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459F3032-9B8C-4A2C-A7E3-ECB05336E4B1}" xr6:coauthVersionLast="47" xr6:coauthVersionMax="47" xr10:uidLastSave="{00000000-0000-0000-0000-000000000000}"/>
  <bookViews>
    <workbookView xWindow="-96" yWindow="-96" windowWidth="23232" windowHeight="12432" xr2:uid="{9122F70D-7865-49F3-AE7E-0133AAA5DC0A}"/>
  </bookViews>
  <sheets>
    <sheet name="SubSector Analysis" sheetId="3" r:id="rId1"/>
    <sheet name="Nifty 750 Analysis" sheetId="2" r:id="rId2"/>
    <sheet name="Price_Filter_28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K59" i="3" l="1"/>
  <c r="K65" i="3"/>
  <c r="J93" i="3"/>
  <c r="I34" i="3"/>
  <c r="I18" i="3"/>
  <c r="I8" i="3"/>
  <c r="I14" i="3"/>
  <c r="I79" i="3"/>
  <c r="H12" i="3"/>
  <c r="H5" i="3"/>
  <c r="H66" i="3"/>
  <c r="H3" i="3"/>
  <c r="H121" i="3"/>
  <c r="H119" i="3"/>
  <c r="G11" i="3"/>
  <c r="G27" i="3"/>
  <c r="G12" i="3"/>
  <c r="G37" i="3"/>
  <c r="G18" i="3"/>
  <c r="G8" i="3"/>
  <c r="G69" i="3"/>
  <c r="G88" i="3"/>
  <c r="G78" i="3"/>
  <c r="G80" i="3"/>
  <c r="G108" i="3"/>
  <c r="F11" i="3"/>
  <c r="F27" i="3"/>
  <c r="F85" i="3"/>
  <c r="F12" i="3"/>
  <c r="F37" i="3"/>
  <c r="F18" i="3"/>
  <c r="F8" i="3"/>
  <c r="F20" i="3"/>
  <c r="F26" i="3"/>
  <c r="F7" i="3"/>
  <c r="F65" i="3"/>
  <c r="F36" i="3"/>
  <c r="F28" i="3"/>
  <c r="F53" i="3"/>
  <c r="F52" i="3"/>
  <c r="F73" i="3"/>
  <c r="F57" i="3"/>
  <c r="F107" i="3"/>
  <c r="F92" i="3"/>
  <c r="F116" i="3"/>
  <c r="F99" i="3"/>
  <c r="F118" i="3"/>
  <c r="E85" i="3"/>
  <c r="E12" i="3"/>
  <c r="E34" i="3"/>
  <c r="E8" i="3"/>
  <c r="E56" i="3"/>
  <c r="E40" i="3"/>
  <c r="E7" i="3"/>
  <c r="E25" i="3"/>
  <c r="E48" i="3"/>
  <c r="E28" i="3"/>
  <c r="E93" i="3"/>
  <c r="E3" i="3"/>
  <c r="E73" i="3"/>
  <c r="E96" i="3"/>
  <c r="E38" i="3"/>
  <c r="E92" i="3"/>
  <c r="E102" i="3"/>
  <c r="E103" i="3"/>
  <c r="E118" i="3"/>
  <c r="D27" i="3"/>
  <c r="D85" i="3"/>
  <c r="D34" i="3"/>
  <c r="D18" i="3"/>
  <c r="D8" i="3"/>
  <c r="D69" i="3"/>
  <c r="D72" i="3"/>
  <c r="D79" i="3"/>
  <c r="D113" i="3"/>
  <c r="D68" i="3"/>
  <c r="D43" i="3"/>
  <c r="D66" i="3"/>
  <c r="D114" i="3"/>
  <c r="D54" i="3"/>
  <c r="D94" i="3"/>
  <c r="D49" i="3"/>
  <c r="D119" i="3"/>
  <c r="D123" i="3"/>
  <c r="D71" i="3"/>
  <c r="C27" i="3"/>
  <c r="C34" i="3"/>
  <c r="C60" i="3"/>
  <c r="C39" i="3"/>
  <c r="C18" i="3"/>
  <c r="C72" i="3"/>
  <c r="C35" i="3"/>
  <c r="C74" i="3"/>
  <c r="C30" i="3"/>
  <c r="C14" i="3"/>
  <c r="C113" i="3"/>
  <c r="C78" i="3"/>
  <c r="C9" i="3"/>
  <c r="C2" i="3"/>
  <c r="C83" i="3"/>
  <c r="C52" i="3"/>
  <c r="C17" i="3"/>
  <c r="C16" i="3"/>
  <c r="C117" i="3"/>
  <c r="C13" i="3"/>
  <c r="C107" i="3"/>
  <c r="C10" i="3"/>
  <c r="C31" i="3"/>
  <c r="C103" i="3"/>
  <c r="C125" i="3"/>
  <c r="C126" i="3"/>
  <c r="C98" i="3"/>
  <c r="C99" i="3"/>
  <c r="B11" i="3"/>
  <c r="D11" i="3" s="1"/>
  <c r="B27" i="3"/>
  <c r="B85" i="3"/>
  <c r="B21" i="3"/>
  <c r="H21" i="3" s="1"/>
  <c r="B44" i="3"/>
  <c r="B41" i="3"/>
  <c r="B47" i="3"/>
  <c r="E47" i="3" s="1"/>
  <c r="B12" i="3"/>
  <c r="D12" i="3" s="1"/>
  <c r="B5" i="3"/>
  <c r="E5" i="3" s="1"/>
  <c r="B34" i="3"/>
  <c r="G34" i="3" s="1"/>
  <c r="B60" i="3"/>
  <c r="B39" i="3"/>
  <c r="E39" i="3" s="1"/>
  <c r="B37" i="3"/>
  <c r="I37" i="3" s="1"/>
  <c r="B18" i="3"/>
  <c r="B8" i="3"/>
  <c r="B69" i="3"/>
  <c r="B72" i="3"/>
  <c r="B46" i="3"/>
  <c r="B50" i="3"/>
  <c r="D50" i="3" s="1"/>
  <c r="B56" i="3"/>
  <c r="J56" i="3" s="1"/>
  <c r="B40" i="3"/>
  <c r="C40" i="3" s="1"/>
  <c r="B63" i="3"/>
  <c r="C63" i="3" s="1"/>
  <c r="B88" i="3"/>
  <c r="C88" i="3" s="1"/>
  <c r="B29" i="3"/>
  <c r="C29" i="3" s="1"/>
  <c r="B20" i="3"/>
  <c r="G20" i="3" s="1"/>
  <c r="B26" i="3"/>
  <c r="C26" i="3" s="1"/>
  <c r="B7" i="3"/>
  <c r="B62" i="3"/>
  <c r="B24" i="3"/>
  <c r="B4" i="3"/>
  <c r="B86" i="3"/>
  <c r="B32" i="3"/>
  <c r="F32" i="3" s="1"/>
  <c r="B22" i="3"/>
  <c r="E22" i="3" s="1"/>
  <c r="B35" i="3"/>
  <c r="E35" i="3" s="1"/>
  <c r="B74" i="3"/>
  <c r="B30" i="3"/>
  <c r="E30" i="3" s="1"/>
  <c r="B6" i="3"/>
  <c r="B14" i="3"/>
  <c r="D14" i="3" s="1"/>
  <c r="B79" i="3"/>
  <c r="E79" i="3" s="1"/>
  <c r="B113" i="3"/>
  <c r="B68" i="3"/>
  <c r="B91" i="3"/>
  <c r="B42" i="3"/>
  <c r="G42" i="3" s="1"/>
  <c r="B25" i="3"/>
  <c r="H25" i="3" s="1"/>
  <c r="B48" i="3"/>
  <c r="C48" i="3" s="1"/>
  <c r="B19" i="3"/>
  <c r="C19" i="3" s="1"/>
  <c r="B76" i="3"/>
  <c r="C76" i="3" s="1"/>
  <c r="B59" i="3"/>
  <c r="C59" i="3" s="1"/>
  <c r="B65" i="3"/>
  <c r="G65" i="3" s="1"/>
  <c r="B36" i="3"/>
  <c r="C36" i="3" s="1"/>
  <c r="B28" i="3"/>
  <c r="B77" i="3"/>
  <c r="C77" i="3" s="1"/>
  <c r="B78" i="3"/>
  <c r="B80" i="3"/>
  <c r="B70" i="3"/>
  <c r="D70" i="3" s="1"/>
  <c r="B45" i="3"/>
  <c r="G45" i="3" s="1"/>
  <c r="B9" i="3"/>
  <c r="E9" i="3" s="1"/>
  <c r="B61" i="3"/>
  <c r="E61" i="3" s="1"/>
  <c r="B2" i="3"/>
  <c r="B83" i="3"/>
  <c r="E83" i="3" s="1"/>
  <c r="B58" i="3"/>
  <c r="B15" i="3"/>
  <c r="M15" i="3" s="1"/>
  <c r="B43" i="3"/>
  <c r="E43" i="3" s="1"/>
  <c r="B66" i="3"/>
  <c r="B114" i="3"/>
  <c r="B23" i="3"/>
  <c r="B82" i="3"/>
  <c r="E82" i="3" s="1"/>
  <c r="B93" i="3"/>
  <c r="G93" i="3" s="1"/>
  <c r="B3" i="3"/>
  <c r="C3" i="3" s="1"/>
  <c r="B64" i="3"/>
  <c r="G64" i="3" s="1"/>
  <c r="B95" i="3"/>
  <c r="C95" i="3" s="1"/>
  <c r="B67" i="3"/>
  <c r="F67" i="3" s="1"/>
  <c r="B53" i="3"/>
  <c r="G53" i="3" s="1"/>
  <c r="B52" i="3"/>
  <c r="B73" i="3"/>
  <c r="B17" i="3"/>
  <c r="B16" i="3"/>
  <c r="B109" i="3"/>
  <c r="B81" i="3"/>
  <c r="B84" i="3"/>
  <c r="F84" i="3" s="1"/>
  <c r="B33" i="3"/>
  <c r="E33" i="3" s="1"/>
  <c r="B75" i="3"/>
  <c r="I75" i="3" s="1"/>
  <c r="B105" i="3"/>
  <c r="B115" i="3"/>
  <c r="E115" i="3" s="1"/>
  <c r="B87" i="3"/>
  <c r="B111" i="3"/>
  <c r="D111" i="3" s="1"/>
  <c r="B54" i="3"/>
  <c r="E54" i="3" s="1"/>
  <c r="B94" i="3"/>
  <c r="B49" i="3"/>
  <c r="B55" i="3"/>
  <c r="B110" i="3"/>
  <c r="E110" i="3" s="1"/>
  <c r="B96" i="3"/>
  <c r="J96" i="3" s="1"/>
  <c r="B38" i="3"/>
  <c r="H38" i="3" s="1"/>
  <c r="B106" i="3"/>
  <c r="H106" i="3" s="1"/>
  <c r="B117" i="3"/>
  <c r="B13" i="3"/>
  <c r="F13" i="3" s="1"/>
  <c r="B57" i="3"/>
  <c r="G57" i="3" s="1"/>
  <c r="B107" i="3"/>
  <c r="B92" i="3"/>
  <c r="B10" i="3"/>
  <c r="B31" i="3"/>
  <c r="B97" i="3"/>
  <c r="B108" i="3"/>
  <c r="E108" i="3" s="1"/>
  <c r="B100" i="3"/>
  <c r="F100" i="3" s="1"/>
  <c r="B112" i="3"/>
  <c r="C112" i="3" s="1"/>
  <c r="B89" i="3"/>
  <c r="C89" i="3" s="1"/>
  <c r="B120" i="3"/>
  <c r="C120" i="3" s="1"/>
  <c r="B121" i="3"/>
  <c r="C121" i="3" s="1"/>
  <c r="B122" i="3"/>
  <c r="B101" i="3"/>
  <c r="I101" i="3" s="1"/>
  <c r="B119" i="3"/>
  <c r="I119" i="3" s="1"/>
  <c r="B123" i="3"/>
  <c r="B71" i="3"/>
  <c r="B124" i="3"/>
  <c r="B51" i="3"/>
  <c r="D51" i="3" s="1"/>
  <c r="B102" i="3"/>
  <c r="J102" i="3" s="1"/>
  <c r="B103" i="3"/>
  <c r="B125" i="3"/>
  <c r="G125" i="3" s="1"/>
  <c r="B126" i="3"/>
  <c r="B98" i="3"/>
  <c r="F98" i="3" s="1"/>
  <c r="B116" i="3"/>
  <c r="G116" i="3" s="1"/>
  <c r="B99" i="3"/>
  <c r="B118" i="3"/>
  <c r="B104" i="3"/>
  <c r="B90" i="3"/>
  <c r="T81" i="3" l="1"/>
  <c r="V81" i="3"/>
  <c r="U81" i="3"/>
  <c r="Q81" i="3"/>
  <c r="S81" i="3"/>
  <c r="P81" i="3"/>
  <c r="R81" i="3"/>
  <c r="M81" i="3"/>
  <c r="O81" i="3"/>
  <c r="N81" i="3"/>
  <c r="L81" i="3"/>
  <c r="I81" i="3"/>
  <c r="K81" i="3"/>
  <c r="J81" i="3"/>
  <c r="F81" i="3"/>
  <c r="C81" i="3"/>
  <c r="M51" i="3"/>
  <c r="V124" i="3"/>
  <c r="Q124" i="3"/>
  <c r="U124" i="3"/>
  <c r="T124" i="3"/>
  <c r="N124" i="3"/>
  <c r="P124" i="3"/>
  <c r="S124" i="3"/>
  <c r="R124" i="3"/>
  <c r="L124" i="3"/>
  <c r="O124" i="3"/>
  <c r="I124" i="3"/>
  <c r="K124" i="3"/>
  <c r="D124" i="3"/>
  <c r="H124" i="3"/>
  <c r="F124" i="3"/>
  <c r="C124" i="3"/>
  <c r="J124" i="3"/>
  <c r="E124" i="3"/>
  <c r="V97" i="3"/>
  <c r="Q97" i="3"/>
  <c r="N97" i="3"/>
  <c r="P97" i="3"/>
  <c r="R97" i="3"/>
  <c r="T97" i="3"/>
  <c r="U97" i="3"/>
  <c r="S97" i="3"/>
  <c r="O97" i="3"/>
  <c r="L97" i="3"/>
  <c r="I97" i="3"/>
  <c r="K97" i="3"/>
  <c r="D97" i="3"/>
  <c r="J97" i="3"/>
  <c r="F97" i="3"/>
  <c r="C97" i="3"/>
  <c r="M97" i="3"/>
  <c r="E97" i="3"/>
  <c r="V55" i="3"/>
  <c r="U55" i="3"/>
  <c r="Q55" i="3"/>
  <c r="S55" i="3"/>
  <c r="N55" i="3"/>
  <c r="T55" i="3"/>
  <c r="P55" i="3"/>
  <c r="R55" i="3"/>
  <c r="L55" i="3"/>
  <c r="M55" i="3"/>
  <c r="O55" i="3"/>
  <c r="I55" i="3"/>
  <c r="K55" i="3"/>
  <c r="D55" i="3"/>
  <c r="F55" i="3"/>
  <c r="C55" i="3"/>
  <c r="J55" i="3"/>
  <c r="H55" i="3"/>
  <c r="E55" i="3"/>
  <c r="V109" i="3"/>
  <c r="U109" i="3"/>
  <c r="Q109" i="3"/>
  <c r="N109" i="3"/>
  <c r="P109" i="3"/>
  <c r="R109" i="3"/>
  <c r="O109" i="3"/>
  <c r="L109" i="3"/>
  <c r="I109" i="3"/>
  <c r="T109" i="3"/>
  <c r="S109" i="3"/>
  <c r="M109" i="3"/>
  <c r="K109" i="3"/>
  <c r="H109" i="3"/>
  <c r="D109" i="3"/>
  <c r="J109" i="3"/>
  <c r="F109" i="3"/>
  <c r="C109" i="3"/>
  <c r="E109" i="3"/>
  <c r="V23" i="3"/>
  <c r="U23" i="3"/>
  <c r="Q23" i="3"/>
  <c r="N23" i="3"/>
  <c r="P23" i="3"/>
  <c r="T23" i="3"/>
  <c r="S23" i="3"/>
  <c r="R23" i="3"/>
  <c r="M23" i="3"/>
  <c r="L23" i="3"/>
  <c r="O23" i="3"/>
  <c r="I23" i="3"/>
  <c r="K23" i="3"/>
  <c r="D23" i="3"/>
  <c r="H23" i="3"/>
  <c r="F23" i="3"/>
  <c r="C23" i="3"/>
  <c r="J23" i="3"/>
  <c r="E23" i="3"/>
  <c r="V80" i="3"/>
  <c r="U80" i="3"/>
  <c r="Q80" i="3"/>
  <c r="T80" i="3"/>
  <c r="N80" i="3"/>
  <c r="P80" i="3"/>
  <c r="R80" i="3"/>
  <c r="O80" i="3"/>
  <c r="S80" i="3"/>
  <c r="L80" i="3"/>
  <c r="M80" i="3"/>
  <c r="I80" i="3"/>
  <c r="K80" i="3"/>
  <c r="D80" i="3"/>
  <c r="J80" i="3"/>
  <c r="F80" i="3"/>
  <c r="C80" i="3"/>
  <c r="E80" i="3"/>
  <c r="V91" i="3"/>
  <c r="U91" i="3"/>
  <c r="Q91" i="3"/>
  <c r="S91" i="3"/>
  <c r="N91" i="3"/>
  <c r="P91" i="3"/>
  <c r="R91" i="3"/>
  <c r="T91" i="3"/>
  <c r="L91" i="3"/>
  <c r="O91" i="3"/>
  <c r="I91" i="3"/>
  <c r="K91" i="3"/>
  <c r="D91" i="3"/>
  <c r="F91" i="3"/>
  <c r="C91" i="3"/>
  <c r="M91" i="3"/>
  <c r="J91" i="3"/>
  <c r="H91" i="3"/>
  <c r="E91" i="3"/>
  <c r="V4" i="3"/>
  <c r="U4" i="3"/>
  <c r="Q4" i="3"/>
  <c r="N4" i="3"/>
  <c r="T4" i="3"/>
  <c r="P4" i="3"/>
  <c r="R4" i="3"/>
  <c r="S4" i="3"/>
  <c r="O4" i="3"/>
  <c r="G4" i="3"/>
  <c r="M4" i="3"/>
  <c r="L4" i="3"/>
  <c r="I4" i="3"/>
  <c r="K4" i="3"/>
  <c r="H4" i="3"/>
  <c r="D4" i="3"/>
  <c r="J4" i="3"/>
  <c r="F4" i="3"/>
  <c r="C4" i="3"/>
  <c r="E4" i="3"/>
  <c r="V46" i="3"/>
  <c r="U46" i="3"/>
  <c r="Q46" i="3"/>
  <c r="T46" i="3"/>
  <c r="S46" i="3"/>
  <c r="N46" i="3"/>
  <c r="P46" i="3"/>
  <c r="R46" i="3"/>
  <c r="G46" i="3"/>
  <c r="O46" i="3"/>
  <c r="I46" i="3"/>
  <c r="L46" i="3"/>
  <c r="K46" i="3"/>
  <c r="D46" i="3"/>
  <c r="H46" i="3"/>
  <c r="F46" i="3"/>
  <c r="M46" i="3"/>
  <c r="C46" i="3"/>
  <c r="J46" i="3"/>
  <c r="E46" i="3"/>
  <c r="V41" i="3"/>
  <c r="S41" i="3"/>
  <c r="U41" i="3"/>
  <c r="Q41" i="3"/>
  <c r="N41" i="3"/>
  <c r="P41" i="3"/>
  <c r="T41" i="3"/>
  <c r="R41" i="3"/>
  <c r="O41" i="3"/>
  <c r="G41" i="3"/>
  <c r="M41" i="3"/>
  <c r="I41" i="3"/>
  <c r="K41" i="3"/>
  <c r="D41" i="3"/>
  <c r="L41" i="3"/>
  <c r="J41" i="3"/>
  <c r="F41" i="3"/>
  <c r="C41" i="3"/>
  <c r="H41" i="3"/>
  <c r="E41" i="3"/>
  <c r="G97" i="3"/>
  <c r="G109" i="3"/>
  <c r="J82" i="3"/>
  <c r="M124" i="3"/>
  <c r="T86" i="3"/>
  <c r="V86" i="3"/>
  <c r="U86" i="3"/>
  <c r="Q86" i="3"/>
  <c r="P86" i="3"/>
  <c r="R86" i="3"/>
  <c r="S86" i="3"/>
  <c r="M86" i="3"/>
  <c r="O86" i="3"/>
  <c r="N86" i="3"/>
  <c r="L86" i="3"/>
  <c r="I86" i="3"/>
  <c r="K86" i="3"/>
  <c r="H86" i="3"/>
  <c r="J86" i="3"/>
  <c r="F86" i="3"/>
  <c r="C86" i="3"/>
  <c r="V90" i="3"/>
  <c r="U90" i="3"/>
  <c r="T90" i="3"/>
  <c r="S90" i="3"/>
  <c r="R90" i="3"/>
  <c r="O90" i="3"/>
  <c r="Q90" i="3"/>
  <c r="N90" i="3"/>
  <c r="I90" i="3"/>
  <c r="M90" i="3"/>
  <c r="K90" i="3"/>
  <c r="L90" i="3"/>
  <c r="J90" i="3"/>
  <c r="P90" i="3"/>
  <c r="E90" i="3"/>
  <c r="V71" i="3"/>
  <c r="U71" i="3"/>
  <c r="T71" i="3"/>
  <c r="S71" i="3"/>
  <c r="R71" i="3"/>
  <c r="O71" i="3"/>
  <c r="I71" i="3"/>
  <c r="P71" i="3"/>
  <c r="K71" i="3"/>
  <c r="Q71" i="3"/>
  <c r="N71" i="3"/>
  <c r="M71" i="3"/>
  <c r="H71" i="3"/>
  <c r="L71" i="3"/>
  <c r="J71" i="3"/>
  <c r="E71" i="3"/>
  <c r="V31" i="3"/>
  <c r="U31" i="3"/>
  <c r="T31" i="3"/>
  <c r="R31" i="3"/>
  <c r="S31" i="3"/>
  <c r="O31" i="3"/>
  <c r="P31" i="3"/>
  <c r="N31" i="3"/>
  <c r="Q31" i="3"/>
  <c r="I31" i="3"/>
  <c r="K31" i="3"/>
  <c r="J31" i="3"/>
  <c r="L31" i="3"/>
  <c r="H31" i="3"/>
  <c r="M31" i="3"/>
  <c r="E31" i="3"/>
  <c r="V49" i="3"/>
  <c r="U49" i="3"/>
  <c r="T49" i="3"/>
  <c r="S49" i="3"/>
  <c r="R49" i="3"/>
  <c r="O49" i="3"/>
  <c r="Q49" i="3"/>
  <c r="M49" i="3"/>
  <c r="I49" i="3"/>
  <c r="K49" i="3"/>
  <c r="P49" i="3"/>
  <c r="N49" i="3"/>
  <c r="J49" i="3"/>
  <c r="H49" i="3"/>
  <c r="E49" i="3"/>
  <c r="V16" i="3"/>
  <c r="U16" i="3"/>
  <c r="T16" i="3"/>
  <c r="S16" i="3"/>
  <c r="R16" i="3"/>
  <c r="O16" i="3"/>
  <c r="P16" i="3"/>
  <c r="N16" i="3"/>
  <c r="I16" i="3"/>
  <c r="M16" i="3"/>
  <c r="K16" i="3"/>
  <c r="Q16" i="3"/>
  <c r="J16" i="3"/>
  <c r="L16" i="3"/>
  <c r="E16" i="3"/>
  <c r="V114" i="3"/>
  <c r="U114" i="3"/>
  <c r="T114" i="3"/>
  <c r="S114" i="3"/>
  <c r="R114" i="3"/>
  <c r="O114" i="3"/>
  <c r="Q114" i="3"/>
  <c r="I114" i="3"/>
  <c r="K114" i="3"/>
  <c r="N114" i="3"/>
  <c r="M114" i="3"/>
  <c r="L114" i="3"/>
  <c r="H114" i="3"/>
  <c r="J114" i="3"/>
  <c r="E114" i="3"/>
  <c r="V78" i="3"/>
  <c r="S78" i="3"/>
  <c r="U78" i="3"/>
  <c r="T78" i="3"/>
  <c r="R78" i="3"/>
  <c r="M78" i="3"/>
  <c r="O78" i="3"/>
  <c r="Q78" i="3"/>
  <c r="N78" i="3"/>
  <c r="I78" i="3"/>
  <c r="P78" i="3"/>
  <c r="K78" i="3"/>
  <c r="J78" i="3"/>
  <c r="H78" i="3"/>
  <c r="L78" i="3"/>
  <c r="E78" i="3"/>
  <c r="V68" i="3"/>
  <c r="S68" i="3"/>
  <c r="U68" i="3"/>
  <c r="T68" i="3"/>
  <c r="L68" i="3"/>
  <c r="R68" i="3"/>
  <c r="M68" i="3"/>
  <c r="O68" i="3"/>
  <c r="P68" i="3"/>
  <c r="I68" i="3"/>
  <c r="K68" i="3"/>
  <c r="Q68" i="3"/>
  <c r="N68" i="3"/>
  <c r="J68" i="3"/>
  <c r="H68" i="3"/>
  <c r="E68" i="3"/>
  <c r="V24" i="3"/>
  <c r="S24" i="3"/>
  <c r="U24" i="3"/>
  <c r="T24" i="3"/>
  <c r="L24" i="3"/>
  <c r="R24" i="3"/>
  <c r="M24" i="3"/>
  <c r="O24" i="3"/>
  <c r="N24" i="3"/>
  <c r="Q24" i="3"/>
  <c r="I24" i="3"/>
  <c r="K24" i="3"/>
  <c r="J24" i="3"/>
  <c r="E24" i="3"/>
  <c r="P24" i="3"/>
  <c r="V72" i="3"/>
  <c r="S72" i="3"/>
  <c r="U72" i="3"/>
  <c r="T72" i="3"/>
  <c r="L72" i="3"/>
  <c r="R72" i="3"/>
  <c r="M72" i="3"/>
  <c r="O72" i="3"/>
  <c r="Q72" i="3"/>
  <c r="I72" i="3"/>
  <c r="P72" i="3"/>
  <c r="K72" i="3"/>
  <c r="N72" i="3"/>
  <c r="G72" i="3"/>
  <c r="H72" i="3"/>
  <c r="J72" i="3"/>
  <c r="E72" i="3"/>
  <c r="V44" i="3"/>
  <c r="S44" i="3"/>
  <c r="U44" i="3"/>
  <c r="T44" i="3"/>
  <c r="L44" i="3"/>
  <c r="M44" i="3"/>
  <c r="R44" i="3"/>
  <c r="O44" i="3"/>
  <c r="P44" i="3"/>
  <c r="N44" i="3"/>
  <c r="I44" i="3"/>
  <c r="K44" i="3"/>
  <c r="Q44" i="3"/>
  <c r="J44" i="3"/>
  <c r="G44" i="3"/>
  <c r="H44" i="3"/>
  <c r="E44" i="3"/>
  <c r="C71" i="3"/>
  <c r="C106" i="3"/>
  <c r="C67" i="3"/>
  <c r="C22" i="3"/>
  <c r="C5" i="3"/>
  <c r="D101" i="3"/>
  <c r="D15" i="3"/>
  <c r="E51" i="3"/>
  <c r="E42" i="3"/>
  <c r="E50" i="3"/>
  <c r="F59" i="3"/>
  <c r="F29" i="3"/>
  <c r="G90" i="3"/>
  <c r="G31" i="3"/>
  <c r="G16" i="3"/>
  <c r="H89" i="3"/>
  <c r="H83" i="3"/>
  <c r="I35" i="3"/>
  <c r="J25" i="3"/>
  <c r="K29" i="3"/>
  <c r="S104" i="3"/>
  <c r="U104" i="3"/>
  <c r="V104" i="3"/>
  <c r="P104" i="3"/>
  <c r="R104" i="3"/>
  <c r="T104" i="3"/>
  <c r="M104" i="3"/>
  <c r="Q104" i="3"/>
  <c r="N104" i="3"/>
  <c r="I104" i="3"/>
  <c r="K104" i="3"/>
  <c r="L104" i="3"/>
  <c r="O104" i="3"/>
  <c r="J104" i="3"/>
  <c r="F104" i="3"/>
  <c r="E104" i="3"/>
  <c r="G104" i="3"/>
  <c r="S123" i="3"/>
  <c r="U123" i="3"/>
  <c r="T123" i="3"/>
  <c r="P123" i="3"/>
  <c r="R123" i="3"/>
  <c r="M123" i="3"/>
  <c r="I123" i="3"/>
  <c r="O123" i="3"/>
  <c r="K123" i="3"/>
  <c r="Q123" i="3"/>
  <c r="N123" i="3"/>
  <c r="V123" i="3"/>
  <c r="F123" i="3"/>
  <c r="L123" i="3"/>
  <c r="J123" i="3"/>
  <c r="E123" i="3"/>
  <c r="G123" i="3"/>
  <c r="S10" i="3"/>
  <c r="U10" i="3"/>
  <c r="P10" i="3"/>
  <c r="R10" i="3"/>
  <c r="M10" i="3"/>
  <c r="T10" i="3"/>
  <c r="V10" i="3"/>
  <c r="N10" i="3"/>
  <c r="Q10" i="3"/>
  <c r="I10" i="3"/>
  <c r="K10" i="3"/>
  <c r="J10" i="3"/>
  <c r="L10" i="3"/>
  <c r="F10" i="3"/>
  <c r="H10" i="3"/>
  <c r="E10" i="3"/>
  <c r="G10" i="3"/>
  <c r="S94" i="3"/>
  <c r="U94" i="3"/>
  <c r="T94" i="3"/>
  <c r="P94" i="3"/>
  <c r="R94" i="3"/>
  <c r="M94" i="3"/>
  <c r="V94" i="3"/>
  <c r="Q94" i="3"/>
  <c r="I94" i="3"/>
  <c r="O94" i="3"/>
  <c r="K94" i="3"/>
  <c r="N94" i="3"/>
  <c r="F94" i="3"/>
  <c r="J94" i="3"/>
  <c r="H94" i="3"/>
  <c r="E94" i="3"/>
  <c r="L94" i="3"/>
  <c r="G94" i="3"/>
  <c r="S17" i="3"/>
  <c r="U17" i="3"/>
  <c r="P17" i="3"/>
  <c r="V17" i="3"/>
  <c r="R17" i="3"/>
  <c r="M17" i="3"/>
  <c r="N17" i="3"/>
  <c r="I17" i="3"/>
  <c r="T17" i="3"/>
  <c r="K17" i="3"/>
  <c r="Q17" i="3"/>
  <c r="J17" i="3"/>
  <c r="F17" i="3"/>
  <c r="L17" i="3"/>
  <c r="E17" i="3"/>
  <c r="O17" i="3"/>
  <c r="G17" i="3"/>
  <c r="S66" i="3"/>
  <c r="U66" i="3"/>
  <c r="V66" i="3"/>
  <c r="P66" i="3"/>
  <c r="T66" i="3"/>
  <c r="R66" i="3"/>
  <c r="M66" i="3"/>
  <c r="Q66" i="3"/>
  <c r="I66" i="3"/>
  <c r="O66" i="3"/>
  <c r="K66" i="3"/>
  <c r="N66" i="3"/>
  <c r="F66" i="3"/>
  <c r="J66" i="3"/>
  <c r="E66" i="3"/>
  <c r="G66" i="3"/>
  <c r="S77" i="3"/>
  <c r="U77" i="3"/>
  <c r="T77" i="3"/>
  <c r="V77" i="3"/>
  <c r="P77" i="3"/>
  <c r="R77" i="3"/>
  <c r="M77" i="3"/>
  <c r="Q77" i="3"/>
  <c r="N77" i="3"/>
  <c r="I77" i="3"/>
  <c r="K77" i="3"/>
  <c r="J77" i="3"/>
  <c r="F77" i="3"/>
  <c r="H77" i="3"/>
  <c r="L77" i="3"/>
  <c r="O77" i="3"/>
  <c r="E77" i="3"/>
  <c r="G77" i="3"/>
  <c r="S113" i="3"/>
  <c r="U113" i="3"/>
  <c r="P113" i="3"/>
  <c r="R113" i="3"/>
  <c r="M113" i="3"/>
  <c r="T113" i="3"/>
  <c r="L113" i="3"/>
  <c r="I113" i="3"/>
  <c r="O113" i="3"/>
  <c r="K113" i="3"/>
  <c r="V113" i="3"/>
  <c r="Q113" i="3"/>
  <c r="N113" i="3"/>
  <c r="F113" i="3"/>
  <c r="J113" i="3"/>
  <c r="H113" i="3"/>
  <c r="E113" i="3"/>
  <c r="G113" i="3"/>
  <c r="S62" i="3"/>
  <c r="U62" i="3"/>
  <c r="P62" i="3"/>
  <c r="T62" i="3"/>
  <c r="R62" i="3"/>
  <c r="M62" i="3"/>
  <c r="V62" i="3"/>
  <c r="N62" i="3"/>
  <c r="Q62" i="3"/>
  <c r="I62" i="3"/>
  <c r="L62" i="3"/>
  <c r="K62" i="3"/>
  <c r="J62" i="3"/>
  <c r="F62" i="3"/>
  <c r="O62" i="3"/>
  <c r="C62" i="3"/>
  <c r="E62" i="3"/>
  <c r="S69" i="3"/>
  <c r="U69" i="3"/>
  <c r="T69" i="3"/>
  <c r="P69" i="3"/>
  <c r="R69" i="3"/>
  <c r="M69" i="3"/>
  <c r="V69" i="3"/>
  <c r="Q69" i="3"/>
  <c r="I69" i="3"/>
  <c r="O69" i="3"/>
  <c r="K69" i="3"/>
  <c r="L69" i="3"/>
  <c r="N69" i="3"/>
  <c r="H69" i="3"/>
  <c r="F69" i="3"/>
  <c r="C69" i="3"/>
  <c r="J69" i="3"/>
  <c r="E69" i="3"/>
  <c r="S21" i="3"/>
  <c r="U21" i="3"/>
  <c r="P21" i="3"/>
  <c r="V21" i="3"/>
  <c r="M21" i="3"/>
  <c r="R21" i="3"/>
  <c r="T21" i="3"/>
  <c r="O21" i="3"/>
  <c r="N21" i="3"/>
  <c r="I21" i="3"/>
  <c r="K21" i="3"/>
  <c r="Q21" i="3"/>
  <c r="J21" i="3"/>
  <c r="L21" i="3"/>
  <c r="F21" i="3"/>
  <c r="G21" i="3"/>
  <c r="C21" i="3"/>
  <c r="E21" i="3"/>
  <c r="C123" i="3"/>
  <c r="C38" i="3"/>
  <c r="C24" i="3"/>
  <c r="C44" i="3"/>
  <c r="D89" i="3"/>
  <c r="D75" i="3"/>
  <c r="D61" i="3"/>
  <c r="D35" i="3"/>
  <c r="E119" i="3"/>
  <c r="F102" i="3"/>
  <c r="F96" i="3"/>
  <c r="F93" i="3"/>
  <c r="F25" i="3"/>
  <c r="F56" i="3"/>
  <c r="G25" i="3"/>
  <c r="H97" i="3"/>
  <c r="H61" i="3"/>
  <c r="J42" i="3"/>
  <c r="K88" i="3"/>
  <c r="M48" i="3"/>
  <c r="T110" i="3"/>
  <c r="V110" i="3"/>
  <c r="U110" i="3"/>
  <c r="Q110" i="3"/>
  <c r="S110" i="3"/>
  <c r="P110" i="3"/>
  <c r="R110" i="3"/>
  <c r="L110" i="3"/>
  <c r="M110" i="3"/>
  <c r="O110" i="3"/>
  <c r="I110" i="3"/>
  <c r="K110" i="3"/>
  <c r="F110" i="3"/>
  <c r="C110" i="3"/>
  <c r="G81" i="3"/>
  <c r="S118" i="3"/>
  <c r="U118" i="3"/>
  <c r="V118" i="3"/>
  <c r="N118" i="3"/>
  <c r="T118" i="3"/>
  <c r="M118" i="3"/>
  <c r="O118" i="3"/>
  <c r="Q118" i="3"/>
  <c r="K118" i="3"/>
  <c r="R118" i="3"/>
  <c r="J118" i="3"/>
  <c r="P118" i="3"/>
  <c r="C118" i="3"/>
  <c r="I118" i="3"/>
  <c r="G118" i="3"/>
  <c r="H118" i="3"/>
  <c r="S119" i="3"/>
  <c r="U119" i="3"/>
  <c r="V119" i="3"/>
  <c r="T119" i="3"/>
  <c r="N119" i="3"/>
  <c r="M119" i="3"/>
  <c r="O119" i="3"/>
  <c r="Q119" i="3"/>
  <c r="R119" i="3"/>
  <c r="P119" i="3"/>
  <c r="K119" i="3"/>
  <c r="C119" i="3"/>
  <c r="L119" i="3"/>
  <c r="G119" i="3"/>
  <c r="S92" i="3"/>
  <c r="U92" i="3"/>
  <c r="V92" i="3"/>
  <c r="N92" i="3"/>
  <c r="M92" i="3"/>
  <c r="T92" i="3"/>
  <c r="O92" i="3"/>
  <c r="Q92" i="3"/>
  <c r="P92" i="3"/>
  <c r="K92" i="3"/>
  <c r="J92" i="3"/>
  <c r="L92" i="3"/>
  <c r="H92" i="3"/>
  <c r="C92" i="3"/>
  <c r="I92" i="3"/>
  <c r="G92" i="3"/>
  <c r="S54" i="3"/>
  <c r="U54" i="3"/>
  <c r="V54" i="3"/>
  <c r="N54" i="3"/>
  <c r="T54" i="3"/>
  <c r="M54" i="3"/>
  <c r="O54" i="3"/>
  <c r="Q54" i="3"/>
  <c r="K54" i="3"/>
  <c r="R54" i="3"/>
  <c r="P54" i="3"/>
  <c r="C54" i="3"/>
  <c r="L54" i="3"/>
  <c r="G54" i="3"/>
  <c r="S73" i="3"/>
  <c r="U73" i="3"/>
  <c r="V73" i="3"/>
  <c r="N73" i="3"/>
  <c r="M73" i="3"/>
  <c r="O73" i="3"/>
  <c r="T73" i="3"/>
  <c r="Q73" i="3"/>
  <c r="P73" i="3"/>
  <c r="R73" i="3"/>
  <c r="K73" i="3"/>
  <c r="J73" i="3"/>
  <c r="L73" i="3"/>
  <c r="C73" i="3"/>
  <c r="I73" i="3"/>
  <c r="G73" i="3"/>
  <c r="H73" i="3"/>
  <c r="S43" i="3"/>
  <c r="U43" i="3"/>
  <c r="V43" i="3"/>
  <c r="N43" i="3"/>
  <c r="T43" i="3"/>
  <c r="M43" i="3"/>
  <c r="O43" i="3"/>
  <c r="Q43" i="3"/>
  <c r="K43" i="3"/>
  <c r="H43" i="3"/>
  <c r="C43" i="3"/>
  <c r="J43" i="3"/>
  <c r="G43" i="3"/>
  <c r="R43" i="3"/>
  <c r="S28" i="3"/>
  <c r="U28" i="3"/>
  <c r="V28" i="3"/>
  <c r="N28" i="3"/>
  <c r="M28" i="3"/>
  <c r="O28" i="3"/>
  <c r="Q28" i="3"/>
  <c r="T28" i="3"/>
  <c r="K28" i="3"/>
  <c r="P28" i="3"/>
  <c r="R28" i="3"/>
  <c r="J28" i="3"/>
  <c r="H28" i="3"/>
  <c r="C28" i="3"/>
  <c r="L28" i="3"/>
  <c r="I28" i="3"/>
  <c r="G28" i="3"/>
  <c r="S79" i="3"/>
  <c r="U79" i="3"/>
  <c r="V79" i="3"/>
  <c r="N79" i="3"/>
  <c r="M79" i="3"/>
  <c r="T79" i="3"/>
  <c r="O79" i="3"/>
  <c r="Q79" i="3"/>
  <c r="P79" i="3"/>
  <c r="R79" i="3"/>
  <c r="K79" i="3"/>
  <c r="L79" i="3"/>
  <c r="C79" i="3"/>
  <c r="J79" i="3"/>
  <c r="G79" i="3"/>
  <c r="S7" i="3"/>
  <c r="U7" i="3"/>
  <c r="V7" i="3"/>
  <c r="N7" i="3"/>
  <c r="T7" i="3"/>
  <c r="M7" i="3"/>
  <c r="O7" i="3"/>
  <c r="Q7" i="3"/>
  <c r="L7" i="3"/>
  <c r="K7" i="3"/>
  <c r="J7" i="3"/>
  <c r="C7" i="3"/>
  <c r="I7" i="3"/>
  <c r="R7" i="3"/>
  <c r="P7" i="3"/>
  <c r="H7" i="3"/>
  <c r="C101" i="3"/>
  <c r="C49" i="3"/>
  <c r="C64" i="3"/>
  <c r="D108" i="3"/>
  <c r="D81" i="3"/>
  <c r="D86" i="3"/>
  <c r="D47" i="3"/>
  <c r="E121" i="3"/>
  <c r="F71" i="3"/>
  <c r="F49" i="3"/>
  <c r="F114" i="3"/>
  <c r="F68" i="3"/>
  <c r="F72" i="3"/>
  <c r="G106" i="3"/>
  <c r="H80" i="3"/>
  <c r="L118" i="3"/>
  <c r="N110" i="3"/>
  <c r="T42" i="3"/>
  <c r="V42" i="3"/>
  <c r="U42" i="3"/>
  <c r="Q42" i="3"/>
  <c r="P42" i="3"/>
  <c r="R42" i="3"/>
  <c r="M42" i="3"/>
  <c r="S42" i="3"/>
  <c r="L42" i="3"/>
  <c r="O42" i="3"/>
  <c r="I42" i="3"/>
  <c r="K42" i="3"/>
  <c r="N42" i="3"/>
  <c r="F42" i="3"/>
  <c r="C42" i="3"/>
  <c r="U99" i="3"/>
  <c r="T99" i="3"/>
  <c r="V99" i="3"/>
  <c r="S99" i="3"/>
  <c r="R99" i="3"/>
  <c r="O99" i="3"/>
  <c r="Q99" i="3"/>
  <c r="K99" i="3"/>
  <c r="M99" i="3"/>
  <c r="H99" i="3"/>
  <c r="P99" i="3"/>
  <c r="J99" i="3"/>
  <c r="N99" i="3"/>
  <c r="I99" i="3"/>
  <c r="E99" i="3"/>
  <c r="G99" i="3"/>
  <c r="U101" i="3"/>
  <c r="T101" i="3"/>
  <c r="V101" i="3"/>
  <c r="R101" i="3"/>
  <c r="S101" i="3"/>
  <c r="O101" i="3"/>
  <c r="Q101" i="3"/>
  <c r="P101" i="3"/>
  <c r="K101" i="3"/>
  <c r="N101" i="3"/>
  <c r="H101" i="3"/>
  <c r="M101" i="3"/>
  <c r="J101" i="3"/>
  <c r="L101" i="3"/>
  <c r="E101" i="3"/>
  <c r="G101" i="3"/>
  <c r="U107" i="3"/>
  <c r="T107" i="3"/>
  <c r="V107" i="3"/>
  <c r="R107" i="3"/>
  <c r="O107" i="3"/>
  <c r="S107" i="3"/>
  <c r="Q107" i="3"/>
  <c r="K107" i="3"/>
  <c r="H107" i="3"/>
  <c r="J107" i="3"/>
  <c r="L107" i="3"/>
  <c r="P107" i="3"/>
  <c r="N107" i="3"/>
  <c r="I107" i="3"/>
  <c r="E107" i="3"/>
  <c r="M107" i="3"/>
  <c r="G107" i="3"/>
  <c r="U111" i="3"/>
  <c r="T111" i="3"/>
  <c r="V111" i="3"/>
  <c r="R111" i="3"/>
  <c r="O111" i="3"/>
  <c r="Q111" i="3"/>
  <c r="M111" i="3"/>
  <c r="K111" i="3"/>
  <c r="P111" i="3"/>
  <c r="N111" i="3"/>
  <c r="H111" i="3"/>
  <c r="J111" i="3"/>
  <c r="S111" i="3"/>
  <c r="E111" i="3"/>
  <c r="L111" i="3"/>
  <c r="G111" i="3"/>
  <c r="U52" i="3"/>
  <c r="T52" i="3"/>
  <c r="V52" i="3"/>
  <c r="P52" i="3"/>
  <c r="S52" i="3"/>
  <c r="R52" i="3"/>
  <c r="O52" i="3"/>
  <c r="Q52" i="3"/>
  <c r="K52" i="3"/>
  <c r="M52" i="3"/>
  <c r="H52" i="3"/>
  <c r="J52" i="3"/>
  <c r="L52" i="3"/>
  <c r="I52" i="3"/>
  <c r="E52" i="3"/>
  <c r="G52" i="3"/>
  <c r="U15" i="3"/>
  <c r="T15" i="3"/>
  <c r="V15" i="3"/>
  <c r="P15" i="3"/>
  <c r="R15" i="3"/>
  <c r="S15" i="3"/>
  <c r="O15" i="3"/>
  <c r="Q15" i="3"/>
  <c r="K15" i="3"/>
  <c r="N15" i="3"/>
  <c r="H15" i="3"/>
  <c r="J15" i="3"/>
  <c r="E15" i="3"/>
  <c r="G15" i="3"/>
  <c r="L15" i="3"/>
  <c r="U36" i="3"/>
  <c r="T36" i="3"/>
  <c r="V36" i="3"/>
  <c r="P36" i="3"/>
  <c r="R36" i="3"/>
  <c r="O36" i="3"/>
  <c r="Q36" i="3"/>
  <c r="S36" i="3"/>
  <c r="M36" i="3"/>
  <c r="K36" i="3"/>
  <c r="H36" i="3"/>
  <c r="J36" i="3"/>
  <c r="L36" i="3"/>
  <c r="I36" i="3"/>
  <c r="E36" i="3"/>
  <c r="N36" i="3"/>
  <c r="G36" i="3"/>
  <c r="U14" i="3"/>
  <c r="T14" i="3"/>
  <c r="V14" i="3"/>
  <c r="P14" i="3"/>
  <c r="S14" i="3"/>
  <c r="R14" i="3"/>
  <c r="O14" i="3"/>
  <c r="Q14" i="3"/>
  <c r="K14" i="3"/>
  <c r="N14" i="3"/>
  <c r="H14" i="3"/>
  <c r="J14" i="3"/>
  <c r="L14" i="3"/>
  <c r="E14" i="3"/>
  <c r="G14" i="3"/>
  <c r="M14" i="3"/>
  <c r="U26" i="3"/>
  <c r="T26" i="3"/>
  <c r="V26" i="3"/>
  <c r="P26" i="3"/>
  <c r="R26" i="3"/>
  <c r="O26" i="3"/>
  <c r="S26" i="3"/>
  <c r="Q26" i="3"/>
  <c r="L26" i="3"/>
  <c r="M26" i="3"/>
  <c r="K26" i="3"/>
  <c r="H26" i="3"/>
  <c r="J26" i="3"/>
  <c r="N26" i="3"/>
  <c r="I26" i="3"/>
  <c r="E26" i="3"/>
  <c r="G26" i="3"/>
  <c r="C94" i="3"/>
  <c r="D90" i="3"/>
  <c r="D31" i="3"/>
  <c r="D16" i="3"/>
  <c r="D78" i="3"/>
  <c r="D24" i="3"/>
  <c r="D44" i="3"/>
  <c r="E89" i="3"/>
  <c r="E75" i="3"/>
  <c r="F119" i="3"/>
  <c r="F54" i="3"/>
  <c r="F43" i="3"/>
  <c r="Y118" i="3" s="1"/>
  <c r="F79" i="3"/>
  <c r="G102" i="3"/>
  <c r="G96" i="3"/>
  <c r="G91" i="3"/>
  <c r="H19" i="3"/>
  <c r="I89" i="3"/>
  <c r="J50" i="3"/>
  <c r="L99" i="3"/>
  <c r="N52" i="3"/>
  <c r="T82" i="3"/>
  <c r="V82" i="3"/>
  <c r="U82" i="3"/>
  <c r="Q82" i="3"/>
  <c r="P82" i="3"/>
  <c r="S82" i="3"/>
  <c r="R82" i="3"/>
  <c r="M82" i="3"/>
  <c r="L82" i="3"/>
  <c r="O82" i="3"/>
  <c r="I82" i="3"/>
  <c r="K82" i="3"/>
  <c r="H82" i="3"/>
  <c r="F82" i="3"/>
  <c r="N82" i="3"/>
  <c r="C82" i="3"/>
  <c r="U116" i="3"/>
  <c r="V116" i="3"/>
  <c r="P116" i="3"/>
  <c r="S116" i="3"/>
  <c r="T116" i="3"/>
  <c r="O116" i="3"/>
  <c r="Q116" i="3"/>
  <c r="N116" i="3"/>
  <c r="M116" i="3"/>
  <c r="R116" i="3"/>
  <c r="H116" i="3"/>
  <c r="J116" i="3"/>
  <c r="C116" i="3"/>
  <c r="I116" i="3"/>
  <c r="E116" i="3"/>
  <c r="L116" i="3"/>
  <c r="D116" i="3"/>
  <c r="U122" i="3"/>
  <c r="P122" i="3"/>
  <c r="O122" i="3"/>
  <c r="Q122" i="3"/>
  <c r="S122" i="3"/>
  <c r="R122" i="3"/>
  <c r="N122" i="3"/>
  <c r="H122" i="3"/>
  <c r="M122" i="3"/>
  <c r="V122" i="3"/>
  <c r="J122" i="3"/>
  <c r="T122" i="3"/>
  <c r="C122" i="3"/>
  <c r="L122" i="3"/>
  <c r="E122" i="3"/>
  <c r="K122" i="3"/>
  <c r="I122" i="3"/>
  <c r="D122" i="3"/>
  <c r="U57" i="3"/>
  <c r="P57" i="3"/>
  <c r="O57" i="3"/>
  <c r="T57" i="3"/>
  <c r="S57" i="3"/>
  <c r="Q57" i="3"/>
  <c r="V57" i="3"/>
  <c r="N57" i="3"/>
  <c r="H57" i="3"/>
  <c r="J57" i="3"/>
  <c r="C57" i="3"/>
  <c r="I57" i="3"/>
  <c r="E57" i="3"/>
  <c r="M57" i="3"/>
  <c r="D57" i="3"/>
  <c r="U87" i="3"/>
  <c r="P87" i="3"/>
  <c r="T87" i="3"/>
  <c r="O87" i="3"/>
  <c r="V87" i="3"/>
  <c r="Q87" i="3"/>
  <c r="R87" i="3"/>
  <c r="N87" i="3"/>
  <c r="H87" i="3"/>
  <c r="J87" i="3"/>
  <c r="S87" i="3"/>
  <c r="C87" i="3"/>
  <c r="E87" i="3"/>
  <c r="M87" i="3"/>
  <c r="K87" i="3"/>
  <c r="L87" i="3"/>
  <c r="I87" i="3"/>
  <c r="D87" i="3"/>
  <c r="U53" i="3"/>
  <c r="P53" i="3"/>
  <c r="S53" i="3"/>
  <c r="V53" i="3"/>
  <c r="O53" i="3"/>
  <c r="Q53" i="3"/>
  <c r="T53" i="3"/>
  <c r="N53" i="3"/>
  <c r="R53" i="3"/>
  <c r="M53" i="3"/>
  <c r="H53" i="3"/>
  <c r="J53" i="3"/>
  <c r="L53" i="3"/>
  <c r="C53" i="3"/>
  <c r="I53" i="3"/>
  <c r="E53" i="3"/>
  <c r="D53" i="3"/>
  <c r="U58" i="3"/>
  <c r="P58" i="3"/>
  <c r="V58" i="3"/>
  <c r="T58" i="3"/>
  <c r="M58" i="3"/>
  <c r="O58" i="3"/>
  <c r="Q58" i="3"/>
  <c r="S58" i="3"/>
  <c r="N58" i="3"/>
  <c r="H58" i="3"/>
  <c r="J58" i="3"/>
  <c r="C58" i="3"/>
  <c r="E58" i="3"/>
  <c r="K58" i="3"/>
  <c r="R58" i="3"/>
  <c r="L58" i="3"/>
  <c r="I58" i="3"/>
  <c r="D58" i="3"/>
  <c r="U65" i="3"/>
  <c r="V65" i="3"/>
  <c r="P65" i="3"/>
  <c r="M65" i="3"/>
  <c r="O65" i="3"/>
  <c r="Q65" i="3"/>
  <c r="S65" i="3"/>
  <c r="N65" i="3"/>
  <c r="T65" i="3"/>
  <c r="R65" i="3"/>
  <c r="H65" i="3"/>
  <c r="J65" i="3"/>
  <c r="C65" i="3"/>
  <c r="L65" i="3"/>
  <c r="I65" i="3"/>
  <c r="E65" i="3"/>
  <c r="D65" i="3"/>
  <c r="U6" i="3"/>
  <c r="P6" i="3"/>
  <c r="S6" i="3"/>
  <c r="M6" i="3"/>
  <c r="O6" i="3"/>
  <c r="T6" i="3"/>
  <c r="Q6" i="3"/>
  <c r="R6" i="3"/>
  <c r="V6" i="3"/>
  <c r="N6" i="3"/>
  <c r="H6" i="3"/>
  <c r="J6" i="3"/>
  <c r="L6" i="3"/>
  <c r="C6" i="3"/>
  <c r="E6" i="3"/>
  <c r="K6" i="3"/>
  <c r="I6" i="3"/>
  <c r="D6" i="3"/>
  <c r="C111" i="3"/>
  <c r="C114" i="3"/>
  <c r="D104" i="3"/>
  <c r="D10" i="3"/>
  <c r="D17" i="3"/>
  <c r="D77" i="3"/>
  <c r="D62" i="3"/>
  <c r="D21" i="3"/>
  <c r="E112" i="3"/>
  <c r="F101" i="3"/>
  <c r="F111" i="3"/>
  <c r="F15" i="3"/>
  <c r="F14" i="3"/>
  <c r="G51" i="3"/>
  <c r="G110" i="3"/>
  <c r="G82" i="3"/>
  <c r="G68" i="3"/>
  <c r="H96" i="3"/>
  <c r="I54" i="3"/>
  <c r="K116" i="3"/>
  <c r="L57" i="3"/>
  <c r="O10" i="3"/>
  <c r="T70" i="3"/>
  <c r="V70" i="3"/>
  <c r="U70" i="3"/>
  <c r="Q70" i="3"/>
  <c r="P70" i="3"/>
  <c r="R70" i="3"/>
  <c r="M70" i="3"/>
  <c r="O70" i="3"/>
  <c r="S70" i="3"/>
  <c r="N70" i="3"/>
  <c r="L70" i="3"/>
  <c r="I70" i="3"/>
  <c r="K70" i="3"/>
  <c r="J70" i="3"/>
  <c r="F70" i="3"/>
  <c r="H70" i="3"/>
  <c r="C70" i="3"/>
  <c r="U98" i="3"/>
  <c r="V98" i="3"/>
  <c r="S98" i="3"/>
  <c r="R98" i="3"/>
  <c r="T98" i="3"/>
  <c r="Q98" i="3"/>
  <c r="N98" i="3"/>
  <c r="M98" i="3"/>
  <c r="J98" i="3"/>
  <c r="P98" i="3"/>
  <c r="L98" i="3"/>
  <c r="O98" i="3"/>
  <c r="I98" i="3"/>
  <c r="G98" i="3"/>
  <c r="H98" i="3"/>
  <c r="D98" i="3"/>
  <c r="U121" i="3"/>
  <c r="V121" i="3"/>
  <c r="S121" i="3"/>
  <c r="R121" i="3"/>
  <c r="Q121" i="3"/>
  <c r="N121" i="3"/>
  <c r="P121" i="3"/>
  <c r="O121" i="3"/>
  <c r="M121" i="3"/>
  <c r="J121" i="3"/>
  <c r="T121" i="3"/>
  <c r="L121" i="3"/>
  <c r="K121" i="3"/>
  <c r="G121" i="3"/>
  <c r="I121" i="3"/>
  <c r="D121" i="3"/>
  <c r="U13" i="3"/>
  <c r="V13" i="3"/>
  <c r="S13" i="3"/>
  <c r="R13" i="3"/>
  <c r="T13" i="3"/>
  <c r="Q13" i="3"/>
  <c r="N13" i="3"/>
  <c r="J13" i="3"/>
  <c r="M13" i="3"/>
  <c r="L13" i="3"/>
  <c r="P13" i="3"/>
  <c r="I13" i="3"/>
  <c r="H13" i="3"/>
  <c r="G13" i="3"/>
  <c r="D13" i="3"/>
  <c r="U115" i="3"/>
  <c r="V115" i="3"/>
  <c r="S115" i="3"/>
  <c r="T115" i="3"/>
  <c r="R115" i="3"/>
  <c r="Q115" i="3"/>
  <c r="N115" i="3"/>
  <c r="O115" i="3"/>
  <c r="P115" i="3"/>
  <c r="J115" i="3"/>
  <c r="L115" i="3"/>
  <c r="M115" i="3"/>
  <c r="K115" i="3"/>
  <c r="H115" i="3"/>
  <c r="G115" i="3"/>
  <c r="I115" i="3"/>
  <c r="D115" i="3"/>
  <c r="U67" i="3"/>
  <c r="V67" i="3"/>
  <c r="S67" i="3"/>
  <c r="R67" i="3"/>
  <c r="Q67" i="3"/>
  <c r="T67" i="3"/>
  <c r="N67" i="3"/>
  <c r="P67" i="3"/>
  <c r="M67" i="3"/>
  <c r="J67" i="3"/>
  <c r="L67" i="3"/>
  <c r="I67" i="3"/>
  <c r="G67" i="3"/>
  <c r="O67" i="3"/>
  <c r="H67" i="3"/>
  <c r="D67" i="3"/>
  <c r="U83" i="3"/>
  <c r="V83" i="3"/>
  <c r="S83" i="3"/>
  <c r="R83" i="3"/>
  <c r="T83" i="3"/>
  <c r="Q83" i="3"/>
  <c r="N83" i="3"/>
  <c r="O83" i="3"/>
  <c r="J83" i="3"/>
  <c r="P83" i="3"/>
  <c r="M83" i="3"/>
  <c r="L83" i="3"/>
  <c r="K83" i="3"/>
  <c r="G83" i="3"/>
  <c r="I83" i="3"/>
  <c r="D83" i="3"/>
  <c r="U59" i="3"/>
  <c r="T59" i="3"/>
  <c r="V59" i="3"/>
  <c r="S59" i="3"/>
  <c r="R59" i="3"/>
  <c r="Q59" i="3"/>
  <c r="N59" i="3"/>
  <c r="M59" i="3"/>
  <c r="P59" i="3"/>
  <c r="J59" i="3"/>
  <c r="L59" i="3"/>
  <c r="I59" i="3"/>
  <c r="H59" i="3"/>
  <c r="G59" i="3"/>
  <c r="O59" i="3"/>
  <c r="D59" i="3"/>
  <c r="U30" i="3"/>
  <c r="T30" i="3"/>
  <c r="V30" i="3"/>
  <c r="S30" i="3"/>
  <c r="R30" i="3"/>
  <c r="Q30" i="3"/>
  <c r="N30" i="3"/>
  <c r="P30" i="3"/>
  <c r="O30" i="3"/>
  <c r="J30" i="3"/>
  <c r="M30" i="3"/>
  <c r="K30" i="3"/>
  <c r="H30" i="3"/>
  <c r="G30" i="3"/>
  <c r="I30" i="3"/>
  <c r="D30" i="3"/>
  <c r="U29" i="3"/>
  <c r="T29" i="3"/>
  <c r="V29" i="3"/>
  <c r="S29" i="3"/>
  <c r="R29" i="3"/>
  <c r="Q29" i="3"/>
  <c r="N29" i="3"/>
  <c r="M29" i="3"/>
  <c r="H29" i="3"/>
  <c r="J29" i="3"/>
  <c r="P29" i="3"/>
  <c r="I29" i="3"/>
  <c r="O29" i="3"/>
  <c r="G29" i="3"/>
  <c r="D29" i="3"/>
  <c r="L29" i="3"/>
  <c r="U39" i="3"/>
  <c r="T39" i="3"/>
  <c r="V39" i="3"/>
  <c r="S39" i="3"/>
  <c r="R39" i="3"/>
  <c r="Q39" i="3"/>
  <c r="N39" i="3"/>
  <c r="L39" i="3"/>
  <c r="O39" i="3"/>
  <c r="P39" i="3"/>
  <c r="H39" i="3"/>
  <c r="J39" i="3"/>
  <c r="M39" i="3"/>
  <c r="K39" i="3"/>
  <c r="I39" i="3"/>
  <c r="D39" i="3"/>
  <c r="G39" i="3"/>
  <c r="C90" i="3"/>
  <c r="C115" i="3"/>
  <c r="C66" i="3"/>
  <c r="D118" i="3"/>
  <c r="D92" i="3"/>
  <c r="D73" i="3"/>
  <c r="D28" i="3"/>
  <c r="D7" i="3"/>
  <c r="E100" i="3"/>
  <c r="E84" i="3"/>
  <c r="E45" i="3"/>
  <c r="E32" i="3"/>
  <c r="F122" i="3"/>
  <c r="F87" i="3"/>
  <c r="F58" i="3"/>
  <c r="F6" i="3"/>
  <c r="G124" i="3"/>
  <c r="G55" i="3"/>
  <c r="G23" i="3"/>
  <c r="G6" i="3"/>
  <c r="H110" i="3"/>
  <c r="H42" i="3"/>
  <c r="I111" i="3"/>
  <c r="J51" i="3"/>
  <c r="K98" i="3"/>
  <c r="L49" i="3"/>
  <c r="O13" i="3"/>
  <c r="T126" i="3"/>
  <c r="V126" i="3"/>
  <c r="S126" i="3"/>
  <c r="R126" i="3"/>
  <c r="O126" i="3"/>
  <c r="U126" i="3"/>
  <c r="Q126" i="3"/>
  <c r="M126" i="3"/>
  <c r="H126" i="3"/>
  <c r="J126" i="3"/>
  <c r="P126" i="3"/>
  <c r="L126" i="3"/>
  <c r="I126" i="3"/>
  <c r="E126" i="3"/>
  <c r="N126" i="3"/>
  <c r="G126" i="3"/>
  <c r="D126" i="3"/>
  <c r="K126" i="3"/>
  <c r="F126" i="3"/>
  <c r="T120" i="3"/>
  <c r="V120" i="3"/>
  <c r="R120" i="3"/>
  <c r="U120" i="3"/>
  <c r="S120" i="3"/>
  <c r="O120" i="3"/>
  <c r="Q120" i="3"/>
  <c r="P120" i="3"/>
  <c r="H120" i="3"/>
  <c r="N120" i="3"/>
  <c r="M120" i="3"/>
  <c r="J120" i="3"/>
  <c r="L120" i="3"/>
  <c r="E120" i="3"/>
  <c r="K120" i="3"/>
  <c r="G120" i="3"/>
  <c r="I120" i="3"/>
  <c r="D120" i="3"/>
  <c r="F120" i="3"/>
  <c r="T117" i="3"/>
  <c r="V117" i="3"/>
  <c r="R117" i="3"/>
  <c r="O117" i="3"/>
  <c r="Q117" i="3"/>
  <c r="S117" i="3"/>
  <c r="U117" i="3"/>
  <c r="H117" i="3"/>
  <c r="J117" i="3"/>
  <c r="M117" i="3"/>
  <c r="L117" i="3"/>
  <c r="P117" i="3"/>
  <c r="N117" i="3"/>
  <c r="I117" i="3"/>
  <c r="E117" i="3"/>
  <c r="G117" i="3"/>
  <c r="D117" i="3"/>
  <c r="K117" i="3"/>
  <c r="F117" i="3"/>
  <c r="T105" i="3"/>
  <c r="V105" i="3"/>
  <c r="R105" i="3"/>
  <c r="O105" i="3"/>
  <c r="Q105" i="3"/>
  <c r="U105" i="3"/>
  <c r="S105" i="3"/>
  <c r="P105" i="3"/>
  <c r="H105" i="3"/>
  <c r="N105" i="3"/>
  <c r="J105" i="3"/>
  <c r="L105" i="3"/>
  <c r="E105" i="3"/>
  <c r="M105" i="3"/>
  <c r="K105" i="3"/>
  <c r="G105" i="3"/>
  <c r="I105" i="3"/>
  <c r="D105" i="3"/>
  <c r="F105" i="3"/>
  <c r="T95" i="3"/>
  <c r="V95" i="3"/>
  <c r="S95" i="3"/>
  <c r="R95" i="3"/>
  <c r="U95" i="3"/>
  <c r="O95" i="3"/>
  <c r="Q95" i="3"/>
  <c r="P95" i="3"/>
  <c r="M95" i="3"/>
  <c r="H95" i="3"/>
  <c r="J95" i="3"/>
  <c r="L95" i="3"/>
  <c r="I95" i="3"/>
  <c r="E95" i="3"/>
  <c r="G95" i="3"/>
  <c r="D95" i="3"/>
  <c r="N95" i="3"/>
  <c r="K95" i="3"/>
  <c r="F95" i="3"/>
  <c r="T2" i="3"/>
  <c r="V2" i="3"/>
  <c r="U2" i="3"/>
  <c r="R2" i="3"/>
  <c r="S2" i="3"/>
  <c r="O2" i="3"/>
  <c r="Q2" i="3"/>
  <c r="H2" i="3"/>
  <c r="N2" i="3"/>
  <c r="J2" i="3"/>
  <c r="P2" i="3"/>
  <c r="M2" i="3"/>
  <c r="L2" i="3"/>
  <c r="E2" i="3"/>
  <c r="K2" i="3"/>
  <c r="G2" i="3"/>
  <c r="I2" i="3"/>
  <c r="D2" i="3"/>
  <c r="F2" i="3"/>
  <c r="Y26" i="3" s="1"/>
  <c r="T76" i="3"/>
  <c r="V76" i="3"/>
  <c r="R76" i="3"/>
  <c r="O76" i="3"/>
  <c r="Q76" i="3"/>
  <c r="S76" i="3"/>
  <c r="U76" i="3"/>
  <c r="M76" i="3"/>
  <c r="P76" i="3"/>
  <c r="H76" i="3"/>
  <c r="J76" i="3"/>
  <c r="L76" i="3"/>
  <c r="I76" i="3"/>
  <c r="E76" i="3"/>
  <c r="G76" i="3"/>
  <c r="N76" i="3"/>
  <c r="D76" i="3"/>
  <c r="K76" i="3"/>
  <c r="F76" i="3"/>
  <c r="T74" i="3"/>
  <c r="V74" i="3"/>
  <c r="S74" i="3"/>
  <c r="R74" i="3"/>
  <c r="O74" i="3"/>
  <c r="Q74" i="3"/>
  <c r="U74" i="3"/>
  <c r="P74" i="3"/>
  <c r="H74" i="3"/>
  <c r="N74" i="3"/>
  <c r="J74" i="3"/>
  <c r="M74" i="3"/>
  <c r="E74" i="3"/>
  <c r="K74" i="3"/>
  <c r="G74" i="3"/>
  <c r="I74" i="3"/>
  <c r="D74" i="3"/>
  <c r="F74" i="3"/>
  <c r="T88" i="3"/>
  <c r="V88" i="3"/>
  <c r="R88" i="3"/>
  <c r="O88" i="3"/>
  <c r="U88" i="3"/>
  <c r="S88" i="3"/>
  <c r="Q88" i="3"/>
  <c r="M88" i="3"/>
  <c r="H88" i="3"/>
  <c r="J88" i="3"/>
  <c r="P88" i="3"/>
  <c r="I88" i="3"/>
  <c r="E88" i="3"/>
  <c r="N88" i="3"/>
  <c r="D88" i="3"/>
  <c r="L88" i="3"/>
  <c r="F88" i="3"/>
  <c r="R60" i="3"/>
  <c r="T60" i="3"/>
  <c r="V60" i="3"/>
  <c r="U60" i="3"/>
  <c r="O60" i="3"/>
  <c r="Q60" i="3"/>
  <c r="L60" i="3"/>
  <c r="P60" i="3"/>
  <c r="H60" i="3"/>
  <c r="N60" i="3"/>
  <c r="J60" i="3"/>
  <c r="M60" i="3"/>
  <c r="E60" i="3"/>
  <c r="S60" i="3"/>
  <c r="K60" i="3"/>
  <c r="I60" i="3"/>
  <c r="D60" i="3"/>
  <c r="G60" i="3"/>
  <c r="F60" i="3"/>
  <c r="C104" i="3"/>
  <c r="C105" i="3"/>
  <c r="C15" i="3"/>
  <c r="C68" i="3"/>
  <c r="D99" i="3"/>
  <c r="D107" i="3"/>
  <c r="D52" i="3"/>
  <c r="D36" i="3"/>
  <c r="D26" i="3"/>
  <c r="E81" i="3"/>
  <c r="E70" i="3"/>
  <c r="E86" i="3"/>
  <c r="F121" i="3"/>
  <c r="F115" i="3"/>
  <c r="F83" i="3"/>
  <c r="F30" i="3"/>
  <c r="F39" i="3"/>
  <c r="G71" i="3"/>
  <c r="G49" i="3"/>
  <c r="G114" i="3"/>
  <c r="G86" i="3"/>
  <c r="H90" i="3"/>
  <c r="H54" i="3"/>
  <c r="H79" i="3"/>
  <c r="J119" i="3"/>
  <c r="K57" i="3"/>
  <c r="L66" i="3"/>
  <c r="P114" i="3"/>
  <c r="T125" i="3"/>
  <c r="V125" i="3"/>
  <c r="U125" i="3"/>
  <c r="M125" i="3"/>
  <c r="N125" i="3"/>
  <c r="P125" i="3"/>
  <c r="S125" i="3"/>
  <c r="R125" i="3"/>
  <c r="J125" i="3"/>
  <c r="L125" i="3"/>
  <c r="O125" i="3"/>
  <c r="I125" i="3"/>
  <c r="Q125" i="3"/>
  <c r="H125" i="3"/>
  <c r="K125" i="3"/>
  <c r="F125" i="3"/>
  <c r="T89" i="3"/>
  <c r="V89" i="3"/>
  <c r="U89" i="3"/>
  <c r="M89" i="3"/>
  <c r="S89" i="3"/>
  <c r="N89" i="3"/>
  <c r="P89" i="3"/>
  <c r="R89" i="3"/>
  <c r="O89" i="3"/>
  <c r="J89" i="3"/>
  <c r="Q89" i="3"/>
  <c r="L89" i="3"/>
  <c r="K89" i="3"/>
  <c r="F89" i="3"/>
  <c r="T106" i="3"/>
  <c r="V106" i="3"/>
  <c r="U106" i="3"/>
  <c r="M106" i="3"/>
  <c r="S106" i="3"/>
  <c r="N106" i="3"/>
  <c r="P106" i="3"/>
  <c r="Q106" i="3"/>
  <c r="J106" i="3"/>
  <c r="L106" i="3"/>
  <c r="R106" i="3"/>
  <c r="O106" i="3"/>
  <c r="I106" i="3"/>
  <c r="K106" i="3"/>
  <c r="F106" i="3"/>
  <c r="T75" i="3"/>
  <c r="V75" i="3"/>
  <c r="U75" i="3"/>
  <c r="M75" i="3"/>
  <c r="N75" i="3"/>
  <c r="S75" i="3"/>
  <c r="P75" i="3"/>
  <c r="O75" i="3"/>
  <c r="R75" i="3"/>
  <c r="J75" i="3"/>
  <c r="L75" i="3"/>
  <c r="K75" i="3"/>
  <c r="H75" i="3"/>
  <c r="Q75" i="3"/>
  <c r="F75" i="3"/>
  <c r="T64" i="3"/>
  <c r="V64" i="3"/>
  <c r="U64" i="3"/>
  <c r="M64" i="3"/>
  <c r="N64" i="3"/>
  <c r="P64" i="3"/>
  <c r="R64" i="3"/>
  <c r="J64" i="3"/>
  <c r="S64" i="3"/>
  <c r="Q64" i="3"/>
  <c r="L64" i="3"/>
  <c r="O64" i="3"/>
  <c r="I64" i="3"/>
  <c r="H64" i="3"/>
  <c r="K64" i="3"/>
  <c r="F64" i="3"/>
  <c r="T61" i="3"/>
  <c r="V61" i="3"/>
  <c r="U61" i="3"/>
  <c r="M61" i="3"/>
  <c r="S61" i="3"/>
  <c r="N61" i="3"/>
  <c r="P61" i="3"/>
  <c r="Q61" i="3"/>
  <c r="O61" i="3"/>
  <c r="J61" i="3"/>
  <c r="L61" i="3"/>
  <c r="R61" i="3"/>
  <c r="K61" i="3"/>
  <c r="G61" i="3"/>
  <c r="F61" i="3"/>
  <c r="T19" i="3"/>
  <c r="V19" i="3"/>
  <c r="U19" i="3"/>
  <c r="M19" i="3"/>
  <c r="L19" i="3"/>
  <c r="S19" i="3"/>
  <c r="N19" i="3"/>
  <c r="P19" i="3"/>
  <c r="R19" i="3"/>
  <c r="J19" i="3"/>
  <c r="O19" i="3"/>
  <c r="I19" i="3"/>
  <c r="Q19" i="3"/>
  <c r="G19" i="3"/>
  <c r="K19" i="3"/>
  <c r="F19" i="3"/>
  <c r="T35" i="3"/>
  <c r="V35" i="3"/>
  <c r="U35" i="3"/>
  <c r="M35" i="3"/>
  <c r="L35" i="3"/>
  <c r="N35" i="3"/>
  <c r="P35" i="3"/>
  <c r="S35" i="3"/>
  <c r="R35" i="3"/>
  <c r="O35" i="3"/>
  <c r="J35" i="3"/>
  <c r="Q35" i="3"/>
  <c r="K35" i="3"/>
  <c r="G35" i="3"/>
  <c r="H35" i="3"/>
  <c r="F35" i="3"/>
  <c r="T63" i="3"/>
  <c r="V63" i="3"/>
  <c r="U63" i="3"/>
  <c r="M63" i="3"/>
  <c r="S63" i="3"/>
  <c r="L63" i="3"/>
  <c r="N63" i="3"/>
  <c r="P63" i="3"/>
  <c r="Q63" i="3"/>
  <c r="J63" i="3"/>
  <c r="O63" i="3"/>
  <c r="I63" i="3"/>
  <c r="G63" i="3"/>
  <c r="R63" i="3"/>
  <c r="H63" i="3"/>
  <c r="F63" i="3"/>
  <c r="K63" i="3"/>
  <c r="C75" i="3"/>
  <c r="D125" i="3"/>
  <c r="D106" i="3"/>
  <c r="D64" i="3"/>
  <c r="D19" i="3"/>
  <c r="D63" i="3"/>
  <c r="F45" i="3"/>
  <c r="G122" i="3"/>
  <c r="G87" i="3"/>
  <c r="G58" i="3"/>
  <c r="G24" i="3"/>
  <c r="H104" i="3"/>
  <c r="H81" i="3"/>
  <c r="H24" i="3"/>
  <c r="I43" i="3"/>
  <c r="K13" i="3"/>
  <c r="L43" i="3"/>
  <c r="P43" i="3"/>
  <c r="T108" i="3"/>
  <c r="V108" i="3"/>
  <c r="U108" i="3"/>
  <c r="Q108" i="3"/>
  <c r="P108" i="3"/>
  <c r="R108" i="3"/>
  <c r="S108" i="3"/>
  <c r="O108" i="3"/>
  <c r="M108" i="3"/>
  <c r="N108" i="3"/>
  <c r="L108" i="3"/>
  <c r="I108" i="3"/>
  <c r="K108" i="3"/>
  <c r="J108" i="3"/>
  <c r="F108" i="3"/>
  <c r="H108" i="3"/>
  <c r="C108" i="3"/>
  <c r="T47" i="3"/>
  <c r="V47" i="3"/>
  <c r="U47" i="3"/>
  <c r="Q47" i="3"/>
  <c r="P47" i="3"/>
  <c r="S47" i="3"/>
  <c r="M47" i="3"/>
  <c r="O47" i="3"/>
  <c r="N47" i="3"/>
  <c r="R47" i="3"/>
  <c r="I47" i="3"/>
  <c r="K47" i="3"/>
  <c r="L47" i="3"/>
  <c r="J47" i="3"/>
  <c r="G47" i="3"/>
  <c r="F47" i="3"/>
  <c r="C47" i="3"/>
  <c r="H47" i="3"/>
  <c r="T103" i="3"/>
  <c r="V103" i="3"/>
  <c r="Q103" i="3"/>
  <c r="U103" i="3"/>
  <c r="N103" i="3"/>
  <c r="P103" i="3"/>
  <c r="S103" i="3"/>
  <c r="R103" i="3"/>
  <c r="J103" i="3"/>
  <c r="L103" i="3"/>
  <c r="O103" i="3"/>
  <c r="I103" i="3"/>
  <c r="M103" i="3"/>
  <c r="G103" i="3"/>
  <c r="D103" i="3"/>
  <c r="K103" i="3"/>
  <c r="F103" i="3"/>
  <c r="T112" i="3"/>
  <c r="V112" i="3"/>
  <c r="U112" i="3"/>
  <c r="S112" i="3"/>
  <c r="Q112" i="3"/>
  <c r="N112" i="3"/>
  <c r="P112" i="3"/>
  <c r="R112" i="3"/>
  <c r="O112" i="3"/>
  <c r="M112" i="3"/>
  <c r="J112" i="3"/>
  <c r="L112" i="3"/>
  <c r="I112" i="3"/>
  <c r="K112" i="3"/>
  <c r="G112" i="3"/>
  <c r="D112" i="3"/>
  <c r="F112" i="3"/>
  <c r="H112" i="3"/>
  <c r="T38" i="3"/>
  <c r="V38" i="3"/>
  <c r="Q38" i="3"/>
  <c r="N38" i="3"/>
  <c r="U38" i="3"/>
  <c r="P38" i="3"/>
  <c r="J38" i="3"/>
  <c r="L38" i="3"/>
  <c r="M38" i="3"/>
  <c r="R38" i="3"/>
  <c r="O38" i="3"/>
  <c r="I38" i="3"/>
  <c r="G38" i="3"/>
  <c r="S38" i="3"/>
  <c r="D38" i="3"/>
  <c r="K38" i="3"/>
  <c r="F38" i="3"/>
  <c r="T33" i="3"/>
  <c r="V33" i="3"/>
  <c r="Q33" i="3"/>
  <c r="U33" i="3"/>
  <c r="N33" i="3"/>
  <c r="S33" i="3"/>
  <c r="P33" i="3"/>
  <c r="O33" i="3"/>
  <c r="R33" i="3"/>
  <c r="J33" i="3"/>
  <c r="L33" i="3"/>
  <c r="I33" i="3"/>
  <c r="K33" i="3"/>
  <c r="M33" i="3"/>
  <c r="G33" i="3"/>
  <c r="H33" i="3"/>
  <c r="D33" i="3"/>
  <c r="F33" i="3"/>
  <c r="T3" i="3"/>
  <c r="V3" i="3"/>
  <c r="U3" i="3"/>
  <c r="Q3" i="3"/>
  <c r="N3" i="3"/>
  <c r="P3" i="3"/>
  <c r="R3" i="3"/>
  <c r="M3" i="3"/>
  <c r="J3" i="3"/>
  <c r="S3" i="3"/>
  <c r="L3" i="3"/>
  <c r="O3" i="3"/>
  <c r="I3" i="3"/>
  <c r="G3" i="3"/>
  <c r="D3" i="3"/>
  <c r="K3" i="3"/>
  <c r="F3" i="3"/>
  <c r="T9" i="3"/>
  <c r="V9" i="3"/>
  <c r="S9" i="3"/>
  <c r="Q9" i="3"/>
  <c r="N9" i="3"/>
  <c r="P9" i="3"/>
  <c r="O9" i="3"/>
  <c r="J9" i="3"/>
  <c r="L9" i="3"/>
  <c r="M9" i="3"/>
  <c r="R9" i="3"/>
  <c r="I9" i="3"/>
  <c r="U9" i="3"/>
  <c r="K9" i="3"/>
  <c r="G9" i="3"/>
  <c r="D9" i="3"/>
  <c r="F9" i="3"/>
  <c r="H9" i="3"/>
  <c r="T48" i="3"/>
  <c r="V48" i="3"/>
  <c r="S48" i="3"/>
  <c r="U48" i="3"/>
  <c r="Q48" i="3"/>
  <c r="N48" i="3"/>
  <c r="P48" i="3"/>
  <c r="R48" i="3"/>
  <c r="J48" i="3"/>
  <c r="L48" i="3"/>
  <c r="O48" i="3"/>
  <c r="I48" i="3"/>
  <c r="H48" i="3"/>
  <c r="G48" i="3"/>
  <c r="D48" i="3"/>
  <c r="K48" i="3"/>
  <c r="F48" i="3"/>
  <c r="T22" i="3"/>
  <c r="V22" i="3"/>
  <c r="S22" i="3"/>
  <c r="U22" i="3"/>
  <c r="Q22" i="3"/>
  <c r="N22" i="3"/>
  <c r="P22" i="3"/>
  <c r="R22" i="3"/>
  <c r="O22" i="3"/>
  <c r="J22" i="3"/>
  <c r="M22" i="3"/>
  <c r="G22" i="3"/>
  <c r="L22" i="3"/>
  <c r="I22" i="3"/>
  <c r="K22" i="3"/>
  <c r="H22" i="3"/>
  <c r="D22" i="3"/>
  <c r="F22" i="3"/>
  <c r="T40" i="3"/>
  <c r="V40" i="3"/>
  <c r="S40" i="3"/>
  <c r="U40" i="3"/>
  <c r="Q40" i="3"/>
  <c r="N40" i="3"/>
  <c r="P40" i="3"/>
  <c r="J40" i="3"/>
  <c r="G40" i="3"/>
  <c r="O40" i="3"/>
  <c r="R40" i="3"/>
  <c r="I40" i="3"/>
  <c r="D40" i="3"/>
  <c r="M40" i="3"/>
  <c r="L40" i="3"/>
  <c r="H40" i="3"/>
  <c r="F40" i="3"/>
  <c r="K40" i="3"/>
  <c r="T5" i="3"/>
  <c r="V5" i="3"/>
  <c r="S5" i="3"/>
  <c r="U5" i="3"/>
  <c r="R5" i="3"/>
  <c r="Q5" i="3"/>
  <c r="N5" i="3"/>
  <c r="P5" i="3"/>
  <c r="O5" i="3"/>
  <c r="L5" i="3"/>
  <c r="J5" i="3"/>
  <c r="M5" i="3"/>
  <c r="G5" i="3"/>
  <c r="I5" i="3"/>
  <c r="K5" i="3"/>
  <c r="D5" i="3"/>
  <c r="F5" i="3"/>
  <c r="Y107" i="3" s="1"/>
  <c r="C33" i="3"/>
  <c r="D110" i="3"/>
  <c r="D82" i="3"/>
  <c r="D42" i="3"/>
  <c r="E98" i="3"/>
  <c r="E13" i="3"/>
  <c r="E67" i="3"/>
  <c r="E59" i="3"/>
  <c r="E29" i="3"/>
  <c r="F90" i="3"/>
  <c r="F31" i="3"/>
  <c r="F16" i="3"/>
  <c r="F78" i="3"/>
  <c r="F24" i="3"/>
  <c r="Y92" i="3" s="1"/>
  <c r="F44" i="3"/>
  <c r="G89" i="3"/>
  <c r="G75" i="3"/>
  <c r="G62" i="3"/>
  <c r="H103" i="3"/>
  <c r="H16" i="3"/>
  <c r="H62" i="3"/>
  <c r="I15" i="3"/>
  <c r="J110" i="3"/>
  <c r="K53" i="3"/>
  <c r="L30" i="3"/>
  <c r="R92" i="3"/>
  <c r="T51" i="3"/>
  <c r="V51" i="3"/>
  <c r="U51" i="3"/>
  <c r="Q51" i="3"/>
  <c r="P51" i="3"/>
  <c r="S51" i="3"/>
  <c r="R51" i="3"/>
  <c r="L51" i="3"/>
  <c r="O51" i="3"/>
  <c r="I51" i="3"/>
  <c r="K51" i="3"/>
  <c r="N51" i="3"/>
  <c r="H51" i="3"/>
  <c r="F51" i="3"/>
  <c r="C51" i="3"/>
  <c r="T50" i="3"/>
  <c r="V50" i="3"/>
  <c r="U50" i="3"/>
  <c r="Q50" i="3"/>
  <c r="S50" i="3"/>
  <c r="P50" i="3"/>
  <c r="R50" i="3"/>
  <c r="M50" i="3"/>
  <c r="O50" i="3"/>
  <c r="I50" i="3"/>
  <c r="L50" i="3"/>
  <c r="K50" i="3"/>
  <c r="N50" i="3"/>
  <c r="G50" i="3"/>
  <c r="H50" i="3"/>
  <c r="F50" i="3"/>
  <c r="C50" i="3"/>
  <c r="T102" i="3"/>
  <c r="V102" i="3"/>
  <c r="O102" i="3"/>
  <c r="U102" i="3"/>
  <c r="N102" i="3"/>
  <c r="P102" i="3"/>
  <c r="S102" i="3"/>
  <c r="R102" i="3"/>
  <c r="L102" i="3"/>
  <c r="I102" i="3"/>
  <c r="M102" i="3"/>
  <c r="D102" i="3"/>
  <c r="H102" i="3"/>
  <c r="Q102" i="3"/>
  <c r="K102" i="3"/>
  <c r="C102" i="3"/>
  <c r="T100" i="3"/>
  <c r="V100" i="3"/>
  <c r="S100" i="3"/>
  <c r="O100" i="3"/>
  <c r="N100" i="3"/>
  <c r="P100" i="3"/>
  <c r="R100" i="3"/>
  <c r="U100" i="3"/>
  <c r="M100" i="3"/>
  <c r="L100" i="3"/>
  <c r="Q100" i="3"/>
  <c r="I100" i="3"/>
  <c r="K100" i="3"/>
  <c r="D100" i="3"/>
  <c r="J100" i="3"/>
  <c r="H100" i="3"/>
  <c r="C100" i="3"/>
  <c r="T96" i="3"/>
  <c r="V96" i="3"/>
  <c r="O96" i="3"/>
  <c r="S96" i="3"/>
  <c r="N96" i="3"/>
  <c r="U96" i="3"/>
  <c r="P96" i="3"/>
  <c r="R96" i="3"/>
  <c r="Q96" i="3"/>
  <c r="L96" i="3"/>
  <c r="M96" i="3"/>
  <c r="I96" i="3"/>
  <c r="D96" i="3"/>
  <c r="K96" i="3"/>
  <c r="C96" i="3"/>
  <c r="T84" i="3"/>
  <c r="V84" i="3"/>
  <c r="O84" i="3"/>
  <c r="U84" i="3"/>
  <c r="N84" i="3"/>
  <c r="S84" i="3"/>
  <c r="P84" i="3"/>
  <c r="R84" i="3"/>
  <c r="L84" i="3"/>
  <c r="I84" i="3"/>
  <c r="M84" i="3"/>
  <c r="K84" i="3"/>
  <c r="H84" i="3"/>
  <c r="Q84" i="3"/>
  <c r="D84" i="3"/>
  <c r="J84" i="3"/>
  <c r="C84" i="3"/>
  <c r="T93" i="3"/>
  <c r="V93" i="3"/>
  <c r="O93" i="3"/>
  <c r="U93" i="3"/>
  <c r="N93" i="3"/>
  <c r="P93" i="3"/>
  <c r="S93" i="3"/>
  <c r="R93" i="3"/>
  <c r="L93" i="3"/>
  <c r="Q93" i="3"/>
  <c r="I93" i="3"/>
  <c r="M93" i="3"/>
  <c r="D93" i="3"/>
  <c r="H93" i="3"/>
  <c r="K93" i="3"/>
  <c r="C93" i="3"/>
  <c r="T45" i="3"/>
  <c r="V45" i="3"/>
  <c r="S45" i="3"/>
  <c r="O45" i="3"/>
  <c r="N45" i="3"/>
  <c r="P45" i="3"/>
  <c r="R45" i="3"/>
  <c r="Q45" i="3"/>
  <c r="L45" i="3"/>
  <c r="M45" i="3"/>
  <c r="I45" i="3"/>
  <c r="U45" i="3"/>
  <c r="K45" i="3"/>
  <c r="D45" i="3"/>
  <c r="J45" i="3"/>
  <c r="H45" i="3"/>
  <c r="C45" i="3"/>
  <c r="T25" i="3"/>
  <c r="V25" i="3"/>
  <c r="O25" i="3"/>
  <c r="S25" i="3"/>
  <c r="N25" i="3"/>
  <c r="P25" i="3"/>
  <c r="U25" i="3"/>
  <c r="R25" i="3"/>
  <c r="M25" i="3"/>
  <c r="L25" i="3"/>
  <c r="I25" i="3"/>
  <c r="Q25" i="3"/>
  <c r="D25" i="3"/>
  <c r="K25" i="3"/>
  <c r="C25" i="3"/>
  <c r="T32" i="3"/>
  <c r="V32" i="3"/>
  <c r="O32" i="3"/>
  <c r="N32" i="3"/>
  <c r="U32" i="3"/>
  <c r="P32" i="3"/>
  <c r="R32" i="3"/>
  <c r="S32" i="3"/>
  <c r="Q32" i="3"/>
  <c r="M32" i="3"/>
  <c r="L32" i="3"/>
  <c r="I32" i="3"/>
  <c r="K32" i="3"/>
  <c r="H32" i="3"/>
  <c r="G32" i="3"/>
  <c r="D32" i="3"/>
  <c r="J32" i="3"/>
  <c r="C32" i="3"/>
  <c r="T56" i="3"/>
  <c r="V56" i="3"/>
  <c r="O56" i="3"/>
  <c r="S56" i="3"/>
  <c r="U56" i="3"/>
  <c r="N56" i="3"/>
  <c r="P56" i="3"/>
  <c r="R56" i="3"/>
  <c r="M56" i="3"/>
  <c r="Q56" i="3"/>
  <c r="I56" i="3"/>
  <c r="G56" i="3"/>
  <c r="D56" i="3"/>
  <c r="L56" i="3"/>
  <c r="K56" i="3"/>
  <c r="C56" i="3"/>
  <c r="C61" i="3"/>
  <c r="W113" i="3" s="1"/>
  <c r="E125" i="3"/>
  <c r="E106" i="3"/>
  <c r="E64" i="3"/>
  <c r="E19" i="3"/>
  <c r="E63" i="3"/>
  <c r="G100" i="3"/>
  <c r="G84" i="3"/>
  <c r="G70" i="3"/>
  <c r="G7" i="3"/>
  <c r="H123" i="3"/>
  <c r="H17" i="3"/>
  <c r="H56" i="3"/>
  <c r="I61" i="3"/>
  <c r="J54" i="3"/>
  <c r="K67" i="3"/>
  <c r="L74" i="3"/>
  <c r="R57" i="3"/>
  <c r="S8" i="3"/>
  <c r="U8" i="3"/>
  <c r="V8" i="3"/>
  <c r="N8" i="3"/>
  <c r="M8" i="3"/>
  <c r="O8" i="3"/>
  <c r="Q8" i="3"/>
  <c r="T8" i="3"/>
  <c r="K8" i="3"/>
  <c r="P8" i="3"/>
  <c r="L8" i="3"/>
  <c r="R8" i="3"/>
  <c r="S85" i="3"/>
  <c r="U85" i="3"/>
  <c r="V85" i="3"/>
  <c r="N85" i="3"/>
  <c r="M85" i="3"/>
  <c r="R85" i="3"/>
  <c r="T85" i="3"/>
  <c r="O85" i="3"/>
  <c r="Q85" i="3"/>
  <c r="P85" i="3"/>
  <c r="K85" i="3"/>
  <c r="H85" i="3"/>
  <c r="L85" i="3"/>
  <c r="C12" i="3"/>
  <c r="D20" i="3"/>
  <c r="D37" i="3"/>
  <c r="S18" i="3"/>
  <c r="U18" i="3"/>
  <c r="T18" i="3"/>
  <c r="V18" i="3"/>
  <c r="P18" i="3"/>
  <c r="R18" i="3"/>
  <c r="O18" i="3"/>
  <c r="Q18" i="3"/>
  <c r="K18" i="3"/>
  <c r="L18" i="3"/>
  <c r="N18" i="3"/>
  <c r="H18" i="3"/>
  <c r="J18" i="3"/>
  <c r="S27" i="3"/>
  <c r="U27" i="3"/>
  <c r="T27" i="3"/>
  <c r="V27" i="3"/>
  <c r="P27" i="3"/>
  <c r="R27" i="3"/>
  <c r="O27" i="3"/>
  <c r="Q27" i="3"/>
  <c r="N27" i="3"/>
  <c r="M27" i="3"/>
  <c r="K27" i="3"/>
  <c r="H27" i="3"/>
  <c r="L27" i="3"/>
  <c r="J27" i="3"/>
  <c r="F34" i="3"/>
  <c r="U20" i="3"/>
  <c r="P20" i="3"/>
  <c r="T20" i="3"/>
  <c r="R20" i="3"/>
  <c r="M20" i="3"/>
  <c r="O20" i="3"/>
  <c r="S20" i="3"/>
  <c r="Q20" i="3"/>
  <c r="V20" i="3"/>
  <c r="N20" i="3"/>
  <c r="L20" i="3"/>
  <c r="K20" i="3"/>
  <c r="H20" i="3"/>
  <c r="J20" i="3"/>
  <c r="U37" i="3"/>
  <c r="Y7" i="3" s="1"/>
  <c r="S37" i="3"/>
  <c r="P37" i="3"/>
  <c r="R37" i="3"/>
  <c r="M37" i="3"/>
  <c r="O37" i="3"/>
  <c r="V37" i="3"/>
  <c r="Q37" i="3"/>
  <c r="T37" i="3"/>
  <c r="K37" i="3"/>
  <c r="L37" i="3"/>
  <c r="N37" i="3"/>
  <c r="H37" i="3"/>
  <c r="J37" i="3"/>
  <c r="U11" i="3"/>
  <c r="V11" i="3"/>
  <c r="P11" i="3"/>
  <c r="M11" i="3"/>
  <c r="O11" i="3"/>
  <c r="T11" i="3"/>
  <c r="S11" i="3"/>
  <c r="Q11" i="3"/>
  <c r="N11" i="3"/>
  <c r="K11" i="3"/>
  <c r="R11" i="3"/>
  <c r="H11" i="3"/>
  <c r="L11" i="3"/>
  <c r="J11" i="3"/>
  <c r="J8" i="3"/>
  <c r="E18" i="3"/>
  <c r="E27" i="3"/>
  <c r="I85" i="3"/>
  <c r="J12" i="3"/>
  <c r="L12" i="3"/>
  <c r="M18" i="3"/>
  <c r="R34" i="3"/>
  <c r="T34" i="3"/>
  <c r="V34" i="3"/>
  <c r="U34" i="3"/>
  <c r="M34" i="3"/>
  <c r="L34" i="3"/>
  <c r="N34" i="3"/>
  <c r="P34" i="3"/>
  <c r="O34" i="3"/>
  <c r="J34" i="3"/>
  <c r="C8" i="3"/>
  <c r="C85" i="3"/>
  <c r="E20" i="3"/>
  <c r="E37" i="3"/>
  <c r="E11" i="3"/>
  <c r="I27" i="3"/>
  <c r="K34" i="3"/>
  <c r="I20" i="3"/>
  <c r="I11" i="3"/>
  <c r="T12" i="3"/>
  <c r="V12" i="3"/>
  <c r="O12" i="3"/>
  <c r="U12" i="3"/>
  <c r="N12" i="3"/>
  <c r="P12" i="3"/>
  <c r="S12" i="3"/>
  <c r="M12" i="3"/>
  <c r="R12" i="3"/>
  <c r="I12" i="3"/>
  <c r="C20" i="3"/>
  <c r="C37" i="3"/>
  <c r="C11" i="3"/>
  <c r="G85" i="3"/>
  <c r="K12" i="3"/>
  <c r="S34" i="3"/>
  <c r="H8" i="3"/>
  <c r="Q34" i="3"/>
  <c r="H34" i="3"/>
  <c r="J85" i="3"/>
  <c r="Q12" i="3"/>
  <c r="W108" i="3" l="1"/>
  <c r="Y116" i="3"/>
  <c r="W4" i="3"/>
  <c r="W76" i="3"/>
  <c r="Y28" i="3"/>
  <c r="W16" i="3"/>
  <c r="W51" i="3"/>
  <c r="Y103" i="3"/>
  <c r="W83" i="3"/>
  <c r="Y75" i="3"/>
  <c r="Y52" i="3"/>
  <c r="Y76" i="3"/>
  <c r="Y37" i="3"/>
  <c r="Y54" i="3"/>
  <c r="Y114" i="3"/>
  <c r="W67" i="3"/>
  <c r="W34" i="3"/>
  <c r="Y4" i="3"/>
  <c r="W55" i="3"/>
  <c r="W124" i="3"/>
  <c r="Y32" i="3"/>
  <c r="W95" i="3"/>
  <c r="Y82" i="3"/>
  <c r="Y91" i="3"/>
  <c r="W85" i="3"/>
  <c r="Y73" i="3"/>
  <c r="W107" i="3"/>
  <c r="W25" i="3"/>
  <c r="W84" i="3"/>
  <c r="Y51" i="3"/>
  <c r="Y38" i="3"/>
  <c r="Y108" i="3"/>
  <c r="W75" i="3"/>
  <c r="Y19" i="3"/>
  <c r="W125" i="3"/>
  <c r="Y39" i="3"/>
  <c r="Y88" i="3"/>
  <c r="Y6" i="3"/>
  <c r="Y70" i="3"/>
  <c r="Y18" i="3"/>
  <c r="W114" i="3"/>
  <c r="W65" i="3"/>
  <c r="Y119" i="3"/>
  <c r="Y99" i="3"/>
  <c r="Y49" i="3"/>
  <c r="Y94" i="3"/>
  <c r="W106" i="3"/>
  <c r="W35" i="3"/>
  <c r="Y55" i="3"/>
  <c r="Y124" i="3"/>
  <c r="Y84" i="3"/>
  <c r="W120" i="3"/>
  <c r="W8" i="3"/>
  <c r="Y34" i="3"/>
  <c r="W126" i="3"/>
  <c r="W102" i="3"/>
  <c r="Y44" i="3"/>
  <c r="Y3" i="3"/>
  <c r="W31" i="3"/>
  <c r="Y30" i="3"/>
  <c r="W68" i="3"/>
  <c r="Y95" i="3"/>
  <c r="Y58" i="3"/>
  <c r="W66" i="3"/>
  <c r="Y14" i="3"/>
  <c r="W111" i="3"/>
  <c r="W74" i="3"/>
  <c r="Y71" i="3"/>
  <c r="W44" i="3"/>
  <c r="W69" i="3"/>
  <c r="Y66" i="3"/>
  <c r="Y104" i="3"/>
  <c r="W71" i="3"/>
  <c r="W78" i="3"/>
  <c r="W80" i="3"/>
  <c r="Y100" i="3"/>
  <c r="W29" i="3"/>
  <c r="Y120" i="3"/>
  <c r="W92" i="3"/>
  <c r="W56" i="3"/>
  <c r="Y24" i="3"/>
  <c r="Y48" i="3"/>
  <c r="Y12" i="3"/>
  <c r="W99" i="3"/>
  <c r="Y106" i="3"/>
  <c r="Y83" i="3"/>
  <c r="W15" i="3"/>
  <c r="Y87" i="3"/>
  <c r="W115" i="3"/>
  <c r="Y15" i="3"/>
  <c r="W122" i="3"/>
  <c r="W42" i="3"/>
  <c r="W43" i="3"/>
  <c r="W119" i="3"/>
  <c r="W24" i="3"/>
  <c r="Y69" i="3"/>
  <c r="Y113" i="3"/>
  <c r="Y29" i="3"/>
  <c r="W52" i="3"/>
  <c r="Y80" i="3"/>
  <c r="W109" i="3"/>
  <c r="W40" i="3"/>
  <c r="W59" i="3"/>
  <c r="W53" i="3"/>
  <c r="W45" i="3"/>
  <c r="Y78" i="3"/>
  <c r="W18" i="3"/>
  <c r="Y40" i="3"/>
  <c r="Y45" i="3"/>
  <c r="Y115" i="3"/>
  <c r="W105" i="3"/>
  <c r="Y117" i="3"/>
  <c r="Y122" i="3"/>
  <c r="W90" i="3"/>
  <c r="X90" i="3" s="1"/>
  <c r="Y111" i="3"/>
  <c r="Y42" i="3"/>
  <c r="W7" i="3"/>
  <c r="Y56" i="3"/>
  <c r="W38" i="3"/>
  <c r="Y59" i="3"/>
  <c r="W117" i="3"/>
  <c r="W46" i="3"/>
  <c r="Y109" i="3"/>
  <c r="W48" i="3"/>
  <c r="Y67" i="3"/>
  <c r="W61" i="3"/>
  <c r="W11" i="3"/>
  <c r="Y16" i="3"/>
  <c r="W14" i="3"/>
  <c r="Y63" i="3"/>
  <c r="Y61" i="3"/>
  <c r="Y121" i="3"/>
  <c r="W104" i="3"/>
  <c r="Y101" i="3"/>
  <c r="W73" i="3"/>
  <c r="Y25" i="3"/>
  <c r="W123" i="3"/>
  <c r="Y10" i="3"/>
  <c r="Y36" i="3"/>
  <c r="W103" i="3"/>
  <c r="Y27" i="3"/>
  <c r="W3" i="3"/>
  <c r="Y13" i="3"/>
  <c r="Y43" i="3"/>
  <c r="Y123" i="3"/>
  <c r="W37" i="3"/>
  <c r="W96" i="3"/>
  <c r="Y31" i="3"/>
  <c r="W2" i="3"/>
  <c r="W47" i="3"/>
  <c r="Y89" i="3"/>
  <c r="Y60" i="3"/>
  <c r="Y74" i="3"/>
  <c r="Y126" i="3"/>
  <c r="W79" i="3"/>
  <c r="W118" i="3"/>
  <c r="Y93" i="3"/>
  <c r="W13" i="3"/>
  <c r="Y11" i="3"/>
  <c r="Y46" i="3"/>
  <c r="W97" i="3"/>
  <c r="W112" i="3"/>
  <c r="W121" i="3"/>
  <c r="W22" i="3"/>
  <c r="W32" i="3"/>
  <c r="W50" i="3"/>
  <c r="Y90" i="3"/>
  <c r="W33" i="3"/>
  <c r="Y33" i="3"/>
  <c r="Y112" i="3"/>
  <c r="Y47" i="3"/>
  <c r="Y2" i="3"/>
  <c r="W6" i="3"/>
  <c r="W87" i="3"/>
  <c r="Y96" i="3"/>
  <c r="W21" i="3"/>
  <c r="W62" i="3"/>
  <c r="Y17" i="3"/>
  <c r="Y20" i="3"/>
  <c r="Y97" i="3"/>
  <c r="W17" i="3"/>
  <c r="W63" i="3"/>
  <c r="Y98" i="3"/>
  <c r="W70" i="3"/>
  <c r="W12" i="3"/>
  <c r="Y50" i="3"/>
  <c r="W10" i="3"/>
  <c r="Y64" i="3"/>
  <c r="Y125" i="3"/>
  <c r="W58" i="3"/>
  <c r="W116" i="3"/>
  <c r="W27" i="3"/>
  <c r="W110" i="3"/>
  <c r="Y102" i="3"/>
  <c r="W60" i="3"/>
  <c r="Y65" i="3"/>
  <c r="W41" i="3"/>
  <c r="W81" i="3"/>
  <c r="X81" i="3" s="1"/>
  <c r="W19" i="3"/>
  <c r="W26" i="3"/>
  <c r="W57" i="3"/>
  <c r="W101" i="3"/>
  <c r="W20" i="3"/>
  <c r="W39" i="3"/>
  <c r="W93" i="3"/>
  <c r="W100" i="3"/>
  <c r="W98" i="3"/>
  <c r="Y22" i="3"/>
  <c r="Y9" i="3"/>
  <c r="Y35" i="3"/>
  <c r="Y105" i="3"/>
  <c r="W82" i="3"/>
  <c r="Y8" i="3"/>
  <c r="W64" i="3"/>
  <c r="W54" i="3"/>
  <c r="Y110" i="3"/>
  <c r="Y21" i="3"/>
  <c r="Y62" i="3"/>
  <c r="W86" i="3"/>
  <c r="Y53" i="3"/>
  <c r="Y41" i="3"/>
  <c r="W23" i="3"/>
  <c r="X23" i="3" s="1"/>
  <c r="Y81" i="3"/>
  <c r="W89" i="3"/>
  <c r="W36" i="3"/>
  <c r="Y68" i="3"/>
  <c r="Y85" i="3"/>
  <c r="W30" i="3"/>
  <c r="Y5" i="3"/>
  <c r="W72" i="3"/>
  <c r="W9" i="3"/>
  <c r="Y79" i="3"/>
  <c r="W94" i="3"/>
  <c r="Y72" i="3"/>
  <c r="Z72" i="3" s="1"/>
  <c r="W49" i="3"/>
  <c r="W28" i="3"/>
  <c r="Y77" i="3"/>
  <c r="W5" i="3"/>
  <c r="Y86" i="3"/>
  <c r="Y57" i="3"/>
  <c r="W91" i="3"/>
  <c r="Y23" i="3"/>
  <c r="W88" i="3"/>
  <c r="W77" i="3"/>
  <c r="X16" i="3" l="1"/>
  <c r="Z41" i="3"/>
  <c r="Z9" i="3"/>
  <c r="X41" i="3"/>
  <c r="X12" i="3"/>
  <c r="X6" i="3"/>
  <c r="X97" i="3"/>
  <c r="X2" i="3"/>
  <c r="X123" i="3"/>
  <c r="Z67" i="3"/>
  <c r="Z122" i="3"/>
  <c r="X109" i="3"/>
  <c r="X115" i="3"/>
  <c r="X29" i="3"/>
  <c r="Z14" i="3"/>
  <c r="X8" i="3"/>
  <c r="X114" i="3"/>
  <c r="X84" i="3"/>
  <c r="X34" i="3"/>
  <c r="Z28" i="3"/>
  <c r="X61" i="3"/>
  <c r="X94" i="3"/>
  <c r="X77" i="3"/>
  <c r="Z79" i="3"/>
  <c r="Z53" i="3"/>
  <c r="Z22" i="3"/>
  <c r="Z65" i="3"/>
  <c r="X70" i="3"/>
  <c r="Z2" i="3"/>
  <c r="Z46" i="3"/>
  <c r="Z31" i="3"/>
  <c r="Z25" i="3"/>
  <c r="X48" i="3"/>
  <c r="Z117" i="3"/>
  <c r="Z80" i="3"/>
  <c r="Z87" i="3"/>
  <c r="Z100" i="3"/>
  <c r="X66" i="3"/>
  <c r="X120" i="3"/>
  <c r="Z18" i="3"/>
  <c r="X25" i="3"/>
  <c r="X67" i="3"/>
  <c r="X76" i="3"/>
  <c r="X47" i="3"/>
  <c r="Z51" i="3"/>
  <c r="X9" i="3"/>
  <c r="X86" i="3"/>
  <c r="X98" i="3"/>
  <c r="X60" i="3"/>
  <c r="Z98" i="3"/>
  <c r="Z47" i="3"/>
  <c r="Z11" i="3"/>
  <c r="X96" i="3"/>
  <c r="X73" i="3"/>
  <c r="Z109" i="3"/>
  <c r="X105" i="3"/>
  <c r="X52" i="3"/>
  <c r="X15" i="3"/>
  <c r="X80" i="3"/>
  <c r="Z58" i="3"/>
  <c r="Z84" i="3"/>
  <c r="Z70" i="3"/>
  <c r="X107" i="3"/>
  <c r="Z114" i="3"/>
  <c r="X4" i="3"/>
  <c r="X40" i="3"/>
  <c r="X88" i="3"/>
  <c r="Z23" i="3"/>
  <c r="X72" i="3"/>
  <c r="Z62" i="3"/>
  <c r="X100" i="3"/>
  <c r="Z102" i="3"/>
  <c r="X63" i="3"/>
  <c r="Z112" i="3"/>
  <c r="X13" i="3"/>
  <c r="X37" i="3"/>
  <c r="Z101" i="3"/>
  <c r="X46" i="3"/>
  <c r="Z115" i="3"/>
  <c r="Z29" i="3"/>
  <c r="Z83" i="3"/>
  <c r="X78" i="3"/>
  <c r="Z95" i="3"/>
  <c r="Z124" i="3"/>
  <c r="Z6" i="3"/>
  <c r="Z73" i="3"/>
  <c r="Z54" i="3"/>
  <c r="Z116" i="3"/>
  <c r="X87" i="3"/>
  <c r="Z15" i="3"/>
  <c r="X91" i="3"/>
  <c r="Z5" i="3"/>
  <c r="Z21" i="3"/>
  <c r="X93" i="3"/>
  <c r="X110" i="3"/>
  <c r="X17" i="3"/>
  <c r="Z33" i="3"/>
  <c r="Z93" i="3"/>
  <c r="Z123" i="3"/>
  <c r="X104" i="3"/>
  <c r="X117" i="3"/>
  <c r="Z45" i="3"/>
  <c r="Z113" i="3"/>
  <c r="Z106" i="3"/>
  <c r="X71" i="3"/>
  <c r="X68" i="3"/>
  <c r="Z55" i="3"/>
  <c r="Z88" i="3"/>
  <c r="X85" i="3"/>
  <c r="Z37" i="3"/>
  <c r="X108" i="3"/>
  <c r="Z57" i="3"/>
  <c r="X30" i="3"/>
  <c r="Z110" i="3"/>
  <c r="X39" i="3"/>
  <c r="X27" i="3"/>
  <c r="Z97" i="3"/>
  <c r="X33" i="3"/>
  <c r="X118" i="3"/>
  <c r="Z43" i="3"/>
  <c r="Z121" i="3"/>
  <c r="Z59" i="3"/>
  <c r="Z40" i="3"/>
  <c r="Z69" i="3"/>
  <c r="X99" i="3"/>
  <c r="Z104" i="3"/>
  <c r="Z30" i="3"/>
  <c r="X35" i="3"/>
  <c r="Z39" i="3"/>
  <c r="Z91" i="3"/>
  <c r="Z76" i="3"/>
  <c r="Z118" i="3"/>
  <c r="Z35" i="3"/>
  <c r="X111" i="3"/>
  <c r="Z86" i="3"/>
  <c r="Z85" i="3"/>
  <c r="X54" i="3"/>
  <c r="X20" i="3"/>
  <c r="X116" i="3"/>
  <c r="Z20" i="3"/>
  <c r="Z90" i="3"/>
  <c r="X79" i="3"/>
  <c r="Z13" i="3"/>
  <c r="Z61" i="3"/>
  <c r="X38" i="3"/>
  <c r="X18" i="3"/>
  <c r="X24" i="3"/>
  <c r="Z12" i="3"/>
  <c r="Z66" i="3"/>
  <c r="X31" i="3"/>
  <c r="X106" i="3"/>
  <c r="X125" i="3"/>
  <c r="Z82" i="3"/>
  <c r="Z52" i="3"/>
  <c r="Z26" i="3"/>
  <c r="Z10" i="3"/>
  <c r="Z4" i="3"/>
  <c r="X5" i="3"/>
  <c r="Z68" i="3"/>
  <c r="X64" i="3"/>
  <c r="X101" i="3"/>
  <c r="X58" i="3"/>
  <c r="Z17" i="3"/>
  <c r="X50" i="3"/>
  <c r="Z126" i="3"/>
  <c r="X3" i="3"/>
  <c r="Z63" i="3"/>
  <c r="Z56" i="3"/>
  <c r="Z78" i="3"/>
  <c r="X119" i="3"/>
  <c r="Z48" i="3"/>
  <c r="X69" i="3"/>
  <c r="Z3" i="3"/>
  <c r="Z94" i="3"/>
  <c r="Z19" i="3"/>
  <c r="X95" i="3"/>
  <c r="Z75" i="3"/>
  <c r="Z107" i="3"/>
  <c r="X112" i="3"/>
  <c r="Z120" i="3"/>
  <c r="Z77" i="3"/>
  <c r="X36" i="3"/>
  <c r="Z8" i="3"/>
  <c r="X57" i="3"/>
  <c r="Z125" i="3"/>
  <c r="X62" i="3"/>
  <c r="X32" i="3"/>
  <c r="Z74" i="3"/>
  <c r="Z27" i="3"/>
  <c r="X14" i="3"/>
  <c r="X7" i="3"/>
  <c r="X45" i="3"/>
  <c r="X43" i="3"/>
  <c r="Z24" i="3"/>
  <c r="X44" i="3"/>
  <c r="Z44" i="3"/>
  <c r="Z49" i="3"/>
  <c r="X75" i="3"/>
  <c r="Z32" i="3"/>
  <c r="X83" i="3"/>
  <c r="Z92" i="3"/>
  <c r="Z50" i="3"/>
  <c r="Z34" i="3"/>
  <c r="X28" i="3"/>
  <c r="X89" i="3"/>
  <c r="X82" i="3"/>
  <c r="X26" i="3"/>
  <c r="Z64" i="3"/>
  <c r="X21" i="3"/>
  <c r="X22" i="3"/>
  <c r="Z60" i="3"/>
  <c r="X103" i="3"/>
  <c r="Z16" i="3"/>
  <c r="Z42" i="3"/>
  <c r="X53" i="3"/>
  <c r="X42" i="3"/>
  <c r="X56" i="3"/>
  <c r="Z71" i="3"/>
  <c r="X102" i="3"/>
  <c r="Z99" i="3"/>
  <c r="Z108" i="3"/>
  <c r="X124" i="3"/>
  <c r="Z103" i="3"/>
  <c r="X113" i="3"/>
  <c r="X65" i="3"/>
  <c r="X49" i="3"/>
  <c r="Z81" i="3"/>
  <c r="Z105" i="3"/>
  <c r="X19" i="3"/>
  <c r="X10" i="3"/>
  <c r="Z96" i="3"/>
  <c r="X121" i="3"/>
  <c r="Z89" i="3"/>
  <c r="Z36" i="3"/>
  <c r="X11" i="3"/>
  <c r="Z111" i="3"/>
  <c r="X59" i="3"/>
  <c r="X122" i="3"/>
  <c r="X92" i="3"/>
  <c r="X74" i="3"/>
  <c r="X126" i="3"/>
  <c r="Z119" i="3"/>
  <c r="Z38" i="3"/>
  <c r="X55" i="3"/>
  <c r="X51" i="3"/>
  <c r="Z7" i="3"/>
  <c r="AQ650" i="2"/>
  <c r="AQ480" i="2"/>
  <c r="AQ470" i="2"/>
  <c r="AQ130" i="2"/>
  <c r="AQ223" i="2"/>
  <c r="AQ382" i="2"/>
  <c r="AQ299" i="2"/>
  <c r="AQ305" i="2"/>
  <c r="AQ544" i="2"/>
  <c r="AQ610" i="2"/>
  <c r="AQ336" i="2"/>
  <c r="AQ220" i="2"/>
  <c r="AQ140" i="2"/>
  <c r="AQ668" i="2"/>
  <c r="AQ243" i="2"/>
  <c r="AQ481" i="2"/>
  <c r="AQ615" i="2"/>
  <c r="AQ74" i="2"/>
  <c r="AQ590" i="2"/>
  <c r="AQ446" i="2"/>
  <c r="AQ376" i="2"/>
  <c r="AQ219" i="2"/>
  <c r="AQ369" i="2"/>
  <c r="AQ181" i="2"/>
  <c r="AQ565" i="2"/>
  <c r="AQ596" i="2"/>
  <c r="AQ620" i="2"/>
  <c r="AQ106" i="2"/>
  <c r="AQ424" i="2"/>
  <c r="AQ469" i="2"/>
  <c r="AQ224" i="2"/>
  <c r="AQ644" i="2"/>
  <c r="AQ70" i="2"/>
  <c r="AQ708" i="2"/>
  <c r="AQ15" i="2"/>
  <c r="AQ721" i="2"/>
  <c r="AQ415" i="2"/>
  <c r="AQ78" i="2"/>
  <c r="AQ420" i="2"/>
  <c r="AQ676" i="2"/>
  <c r="AQ136" i="2"/>
  <c r="AQ467" i="2"/>
  <c r="AQ489" i="2"/>
  <c r="AQ319" i="2"/>
  <c r="AQ231" i="2"/>
  <c r="AQ509" i="2"/>
  <c r="AQ475" i="2"/>
  <c r="AQ605" i="2"/>
  <c r="AQ312" i="2"/>
  <c r="AQ357" i="2"/>
  <c r="AQ687" i="2"/>
  <c r="AQ213" i="2"/>
  <c r="AQ326" i="2"/>
  <c r="AQ212" i="2"/>
  <c r="AQ236" i="2"/>
  <c r="AQ239" i="2"/>
  <c r="AQ485" i="2"/>
  <c r="AQ448" i="2"/>
  <c r="AQ602" i="2"/>
  <c r="AQ540" i="2"/>
  <c r="AQ232" i="2"/>
  <c r="AQ324" i="2"/>
  <c r="AQ339" i="2"/>
  <c r="AQ280" i="2"/>
  <c r="AQ327" i="2"/>
  <c r="AQ506" i="2"/>
  <c r="AQ358" i="2"/>
  <c r="AQ582" i="2"/>
  <c r="AQ471" i="2"/>
  <c r="AQ389" i="2"/>
  <c r="AQ419" i="2"/>
  <c r="AQ574" i="2"/>
  <c r="AQ237" i="2"/>
  <c r="AQ65" i="2"/>
  <c r="AQ209" i="2"/>
  <c r="AQ198" i="2"/>
  <c r="AQ142" i="2"/>
  <c r="AQ247" i="2"/>
  <c r="AQ37" i="2"/>
  <c r="AQ228" i="2"/>
  <c r="AQ163" i="2"/>
  <c r="AQ534" i="2"/>
  <c r="AQ225" i="2"/>
  <c r="AQ364" i="2"/>
  <c r="AQ172" i="2"/>
  <c r="AQ442" i="2"/>
  <c r="AQ341" i="2"/>
  <c r="AQ145" i="2"/>
  <c r="AQ42" i="2"/>
  <c r="AQ427" i="2"/>
  <c r="AQ575" i="2"/>
  <c r="AQ157" i="2"/>
  <c r="AQ388" i="2"/>
  <c r="AQ192" i="2"/>
  <c r="AQ390" i="2"/>
  <c r="AQ349" i="2"/>
  <c r="AQ120" i="2"/>
  <c r="AQ27" i="2"/>
  <c r="AQ386" i="2"/>
  <c r="AQ684" i="2"/>
  <c r="AQ651" i="2"/>
  <c r="AQ505" i="2"/>
  <c r="AQ416" i="2"/>
  <c r="AQ43" i="2"/>
  <c r="AQ626" i="2"/>
  <c r="AQ309" i="2"/>
  <c r="AQ18" i="2"/>
  <c r="AQ124" i="2"/>
  <c r="AQ393" i="2"/>
  <c r="AQ311" i="2"/>
  <c r="AQ49" i="2"/>
  <c r="AQ649" i="2"/>
  <c r="AQ413" i="2"/>
  <c r="AQ279" i="2"/>
  <c r="AQ728" i="2"/>
  <c r="AQ351" i="2"/>
  <c r="AQ45" i="2"/>
  <c r="AQ102" i="2"/>
  <c r="AQ346" i="2"/>
  <c r="AQ491" i="2"/>
  <c r="AQ79" i="2"/>
  <c r="AQ252" i="2"/>
  <c r="AQ261" i="2"/>
  <c r="AQ344" i="2"/>
  <c r="AQ723" i="2"/>
  <c r="AQ229" i="2"/>
  <c r="AQ394" i="2"/>
  <c r="AQ233" i="2"/>
  <c r="AQ12" i="2"/>
  <c r="AQ173" i="2"/>
  <c r="AQ129" i="2"/>
  <c r="AQ407" i="2"/>
  <c r="AQ260" i="2"/>
  <c r="AQ478" i="2"/>
  <c r="AQ328" i="2"/>
  <c r="AQ641" i="2"/>
  <c r="AQ625" i="2"/>
  <c r="AQ434" i="2"/>
  <c r="AQ430" i="2"/>
  <c r="AQ670" i="2"/>
  <c r="AQ265" i="2"/>
  <c r="AQ365" i="2"/>
  <c r="AQ560" i="2"/>
  <c r="AQ25" i="2"/>
  <c r="AQ497" i="2"/>
  <c r="AQ439" i="2"/>
  <c r="AQ193" i="2"/>
  <c r="AQ147" i="2"/>
  <c r="AQ452" i="2"/>
  <c r="AQ399" i="2"/>
  <c r="AQ733" i="2"/>
  <c r="AQ449" i="2"/>
  <c r="AQ197" i="2"/>
  <c r="AQ141" i="2"/>
  <c r="AQ550" i="2"/>
  <c r="AQ274" i="2"/>
  <c r="AQ681" i="2"/>
  <c r="AQ408" i="2"/>
  <c r="AQ245" i="2"/>
  <c r="AQ507" i="2"/>
  <c r="AQ498" i="2"/>
  <c r="AQ221" i="2"/>
  <c r="AQ30" i="2"/>
  <c r="AQ482" i="2"/>
  <c r="AQ623" i="2"/>
  <c r="AQ494" i="2"/>
  <c r="AQ60" i="2"/>
  <c r="AQ128" i="2"/>
  <c r="AQ90" i="2"/>
  <c r="AQ642" i="2"/>
  <c r="AQ301" i="2"/>
  <c r="AQ508" i="2"/>
  <c r="AQ523" i="2"/>
  <c r="AQ537" i="2"/>
  <c r="AQ634" i="2"/>
  <c r="AQ431" i="2"/>
  <c r="AQ608" i="2"/>
  <c r="AQ546" i="2"/>
  <c r="AQ207" i="2"/>
  <c r="AQ271" i="2"/>
  <c r="AQ87" i="2"/>
  <c r="AQ428" i="2"/>
  <c r="AQ696" i="2"/>
  <c r="AQ612" i="2"/>
  <c r="AQ678" i="2"/>
  <c r="AQ320" i="2"/>
  <c r="AQ587" i="2"/>
  <c r="AQ57" i="2"/>
  <c r="AQ166" i="2"/>
  <c r="AQ417" i="2"/>
  <c r="AQ20" i="2"/>
  <c r="AQ200" i="2"/>
  <c r="AQ411" i="2"/>
  <c r="AQ40" i="2"/>
  <c r="AQ689" i="2"/>
  <c r="AQ360" i="2"/>
  <c r="AQ275" i="2"/>
  <c r="AQ251" i="2"/>
  <c r="AQ450" i="2"/>
  <c r="AQ54" i="2"/>
  <c r="AQ665" i="2"/>
  <c r="AQ199" i="2"/>
  <c r="AQ520" i="2"/>
  <c r="AQ637" i="2"/>
  <c r="AQ406" i="2"/>
  <c r="AQ597" i="2"/>
  <c r="AQ655" i="2"/>
  <c r="AQ44" i="2"/>
  <c r="AQ451" i="2"/>
  <c r="AQ195" i="2"/>
  <c r="AQ291" i="2"/>
  <c r="AQ476" i="2"/>
  <c r="AQ293" i="2"/>
  <c r="AQ315" i="2"/>
  <c r="AQ472" i="2"/>
  <c r="AQ688" i="2"/>
  <c r="AQ69" i="2"/>
  <c r="AQ7" i="2"/>
  <c r="AQ422" i="2"/>
  <c r="AQ296" i="2"/>
  <c r="AQ179" i="2"/>
  <c r="AQ663" i="2"/>
  <c r="AQ578" i="2"/>
  <c r="AQ531" i="2"/>
  <c r="AQ177" i="2"/>
  <c r="AQ108" i="2"/>
  <c r="AQ385" i="2"/>
  <c r="AQ633" i="2"/>
  <c r="AQ350" i="2"/>
  <c r="AQ188" i="2"/>
  <c r="AQ414" i="2"/>
  <c r="AQ495" i="2"/>
  <c r="AQ93" i="2"/>
  <c r="AQ402" i="2"/>
  <c r="AQ322" i="2"/>
  <c r="AQ674" i="2"/>
  <c r="AQ521" i="2"/>
  <c r="AQ41" i="2"/>
  <c r="AQ282" i="2"/>
  <c r="AQ104" i="2"/>
  <c r="AQ443" i="2"/>
  <c r="AQ333" i="2"/>
  <c r="AQ97" i="2"/>
  <c r="AQ487" i="2"/>
  <c r="AQ640" i="2"/>
  <c r="AQ161" i="2"/>
  <c r="AQ36" i="2"/>
  <c r="AQ82" i="2"/>
  <c r="AQ32" i="2"/>
  <c r="AQ51" i="2"/>
  <c r="AQ244" i="2"/>
  <c r="AQ121" i="2"/>
  <c r="AQ334" i="2"/>
  <c r="AQ426" i="2"/>
  <c r="AQ347" i="2"/>
  <c r="AQ395" i="2"/>
  <c r="AQ585" i="2"/>
  <c r="AQ464" i="2"/>
  <c r="AQ185" i="2"/>
  <c r="AQ677" i="2"/>
  <c r="AQ541" i="2"/>
  <c r="AQ410" i="2"/>
  <c r="AQ512" i="2"/>
  <c r="AQ91" i="2"/>
  <c r="AQ71" i="2"/>
  <c r="AQ709" i="2"/>
  <c r="AQ715" i="2"/>
  <c r="AQ457" i="2"/>
  <c r="AQ513" i="2"/>
  <c r="AQ370" i="2"/>
  <c r="AQ298" i="2"/>
  <c r="AQ125" i="2"/>
  <c r="AQ371" i="2"/>
  <c r="AQ355" i="2"/>
  <c r="AQ459" i="2"/>
  <c r="AQ375" i="2"/>
  <c r="AQ22" i="2"/>
  <c r="AQ103" i="2"/>
  <c r="AQ716" i="2"/>
  <c r="AQ409" i="2"/>
  <c r="AQ519" i="2"/>
  <c r="AQ47" i="2"/>
  <c r="AQ38" i="2"/>
  <c r="AQ123" i="2"/>
  <c r="AQ563" i="2"/>
  <c r="AQ58" i="2"/>
  <c r="AQ515" i="2"/>
  <c r="AQ622" i="2"/>
  <c r="AQ573" i="2"/>
  <c r="AQ118" i="2"/>
  <c r="AQ441" i="2"/>
  <c r="AQ137" i="2"/>
  <c r="AQ400" i="2"/>
  <c r="AQ186" i="2"/>
  <c r="AQ675" i="2"/>
  <c r="AQ208" i="2"/>
  <c r="AQ146" i="2"/>
  <c r="AQ304" i="2"/>
  <c r="AQ484" i="2"/>
  <c r="AQ67" i="2"/>
  <c r="AQ240" i="2"/>
  <c r="AQ638" i="2"/>
  <c r="AQ134" i="2"/>
  <c r="AQ501" i="2"/>
  <c r="AQ117" i="2"/>
  <c r="AQ362" i="2"/>
  <c r="AQ5" i="2"/>
  <c r="AQ241" i="2"/>
  <c r="AQ730" i="2"/>
  <c r="AQ679" i="2"/>
  <c r="AQ26" i="2"/>
  <c r="AQ3" i="2"/>
  <c r="AQ222" i="2"/>
  <c r="AQ499" i="2"/>
  <c r="AQ302" i="2"/>
  <c r="AQ272" i="2"/>
  <c r="AQ461" i="2"/>
  <c r="AQ88" i="2"/>
  <c r="AQ99" i="2"/>
  <c r="AQ80" i="2"/>
  <c r="AQ359" i="2"/>
  <c r="AQ579" i="2"/>
  <c r="AQ403" i="2"/>
  <c r="AQ276" i="2"/>
  <c r="AQ183" i="2"/>
  <c r="AQ167" i="2"/>
  <c r="AQ50" i="2"/>
  <c r="AQ332" i="2"/>
  <c r="AQ423" i="2"/>
  <c r="AQ92" i="2"/>
  <c r="AQ115" i="2"/>
  <c r="AQ555" i="2"/>
  <c r="AQ110" i="2"/>
  <c r="AQ259" i="2"/>
  <c r="AQ647" i="2"/>
  <c r="AQ126" i="2"/>
  <c r="AQ614" i="2"/>
  <c r="AQ95" i="2"/>
  <c r="AQ109" i="2"/>
  <c r="AQ61" i="2"/>
  <c r="AQ329" i="2"/>
  <c r="AQ205" i="2"/>
  <c r="AQ306" i="2"/>
  <c r="AQ31" i="2"/>
  <c r="AQ2" i="2"/>
  <c r="AQ285" i="2"/>
  <c r="AQ445" i="2"/>
  <c r="AQ158" i="2"/>
  <c r="AQ539" i="2"/>
  <c r="AQ552" i="2"/>
  <c r="AQ553" i="2"/>
  <c r="AQ253" i="2"/>
  <c r="AQ105" i="2"/>
  <c r="AQ366" i="2"/>
  <c r="AQ165" i="2"/>
  <c r="AQ683" i="2"/>
  <c r="AQ516" i="2"/>
  <c r="AQ56" i="2"/>
  <c r="AQ73" i="2"/>
  <c r="AQ462" i="2"/>
  <c r="AQ391" i="2"/>
  <c r="AQ466" i="2"/>
  <c r="AQ619" i="2"/>
  <c r="AQ262" i="2"/>
  <c r="AQ34" i="2"/>
  <c r="AQ143" i="2"/>
  <c r="AQ6" i="2"/>
  <c r="AQ35" i="2"/>
  <c r="AQ632" i="2"/>
  <c r="AQ81" i="2"/>
  <c r="AQ148" i="2"/>
  <c r="AQ153" i="2"/>
  <c r="AQ700" i="2"/>
  <c r="AQ500" i="2"/>
  <c r="AQ263" i="2"/>
  <c r="AQ352" i="2"/>
  <c r="AQ214" i="2"/>
  <c r="AQ691" i="2"/>
  <c r="AQ586" i="2"/>
  <c r="AQ483" i="2"/>
  <c r="AQ48" i="2"/>
  <c r="AQ321" i="2"/>
  <c r="AQ731" i="2"/>
  <c r="AQ127" i="2"/>
  <c r="AQ84" i="2"/>
  <c r="AQ63" i="2"/>
  <c r="AQ4" i="2"/>
  <c r="AQ363" i="2"/>
  <c r="AQ551" i="2"/>
  <c r="AQ72" i="2"/>
  <c r="AQ178" i="2"/>
  <c r="AQ202" i="2"/>
  <c r="AQ657" i="2"/>
  <c r="AQ437" i="2"/>
  <c r="AQ522" i="2"/>
  <c r="AQ132" i="2"/>
  <c r="AQ591" i="2"/>
  <c r="AQ425" i="2"/>
  <c r="AQ159" i="2"/>
  <c r="AQ502" i="2"/>
  <c r="AQ215" i="2"/>
  <c r="AQ28" i="2"/>
  <c r="AQ8" i="2"/>
  <c r="AQ568" i="2"/>
  <c r="AQ14" i="2"/>
  <c r="AQ19" i="2"/>
  <c r="AQ152" i="2"/>
  <c r="AQ330" i="2"/>
  <c r="AQ234" i="2"/>
  <c r="AQ571" i="2"/>
  <c r="AQ377" i="2"/>
  <c r="AQ168" i="2"/>
  <c r="AQ160" i="2"/>
  <c r="AQ694" i="2"/>
  <c r="AQ488" i="2"/>
  <c r="AQ397" i="2"/>
  <c r="AQ492" i="2"/>
  <c r="AQ685" i="2"/>
  <c r="AQ24" i="2"/>
  <c r="AQ297" i="2"/>
  <c r="AQ661" i="2"/>
  <c r="AQ356" i="2"/>
  <c r="AQ639" i="2"/>
  <c r="AQ154" i="2"/>
  <c r="AQ577" i="2"/>
  <c r="AQ256" i="2"/>
  <c r="AQ295" i="2"/>
  <c r="AQ114" i="2"/>
  <c r="AQ458" i="2"/>
  <c r="AQ308" i="2"/>
  <c r="AQ438" i="2"/>
  <c r="AQ210" i="2"/>
  <c r="AQ16" i="2"/>
  <c r="AQ191" i="2"/>
  <c r="AQ613" i="2"/>
  <c r="AQ562" i="2"/>
  <c r="AQ599" i="2"/>
  <c r="AQ182" i="2"/>
  <c r="AQ340" i="2"/>
  <c r="AQ624" i="2"/>
  <c r="AQ258" i="2"/>
  <c r="AQ111" i="2"/>
  <c r="AQ735" i="2"/>
  <c r="AQ150" i="2"/>
  <c r="AQ180" i="2"/>
  <c r="AQ557" i="2"/>
  <c r="AQ119" i="2"/>
  <c r="AQ273" i="2"/>
  <c r="AQ9" i="2"/>
  <c r="AQ533" i="2"/>
  <c r="AQ59" i="2"/>
  <c r="AQ267" i="2"/>
  <c r="AQ116" i="2"/>
  <c r="AQ133" i="2"/>
  <c r="AQ405" i="2"/>
  <c r="AQ314" i="2"/>
  <c r="AQ10" i="2"/>
  <c r="AQ86" i="2"/>
  <c r="AQ62" i="2"/>
  <c r="AQ503" i="2"/>
  <c r="AQ510" i="2"/>
  <c r="AQ310" i="2"/>
  <c r="AQ440" i="2"/>
  <c r="AQ617" i="2"/>
  <c r="AQ190" i="2"/>
  <c r="AQ11" i="2"/>
  <c r="AQ703" i="2"/>
  <c r="AQ76" i="2"/>
  <c r="AQ581" i="2"/>
  <c r="AQ671" i="2"/>
  <c r="AQ629" i="2"/>
  <c r="AQ238" i="2"/>
  <c r="AQ13" i="2"/>
  <c r="AQ164" i="2"/>
  <c r="AQ396" i="2"/>
  <c r="AQ543" i="2"/>
  <c r="AQ374" i="2"/>
  <c r="AQ17" i="2"/>
  <c r="AQ323" i="2"/>
  <c r="AQ453" i="2"/>
  <c r="AQ401" i="2"/>
  <c r="AQ29" i="2"/>
  <c r="AQ556" i="2"/>
  <c r="AQ217" i="2"/>
  <c r="AQ211" i="2"/>
  <c r="AQ656" i="2"/>
  <c r="AQ662" i="2"/>
  <c r="AQ609" i="2"/>
  <c r="AQ294" i="2"/>
  <c r="AQ316" i="2"/>
  <c r="AQ303" i="2"/>
  <c r="AQ176" i="2"/>
  <c r="AQ23" i="2"/>
  <c r="AQ398" i="2"/>
  <c r="AQ89" i="2"/>
  <c r="AQ726" i="2"/>
  <c r="AQ720" i="2"/>
  <c r="AQ603" i="2"/>
  <c r="AQ313" i="2"/>
  <c r="AQ255" i="2"/>
  <c r="AQ307" i="2"/>
  <c r="AQ635" i="2"/>
  <c r="AQ290" i="2"/>
  <c r="AQ547" i="2"/>
  <c r="AQ235" i="2"/>
  <c r="AQ514" i="2"/>
  <c r="AQ526" i="2"/>
  <c r="AQ702" i="2"/>
  <c r="AQ664" i="2"/>
  <c r="AQ545" i="2"/>
  <c r="AQ618" i="2"/>
  <c r="AQ269" i="2"/>
  <c r="AQ98" i="2"/>
  <c r="AQ566" i="2"/>
  <c r="AQ454" i="2"/>
  <c r="AQ711" i="2"/>
  <c r="AQ604" i="2"/>
  <c r="AQ277" i="2"/>
  <c r="AQ630" i="2"/>
  <c r="AQ527" i="2"/>
  <c r="AQ52" i="2"/>
  <c r="AQ421" i="2"/>
  <c r="AQ248" i="2"/>
  <c r="AQ257" i="2"/>
  <c r="AQ719" i="2"/>
  <c r="AQ135" i="2"/>
  <c r="AQ46" i="2"/>
  <c r="AQ85" i="2"/>
  <c r="AQ569" i="2"/>
  <c r="AQ216" i="2"/>
  <c r="AQ348" i="2"/>
  <c r="AQ77" i="2"/>
  <c r="AQ337" i="2"/>
  <c r="AQ155" i="2"/>
  <c r="AQ561" i="2"/>
  <c r="AQ68" i="2"/>
  <c r="AQ384" i="2"/>
  <c r="AQ383" i="2"/>
  <c r="AQ592" i="2"/>
  <c r="AQ473" i="2"/>
  <c r="AQ367" i="2"/>
  <c r="AQ496" i="2"/>
  <c r="AQ101" i="2"/>
  <c r="AQ325" i="2"/>
  <c r="AQ455" i="2"/>
  <c r="AQ33" i="2"/>
  <c r="AQ288" i="2"/>
  <c r="AQ714" i="2"/>
  <c r="AQ379" i="2"/>
  <c r="AQ21" i="2"/>
  <c r="AQ381" i="2"/>
  <c r="AQ682" i="2"/>
  <c r="AQ39" i="2"/>
  <c r="AQ283" i="2"/>
  <c r="AQ249" i="2"/>
  <c r="AQ354" i="2"/>
  <c r="AQ542" i="2"/>
  <c r="AQ429" i="2"/>
  <c r="AQ372" i="2"/>
  <c r="AQ548" i="2"/>
  <c r="AQ64" i="2"/>
  <c r="AQ187" i="2"/>
  <c r="AQ606" i="2"/>
  <c r="AQ230" i="2"/>
  <c r="AQ580" i="2"/>
  <c r="AQ447" i="2"/>
  <c r="AQ713" i="2"/>
  <c r="AQ486" i="2"/>
  <c r="AQ284" i="2"/>
  <c r="AQ572" i="2"/>
  <c r="AQ83" i="2"/>
  <c r="AQ138" i="2"/>
  <c r="AQ342" i="2"/>
  <c r="AQ113" i="2"/>
  <c r="AQ607" i="2"/>
  <c r="AQ576" i="2"/>
  <c r="AQ477" i="2"/>
  <c r="AQ218" i="2"/>
  <c r="AQ722" i="2"/>
  <c r="AQ335" i="2"/>
  <c r="AQ658" i="2"/>
  <c r="AQ53" i="2"/>
  <c r="AQ189" i="2"/>
  <c r="AQ94" i="2"/>
  <c r="AQ227" i="2"/>
  <c r="AQ736" i="2"/>
  <c r="AQ659" i="2"/>
  <c r="AQ524" i="2"/>
  <c r="AQ169" i="2"/>
  <c r="AQ151" i="2"/>
  <c r="AQ460" i="2"/>
  <c r="AQ583" i="2"/>
  <c r="AQ627" i="2"/>
  <c r="AQ300" i="2"/>
  <c r="AQ107" i="2"/>
  <c r="AQ504" i="2"/>
  <c r="AQ601" i="2"/>
  <c r="AQ112" i="2"/>
  <c r="AQ667" i="2"/>
  <c r="AQ648" i="2"/>
  <c r="AQ593" i="2"/>
  <c r="AQ55" i="2"/>
  <c r="AQ535" i="2"/>
  <c r="AQ554" i="2"/>
  <c r="AQ435" i="2"/>
  <c r="AQ278" i="2"/>
  <c r="AQ621" i="2"/>
  <c r="AQ266" i="2"/>
  <c r="AQ270" i="2"/>
  <c r="AQ436" i="2"/>
  <c r="AQ463" i="2"/>
  <c r="AQ156" i="2"/>
  <c r="AQ474" i="2"/>
  <c r="AQ254" i="2"/>
  <c r="AQ468" i="2"/>
  <c r="AQ170" i="2"/>
  <c r="AQ594" i="2"/>
  <c r="AQ584" i="2"/>
  <c r="AQ75" i="2"/>
  <c r="AQ194" i="2"/>
  <c r="AQ201" i="2"/>
  <c r="AQ292" i="2"/>
  <c r="AQ695" i="2"/>
  <c r="AQ131" i="2"/>
  <c r="AQ636" i="2"/>
  <c r="AQ704" i="2"/>
  <c r="AQ529" i="2"/>
  <c r="AQ66" i="2"/>
  <c r="AQ380" i="2"/>
  <c r="AQ96" i="2"/>
  <c r="AQ646" i="2"/>
  <c r="AQ345" i="2"/>
  <c r="AQ404" i="2"/>
  <c r="AQ598" i="2"/>
  <c r="AQ616" i="2"/>
  <c r="AQ528" i="2"/>
  <c r="AQ705" i="2"/>
  <c r="AQ122" i="2"/>
  <c r="AQ281" i="2"/>
  <c r="AQ697" i="2"/>
  <c r="AQ203" i="2"/>
  <c r="AQ264" i="2"/>
  <c r="AQ718" i="2"/>
  <c r="AQ672" i="2"/>
  <c r="AQ206" i="2"/>
  <c r="AQ287" i="2"/>
  <c r="AQ589" i="2"/>
  <c r="AQ368" i="2"/>
  <c r="AQ653" i="2"/>
  <c r="AQ595" i="2"/>
  <c r="AQ162" i="2"/>
  <c r="AQ353" i="2"/>
  <c r="AQ559" i="2"/>
  <c r="AQ549" i="2"/>
  <c r="AQ600" i="2"/>
  <c r="AQ387" i="2"/>
  <c r="AQ412" i="2"/>
  <c r="AQ338" i="2"/>
  <c r="AQ729" i="2"/>
  <c r="AQ737" i="2"/>
  <c r="AQ570" i="2"/>
  <c r="AQ250" i="2"/>
  <c r="AQ511" i="2"/>
  <c r="AQ517" i="2"/>
  <c r="AQ175" i="2"/>
  <c r="AQ100" i="2"/>
  <c r="AQ226" i="2"/>
  <c r="AQ204" i="2"/>
  <c r="AQ331" i="2"/>
  <c r="AQ567" i="2"/>
  <c r="AQ174" i="2"/>
  <c r="AQ246" i="2"/>
  <c r="AQ196" i="2"/>
  <c r="AQ493" i="2"/>
  <c r="AQ518" i="2"/>
  <c r="AQ418" i="2"/>
  <c r="AQ318" i="2"/>
  <c r="AQ530" i="2"/>
  <c r="AQ724" i="2"/>
  <c r="AQ268" i="2"/>
  <c r="AQ392" i="2"/>
  <c r="AQ698" i="2"/>
  <c r="AQ144" i="2"/>
  <c r="AQ666" i="2"/>
  <c r="AQ707" i="2"/>
  <c r="AQ184" i="2"/>
  <c r="AQ317" i="2"/>
  <c r="AQ456" i="2"/>
  <c r="AQ558" i="2"/>
  <c r="AQ139" i="2"/>
  <c r="AQ289" i="2"/>
  <c r="AQ378" i="2"/>
  <c r="AQ706" i="2"/>
  <c r="AQ564" i="2"/>
  <c r="AQ432" i="2"/>
  <c r="AQ149" i="2"/>
  <c r="AQ532" i="2"/>
  <c r="AQ538" i="2"/>
  <c r="AQ536" i="2"/>
  <c r="AQ343" i="2"/>
  <c r="AQ433" i="2"/>
  <c r="AQ242" i="2"/>
  <c r="AQ654" i="2"/>
  <c r="AQ171" i="2"/>
  <c r="AQ643" i="2"/>
  <c r="AQ479" i="2"/>
  <c r="AQ373" i="2"/>
  <c r="AQ734" i="2"/>
  <c r="AQ361" i="2"/>
  <c r="AQ628" i="2"/>
  <c r="AQ690" i="2"/>
  <c r="AQ286" i="2"/>
  <c r="AQ465" i="2"/>
  <c r="AQ652" i="2"/>
  <c r="AQ669" i="2"/>
  <c r="AQ712" i="2"/>
  <c r="AQ645" i="2"/>
  <c r="AQ725" i="2"/>
  <c r="AQ588" i="2"/>
  <c r="AQ444" i="2"/>
  <c r="AQ673" i="2"/>
  <c r="AQ692" i="2"/>
  <c r="AQ525" i="2"/>
  <c r="AQ611" i="2"/>
  <c r="AQ490" i="2"/>
  <c r="AQ693" i="2"/>
  <c r="AQ727" i="2"/>
  <c r="AQ699" i="2"/>
  <c r="AQ680" i="2"/>
  <c r="AQ660" i="2"/>
  <c r="AQ701" i="2"/>
  <c r="AQ717" i="2"/>
  <c r="AQ686" i="2"/>
  <c r="AQ631" i="2"/>
  <c r="AQ710" i="2"/>
  <c r="AQ732" i="2"/>
  <c r="AQ738" i="2"/>
  <c r="AK650" i="2"/>
  <c r="AR650" i="2" s="1"/>
  <c r="AK480" i="2"/>
  <c r="AR480" i="2" s="1"/>
  <c r="AK470" i="2"/>
  <c r="AK130" i="2"/>
  <c r="AR130" i="2" s="1"/>
  <c r="AK223" i="2"/>
  <c r="AK382" i="2"/>
  <c r="AK299" i="2"/>
  <c r="AK305" i="2"/>
  <c r="AR305" i="2" s="1"/>
  <c r="AK544" i="2"/>
  <c r="AR544" i="2" s="1"/>
  <c r="AK610" i="2"/>
  <c r="AR610" i="2" s="1"/>
  <c r="AK336" i="2"/>
  <c r="AK220" i="2"/>
  <c r="AK140" i="2"/>
  <c r="AR140" i="2" s="1"/>
  <c r="AK668" i="2"/>
  <c r="AR668" i="2" s="1"/>
  <c r="AK243" i="2"/>
  <c r="AR243" i="2" s="1"/>
  <c r="AK481" i="2"/>
  <c r="AR481" i="2" s="1"/>
  <c r="AK615" i="2"/>
  <c r="AR615" i="2" s="1"/>
  <c r="AK74" i="2"/>
  <c r="AK590" i="2"/>
  <c r="AR590" i="2" s="1"/>
  <c r="AK446" i="2"/>
  <c r="AR446" i="2" s="1"/>
  <c r="AK376" i="2"/>
  <c r="AR376" i="2" s="1"/>
  <c r="AK219" i="2"/>
  <c r="AR219" i="2" s="1"/>
  <c r="AK369" i="2"/>
  <c r="AK181" i="2"/>
  <c r="AR181" i="2" s="1"/>
  <c r="AK565" i="2"/>
  <c r="AR565" i="2" s="1"/>
  <c r="AK596" i="2"/>
  <c r="AR596" i="2" s="1"/>
  <c r="AK620" i="2"/>
  <c r="AR620" i="2" s="1"/>
  <c r="AK106" i="2"/>
  <c r="AR106" i="2" s="1"/>
  <c r="AK424" i="2"/>
  <c r="AR424" i="2" s="1"/>
  <c r="AK469" i="2"/>
  <c r="AR469" i="2" s="1"/>
  <c r="AK224" i="2"/>
  <c r="AR224" i="2" s="1"/>
  <c r="AK644" i="2"/>
  <c r="AR644" i="2" s="1"/>
  <c r="AK70" i="2"/>
  <c r="AK708" i="2"/>
  <c r="AR708" i="2" s="1"/>
  <c r="AK15" i="2"/>
  <c r="AR15" i="2" s="1"/>
  <c r="AK721" i="2"/>
  <c r="AR721" i="2" s="1"/>
  <c r="AK415" i="2"/>
  <c r="AR415" i="2" s="1"/>
  <c r="AK78" i="2"/>
  <c r="AK420" i="2"/>
  <c r="AR420" i="2" s="1"/>
  <c r="AK676" i="2"/>
  <c r="AR676" i="2" s="1"/>
  <c r="AK136" i="2"/>
  <c r="AK467" i="2"/>
  <c r="AR467" i="2" s="1"/>
  <c r="AK489" i="2"/>
  <c r="AR489" i="2" s="1"/>
  <c r="AK319" i="2"/>
  <c r="AR319" i="2" s="1"/>
  <c r="AK231" i="2"/>
  <c r="AR231" i="2" s="1"/>
  <c r="AK509" i="2"/>
  <c r="AR509" i="2" s="1"/>
  <c r="AK475" i="2"/>
  <c r="AK605" i="2"/>
  <c r="AR605" i="2" s="1"/>
  <c r="AK312" i="2"/>
  <c r="AR312" i="2" s="1"/>
  <c r="AK357" i="2"/>
  <c r="AR357" i="2" s="1"/>
  <c r="AK687" i="2"/>
  <c r="AR687" i="2" s="1"/>
  <c r="AK213" i="2"/>
  <c r="AR213" i="2" s="1"/>
  <c r="AK326" i="2"/>
  <c r="AK212" i="2"/>
  <c r="AR212" i="2" s="1"/>
  <c r="AK236" i="2"/>
  <c r="AK239" i="2"/>
  <c r="AR239" i="2" s="1"/>
  <c r="AK485" i="2"/>
  <c r="AR485" i="2" s="1"/>
  <c r="AK448" i="2"/>
  <c r="AR448" i="2" s="1"/>
  <c r="AK602" i="2"/>
  <c r="AR602" i="2" s="1"/>
  <c r="AK540" i="2"/>
  <c r="AR540" i="2" s="1"/>
  <c r="AK232" i="2"/>
  <c r="AR232" i="2" s="1"/>
  <c r="AK324" i="2"/>
  <c r="AR324" i="2" s="1"/>
  <c r="AK339" i="2"/>
  <c r="AK280" i="2"/>
  <c r="AR280" i="2" s="1"/>
  <c r="AK327" i="2"/>
  <c r="AR327" i="2" s="1"/>
  <c r="AK506" i="2"/>
  <c r="AR506" i="2" s="1"/>
  <c r="AK358" i="2"/>
  <c r="AK582" i="2"/>
  <c r="AR582" i="2" s="1"/>
  <c r="AK471" i="2"/>
  <c r="AR471" i="2" s="1"/>
  <c r="AK389" i="2"/>
  <c r="AR389" i="2" s="1"/>
  <c r="AK419" i="2"/>
  <c r="AR419" i="2" s="1"/>
  <c r="AK574" i="2"/>
  <c r="AR574" i="2" s="1"/>
  <c r="AK237" i="2"/>
  <c r="AR237" i="2" s="1"/>
  <c r="AK65" i="2"/>
  <c r="AR65" i="2" s="1"/>
  <c r="AK209" i="2"/>
  <c r="AK198" i="2"/>
  <c r="AR198" i="2" s="1"/>
  <c r="AK142" i="2"/>
  <c r="AR142" i="2" s="1"/>
  <c r="AK247" i="2"/>
  <c r="AR247" i="2" s="1"/>
  <c r="AK37" i="2"/>
  <c r="AK228" i="2"/>
  <c r="AK163" i="2"/>
  <c r="AR163" i="2" s="1"/>
  <c r="AK534" i="2"/>
  <c r="AR534" i="2" s="1"/>
  <c r="AK225" i="2"/>
  <c r="AR225" i="2" s="1"/>
  <c r="AK364" i="2"/>
  <c r="AR364" i="2" s="1"/>
  <c r="AK172" i="2"/>
  <c r="AK442" i="2"/>
  <c r="AR442" i="2" s="1"/>
  <c r="AK341" i="2"/>
  <c r="AK145" i="2"/>
  <c r="AR145" i="2" s="1"/>
  <c r="AK42" i="2"/>
  <c r="AK427" i="2"/>
  <c r="AR427" i="2" s="1"/>
  <c r="AK575" i="2"/>
  <c r="AR575" i="2" s="1"/>
  <c r="AK157" i="2"/>
  <c r="AR157" i="2" s="1"/>
  <c r="AK388" i="2"/>
  <c r="AK192" i="2"/>
  <c r="AR192" i="2" s="1"/>
  <c r="AK390" i="2"/>
  <c r="AR390" i="2" s="1"/>
  <c r="AK349" i="2"/>
  <c r="AR349" i="2" s="1"/>
  <c r="AK120" i="2"/>
  <c r="AK27" i="2"/>
  <c r="AK386" i="2"/>
  <c r="AR386" i="2" s="1"/>
  <c r="AK684" i="2"/>
  <c r="AR684" i="2" s="1"/>
  <c r="AK651" i="2"/>
  <c r="AR651" i="2" s="1"/>
  <c r="AK505" i="2"/>
  <c r="AR505" i="2" s="1"/>
  <c r="AK416" i="2"/>
  <c r="AR416" i="2" s="1"/>
  <c r="AK43" i="2"/>
  <c r="AR43" i="2" s="1"/>
  <c r="AK626" i="2"/>
  <c r="AR626" i="2" s="1"/>
  <c r="AK309" i="2"/>
  <c r="AR309" i="2" s="1"/>
  <c r="AK18" i="2"/>
  <c r="AR18" i="2" s="1"/>
  <c r="AK124" i="2"/>
  <c r="AR124" i="2" s="1"/>
  <c r="AK393" i="2"/>
  <c r="AR393" i="2" s="1"/>
  <c r="AK311" i="2"/>
  <c r="AR311" i="2" s="1"/>
  <c r="AK49" i="2"/>
  <c r="AK649" i="2"/>
  <c r="AR649" i="2" s="1"/>
  <c r="AK413" i="2"/>
  <c r="AR413" i="2" s="1"/>
  <c r="AK279" i="2"/>
  <c r="AR279" i="2" s="1"/>
  <c r="AK728" i="2"/>
  <c r="AR728" i="2" s="1"/>
  <c r="AK351" i="2"/>
  <c r="AR351" i="2" s="1"/>
  <c r="AK45" i="2"/>
  <c r="AR45" i="2" s="1"/>
  <c r="AK102" i="2"/>
  <c r="AK346" i="2"/>
  <c r="AR346" i="2" s="1"/>
  <c r="AK491" i="2"/>
  <c r="AR491" i="2" s="1"/>
  <c r="AK79" i="2"/>
  <c r="AR79" i="2" s="1"/>
  <c r="AK252" i="2"/>
  <c r="AR252" i="2" s="1"/>
  <c r="AK261" i="2"/>
  <c r="AR261" i="2" s="1"/>
  <c r="AK344" i="2"/>
  <c r="AR344" i="2" s="1"/>
  <c r="AK723" i="2"/>
  <c r="AR723" i="2" s="1"/>
  <c r="AK229" i="2"/>
  <c r="AK394" i="2"/>
  <c r="AR394" i="2" s="1"/>
  <c r="AK233" i="2"/>
  <c r="AK12" i="2"/>
  <c r="AK173" i="2"/>
  <c r="AR173" i="2" s="1"/>
  <c r="AK129" i="2"/>
  <c r="AR129" i="2" s="1"/>
  <c r="AK407" i="2"/>
  <c r="AR407" i="2" s="1"/>
  <c r="AK260" i="2"/>
  <c r="AR260" i="2" s="1"/>
  <c r="AK478" i="2"/>
  <c r="AR478" i="2" s="1"/>
  <c r="AK328" i="2"/>
  <c r="AR328" i="2" s="1"/>
  <c r="AK641" i="2"/>
  <c r="AR641" i="2" s="1"/>
  <c r="AK625" i="2"/>
  <c r="AR625" i="2" s="1"/>
  <c r="AK434" i="2"/>
  <c r="AR434" i="2" s="1"/>
  <c r="AK430" i="2"/>
  <c r="AR430" i="2" s="1"/>
  <c r="AK670" i="2"/>
  <c r="AR670" i="2" s="1"/>
  <c r="AK265" i="2"/>
  <c r="AK365" i="2"/>
  <c r="AR365" i="2" s="1"/>
  <c r="AK560" i="2"/>
  <c r="AR560" i="2" s="1"/>
  <c r="AK25" i="2"/>
  <c r="AK497" i="2"/>
  <c r="AR497" i="2" s="1"/>
  <c r="AK439" i="2"/>
  <c r="AR439" i="2" s="1"/>
  <c r="AK193" i="2"/>
  <c r="AR193" i="2" s="1"/>
  <c r="AK147" i="2"/>
  <c r="AK452" i="2"/>
  <c r="AR452" i="2" s="1"/>
  <c r="AK399" i="2"/>
  <c r="AK733" i="2"/>
  <c r="AR733" i="2" s="1"/>
  <c r="AK449" i="2"/>
  <c r="AR449" i="2" s="1"/>
  <c r="AK197" i="2"/>
  <c r="AR197" i="2" s="1"/>
  <c r="AK141" i="2"/>
  <c r="AK550" i="2"/>
  <c r="AR550" i="2" s="1"/>
  <c r="AK274" i="2"/>
  <c r="AR274" i="2" s="1"/>
  <c r="AK681" i="2"/>
  <c r="AR681" i="2" s="1"/>
  <c r="AK408" i="2"/>
  <c r="AR408" i="2" s="1"/>
  <c r="AK245" i="2"/>
  <c r="AR245" i="2" s="1"/>
  <c r="AK507" i="2"/>
  <c r="AK498" i="2"/>
  <c r="AR498" i="2" s="1"/>
  <c r="AK221" i="2"/>
  <c r="AR221" i="2" s="1"/>
  <c r="AK30" i="2"/>
  <c r="AK482" i="2"/>
  <c r="AR482" i="2" s="1"/>
  <c r="AK623" i="2"/>
  <c r="AR623" i="2" s="1"/>
  <c r="AK494" i="2"/>
  <c r="AR494" i="2" s="1"/>
  <c r="AK60" i="2"/>
  <c r="AR60" i="2" s="1"/>
  <c r="AK128" i="2"/>
  <c r="AK90" i="2"/>
  <c r="AK642" i="2"/>
  <c r="AR642" i="2" s="1"/>
  <c r="AK301" i="2"/>
  <c r="AR301" i="2" s="1"/>
  <c r="AK508" i="2"/>
  <c r="AR508" i="2" s="1"/>
  <c r="AK523" i="2"/>
  <c r="AR523" i="2" s="1"/>
  <c r="AK537" i="2"/>
  <c r="AR537" i="2" s="1"/>
  <c r="AK634" i="2"/>
  <c r="AR634" i="2" s="1"/>
  <c r="AK431" i="2"/>
  <c r="AK608" i="2"/>
  <c r="AR608" i="2" s="1"/>
  <c r="AK546" i="2"/>
  <c r="AR546" i="2" s="1"/>
  <c r="AK207" i="2"/>
  <c r="AK271" i="2"/>
  <c r="AR271" i="2" s="1"/>
  <c r="AK87" i="2"/>
  <c r="AK428" i="2"/>
  <c r="AR428" i="2" s="1"/>
  <c r="AK696" i="2"/>
  <c r="AR696" i="2" s="1"/>
  <c r="AK612" i="2"/>
  <c r="AR612" i="2" s="1"/>
  <c r="AK678" i="2"/>
  <c r="AR678" i="2" s="1"/>
  <c r="AK320" i="2"/>
  <c r="AR320" i="2" s="1"/>
  <c r="AK587" i="2"/>
  <c r="AR587" i="2" s="1"/>
  <c r="AK57" i="2"/>
  <c r="AK166" i="2"/>
  <c r="AR166" i="2" s="1"/>
  <c r="AK417" i="2"/>
  <c r="AR417" i="2" s="1"/>
  <c r="AK20" i="2"/>
  <c r="AK200" i="2"/>
  <c r="AK411" i="2"/>
  <c r="AR411" i="2" s="1"/>
  <c r="AK40" i="2"/>
  <c r="AK689" i="2"/>
  <c r="AR689" i="2" s="1"/>
  <c r="AK360" i="2"/>
  <c r="AR360" i="2" s="1"/>
  <c r="AK275" i="2"/>
  <c r="AR275" i="2" s="1"/>
  <c r="AK251" i="2"/>
  <c r="AR251" i="2" s="1"/>
  <c r="AK450" i="2"/>
  <c r="AK54" i="2"/>
  <c r="AR54" i="2" s="1"/>
  <c r="AK665" i="2"/>
  <c r="AR665" i="2" s="1"/>
  <c r="AK199" i="2"/>
  <c r="AR199" i="2" s="1"/>
  <c r="AK520" i="2"/>
  <c r="AR520" i="2" s="1"/>
  <c r="AK637" i="2"/>
  <c r="AR637" i="2" s="1"/>
  <c r="AK406" i="2"/>
  <c r="AR406" i="2" s="1"/>
  <c r="AK597" i="2"/>
  <c r="AR597" i="2" s="1"/>
  <c r="AK655" i="2"/>
  <c r="AR655" i="2" s="1"/>
  <c r="AK44" i="2"/>
  <c r="AK451" i="2"/>
  <c r="AK195" i="2"/>
  <c r="AR195" i="2" s="1"/>
  <c r="AK291" i="2"/>
  <c r="AR291" i="2" s="1"/>
  <c r="AK476" i="2"/>
  <c r="AR476" i="2" s="1"/>
  <c r="AK293" i="2"/>
  <c r="AK315" i="2"/>
  <c r="AK472" i="2"/>
  <c r="AR472" i="2" s="1"/>
  <c r="AK688" i="2"/>
  <c r="AR688" i="2" s="1"/>
  <c r="AK69" i="2"/>
  <c r="AR69" i="2" s="1"/>
  <c r="AK7" i="2"/>
  <c r="AK422" i="2"/>
  <c r="AR422" i="2" s="1"/>
  <c r="AK296" i="2"/>
  <c r="AK179" i="2"/>
  <c r="AR179" i="2" s="1"/>
  <c r="AK663" i="2"/>
  <c r="AR663" i="2" s="1"/>
  <c r="AK578" i="2"/>
  <c r="AR578" i="2" s="1"/>
  <c r="AK531" i="2"/>
  <c r="AR531" i="2" s="1"/>
  <c r="AK177" i="2"/>
  <c r="AR177" i="2" s="1"/>
  <c r="AK108" i="2"/>
  <c r="AR108" i="2" s="1"/>
  <c r="AK385" i="2"/>
  <c r="AR385" i="2" s="1"/>
  <c r="AK633" i="2"/>
  <c r="AR633" i="2" s="1"/>
  <c r="AK350" i="2"/>
  <c r="AK188" i="2"/>
  <c r="AR188" i="2" s="1"/>
  <c r="AK414" i="2"/>
  <c r="AR414" i="2" s="1"/>
  <c r="AK495" i="2"/>
  <c r="AR495" i="2" s="1"/>
  <c r="AK93" i="2"/>
  <c r="AK402" i="2"/>
  <c r="AR402" i="2" s="1"/>
  <c r="AK322" i="2"/>
  <c r="AR322" i="2" s="1"/>
  <c r="AK674" i="2"/>
  <c r="AR674" i="2" s="1"/>
  <c r="AK521" i="2"/>
  <c r="AR521" i="2" s="1"/>
  <c r="AK41" i="2"/>
  <c r="AK282" i="2"/>
  <c r="AR282" i="2" s="1"/>
  <c r="AK104" i="2"/>
  <c r="AK443" i="2"/>
  <c r="AR443" i="2" s="1"/>
  <c r="AK333" i="2"/>
  <c r="AK97" i="2"/>
  <c r="AK487" i="2"/>
  <c r="AR487" i="2" s="1"/>
  <c r="AK640" i="2"/>
  <c r="AR640" i="2" s="1"/>
  <c r="AK161" i="2"/>
  <c r="AK36" i="2"/>
  <c r="AK82" i="2"/>
  <c r="AK32" i="2"/>
  <c r="AR32" i="2" s="1"/>
  <c r="AK51" i="2"/>
  <c r="AK244" i="2"/>
  <c r="AR244" i="2" s="1"/>
  <c r="AK121" i="2"/>
  <c r="AR121" i="2" s="1"/>
  <c r="AK334" i="2"/>
  <c r="AK426" i="2"/>
  <c r="AR426" i="2" s="1"/>
  <c r="AK347" i="2"/>
  <c r="AR347" i="2" s="1"/>
  <c r="AK395" i="2"/>
  <c r="AR395" i="2" s="1"/>
  <c r="AK585" i="2"/>
  <c r="AR585" i="2" s="1"/>
  <c r="AK464" i="2"/>
  <c r="AR464" i="2" s="1"/>
  <c r="AK185" i="2"/>
  <c r="AK677" i="2"/>
  <c r="AR677" i="2" s="1"/>
  <c r="AK541" i="2"/>
  <c r="AR541" i="2" s="1"/>
  <c r="AK410" i="2"/>
  <c r="AK512" i="2"/>
  <c r="AR512" i="2" s="1"/>
  <c r="AK91" i="2"/>
  <c r="AK71" i="2"/>
  <c r="AK709" i="2"/>
  <c r="AR709" i="2" s="1"/>
  <c r="AK715" i="2"/>
  <c r="AR715" i="2" s="1"/>
  <c r="AK457" i="2"/>
  <c r="AR457" i="2" s="1"/>
  <c r="AK513" i="2"/>
  <c r="AR513" i="2" s="1"/>
  <c r="AK370" i="2"/>
  <c r="AR370" i="2" s="1"/>
  <c r="AK298" i="2"/>
  <c r="AR298" i="2" s="1"/>
  <c r="AK125" i="2"/>
  <c r="AR125" i="2" s="1"/>
  <c r="AK371" i="2"/>
  <c r="AR371" i="2" s="1"/>
  <c r="AK355" i="2"/>
  <c r="AK459" i="2"/>
  <c r="AR459" i="2" s="1"/>
  <c r="AK375" i="2"/>
  <c r="AK22" i="2"/>
  <c r="AR22" i="2" s="1"/>
  <c r="AK103" i="2"/>
  <c r="AR103" i="2" s="1"/>
  <c r="AK716" i="2"/>
  <c r="AR716" i="2" s="1"/>
  <c r="AK409" i="2"/>
  <c r="AK519" i="2"/>
  <c r="AR519" i="2" s="1"/>
  <c r="AK47" i="2"/>
  <c r="AK38" i="2"/>
  <c r="AR38" i="2" s="1"/>
  <c r="AK123" i="2"/>
  <c r="AK563" i="2"/>
  <c r="AR563" i="2" s="1"/>
  <c r="AK58" i="2"/>
  <c r="AK515" i="2"/>
  <c r="AR515" i="2" s="1"/>
  <c r="AK622" i="2"/>
  <c r="AR622" i="2" s="1"/>
  <c r="AK573" i="2"/>
  <c r="AR573" i="2" s="1"/>
  <c r="AK118" i="2"/>
  <c r="AK441" i="2"/>
  <c r="AR441" i="2" s="1"/>
  <c r="AK137" i="2"/>
  <c r="AK400" i="2"/>
  <c r="AR400" i="2" s="1"/>
  <c r="AK186" i="2"/>
  <c r="AR186" i="2" s="1"/>
  <c r="AK675" i="2"/>
  <c r="AR675" i="2" s="1"/>
  <c r="AK208" i="2"/>
  <c r="AK146" i="2"/>
  <c r="AK304" i="2"/>
  <c r="AR304" i="2" s="1"/>
  <c r="AK484" i="2"/>
  <c r="AR484" i="2" s="1"/>
  <c r="AK67" i="2"/>
  <c r="AR67" i="2" s="1"/>
  <c r="AK240" i="2"/>
  <c r="AR240" i="2" s="1"/>
  <c r="AK638" i="2"/>
  <c r="AR638" i="2" s="1"/>
  <c r="AK134" i="2"/>
  <c r="AR134" i="2" s="1"/>
  <c r="AK501" i="2"/>
  <c r="AK117" i="2"/>
  <c r="AK362" i="2"/>
  <c r="AR362" i="2" s="1"/>
  <c r="AK5" i="2"/>
  <c r="AK241" i="2"/>
  <c r="AK730" i="2"/>
  <c r="AR730" i="2" s="1"/>
  <c r="AK679" i="2"/>
  <c r="AR679" i="2" s="1"/>
  <c r="AK26" i="2"/>
  <c r="AK3" i="2"/>
  <c r="AK222" i="2"/>
  <c r="AK499" i="2"/>
  <c r="AR499" i="2" s="1"/>
  <c r="AK302" i="2"/>
  <c r="AR302" i="2" s="1"/>
  <c r="AK272" i="2"/>
  <c r="AR272" i="2" s="1"/>
  <c r="AK461" i="2"/>
  <c r="AR461" i="2" s="1"/>
  <c r="AK88" i="2"/>
  <c r="AK99" i="2"/>
  <c r="AK80" i="2"/>
  <c r="AR80" i="2" s="1"/>
  <c r="AK359" i="2"/>
  <c r="AR359" i="2" s="1"/>
  <c r="AK579" i="2"/>
  <c r="AR579" i="2" s="1"/>
  <c r="AK403" i="2"/>
  <c r="AR403" i="2" s="1"/>
  <c r="AK276" i="2"/>
  <c r="AR276" i="2" s="1"/>
  <c r="AK183" i="2"/>
  <c r="AR183" i="2" s="1"/>
  <c r="AK167" i="2"/>
  <c r="AK50" i="2"/>
  <c r="AR50" i="2" s="1"/>
  <c r="AK332" i="2"/>
  <c r="AR332" i="2" s="1"/>
  <c r="AK423" i="2"/>
  <c r="AR423" i="2" s="1"/>
  <c r="AK92" i="2"/>
  <c r="AR92" i="2" s="1"/>
  <c r="AK115" i="2"/>
  <c r="AK555" i="2"/>
  <c r="AR555" i="2" s="1"/>
  <c r="AK110" i="2"/>
  <c r="AK259" i="2"/>
  <c r="AR259" i="2" s="1"/>
  <c r="AK647" i="2"/>
  <c r="AR647" i="2" s="1"/>
  <c r="AK126" i="2"/>
  <c r="AR126" i="2" s="1"/>
  <c r="AK614" i="2"/>
  <c r="AR614" i="2" s="1"/>
  <c r="AK95" i="2"/>
  <c r="AK109" i="2"/>
  <c r="AR109" i="2" s="1"/>
  <c r="AK61" i="2"/>
  <c r="AK329" i="2"/>
  <c r="AR329" i="2" s="1"/>
  <c r="AK205" i="2"/>
  <c r="AR205" i="2" s="1"/>
  <c r="AK306" i="2"/>
  <c r="AR306" i="2" s="1"/>
  <c r="AK31" i="2"/>
  <c r="AK2" i="2"/>
  <c r="AK285" i="2"/>
  <c r="AR285" i="2" s="1"/>
  <c r="AK445" i="2"/>
  <c r="AR445" i="2" s="1"/>
  <c r="AK158" i="2"/>
  <c r="AK539" i="2"/>
  <c r="AR539" i="2" s="1"/>
  <c r="AK552" i="2"/>
  <c r="AR552" i="2" s="1"/>
  <c r="AK553" i="2"/>
  <c r="AR553" i="2" s="1"/>
  <c r="AK253" i="2"/>
  <c r="AK105" i="2"/>
  <c r="AK366" i="2"/>
  <c r="AR366" i="2" s="1"/>
  <c r="AK165" i="2"/>
  <c r="AR165" i="2" s="1"/>
  <c r="AK683" i="2"/>
  <c r="AR683" i="2" s="1"/>
  <c r="AK516" i="2"/>
  <c r="AR516" i="2" s="1"/>
  <c r="AK56" i="2"/>
  <c r="AR56" i="2" s="1"/>
  <c r="AK73" i="2"/>
  <c r="AR73" i="2" s="1"/>
  <c r="AK462" i="2"/>
  <c r="AR462" i="2" s="1"/>
  <c r="AK391" i="2"/>
  <c r="AR391" i="2" s="1"/>
  <c r="AK466" i="2"/>
  <c r="AR466" i="2" s="1"/>
  <c r="AK619" i="2"/>
  <c r="AR619" i="2" s="1"/>
  <c r="AK262" i="2"/>
  <c r="AK34" i="2"/>
  <c r="AK143" i="2"/>
  <c r="AK6" i="2"/>
  <c r="AK35" i="2"/>
  <c r="AR35" i="2" s="1"/>
  <c r="AK632" i="2"/>
  <c r="AR632" i="2" s="1"/>
  <c r="AK81" i="2"/>
  <c r="AR81" i="2" s="1"/>
  <c r="AK148" i="2"/>
  <c r="AR148" i="2" s="1"/>
  <c r="AK153" i="2"/>
  <c r="AR153" i="2" s="1"/>
  <c r="AK700" i="2"/>
  <c r="AR700" i="2" s="1"/>
  <c r="AK500" i="2"/>
  <c r="AR500" i="2" s="1"/>
  <c r="AK263" i="2"/>
  <c r="AR263" i="2" s="1"/>
  <c r="AK352" i="2"/>
  <c r="AR352" i="2" s="1"/>
  <c r="AK214" i="2"/>
  <c r="AK691" i="2"/>
  <c r="AR691" i="2" s="1"/>
  <c r="AK586" i="2"/>
  <c r="AR586" i="2" s="1"/>
  <c r="AK483" i="2"/>
  <c r="AR483" i="2" s="1"/>
  <c r="AK48" i="2"/>
  <c r="AR48" i="2" s="1"/>
  <c r="AK321" i="2"/>
  <c r="AR321" i="2" s="1"/>
  <c r="AK731" i="2"/>
  <c r="AR731" i="2" s="1"/>
  <c r="AK127" i="2"/>
  <c r="AK84" i="2"/>
  <c r="AK63" i="2"/>
  <c r="AK4" i="2"/>
  <c r="AK363" i="2"/>
  <c r="AR363" i="2" s="1"/>
  <c r="AK551" i="2"/>
  <c r="AR551" i="2" s="1"/>
  <c r="AK72" i="2"/>
  <c r="AR72" i="2" s="1"/>
  <c r="AK178" i="2"/>
  <c r="AK202" i="2"/>
  <c r="AR202" i="2" s="1"/>
  <c r="AK657" i="2"/>
  <c r="AR657" i="2" s="1"/>
  <c r="AK437" i="2"/>
  <c r="AR437" i="2" s="1"/>
  <c r="AK522" i="2"/>
  <c r="AR522" i="2" s="1"/>
  <c r="AK132" i="2"/>
  <c r="AK591" i="2"/>
  <c r="AR591" i="2" s="1"/>
  <c r="AK425" i="2"/>
  <c r="AR425" i="2" s="1"/>
  <c r="AK159" i="2"/>
  <c r="AK502" i="2"/>
  <c r="AR502" i="2" s="1"/>
  <c r="AK215" i="2"/>
  <c r="AR215" i="2" s="1"/>
  <c r="AK28" i="2"/>
  <c r="AK8" i="2"/>
  <c r="AK568" i="2"/>
  <c r="AR568" i="2" s="1"/>
  <c r="AK14" i="2"/>
  <c r="AR14" i="2" s="1"/>
  <c r="AK19" i="2"/>
  <c r="AK152" i="2"/>
  <c r="AK330" i="2"/>
  <c r="AR330" i="2" s="1"/>
  <c r="AK234" i="2"/>
  <c r="AR234" i="2" s="1"/>
  <c r="AK571" i="2"/>
  <c r="AR571" i="2" s="1"/>
  <c r="AK377" i="2"/>
  <c r="AR377" i="2" s="1"/>
  <c r="AK168" i="2"/>
  <c r="AK160" i="2"/>
  <c r="AR160" i="2" s="1"/>
  <c r="AK694" i="2"/>
  <c r="AR694" i="2" s="1"/>
  <c r="AK488" i="2"/>
  <c r="AR488" i="2" s="1"/>
  <c r="AK397" i="2"/>
  <c r="AR397" i="2" s="1"/>
  <c r="AK492" i="2"/>
  <c r="AR492" i="2" s="1"/>
  <c r="AK685" i="2"/>
  <c r="AR685" i="2" s="1"/>
  <c r="AK24" i="2"/>
  <c r="AR24" i="2" s="1"/>
  <c r="AK297" i="2"/>
  <c r="AR297" i="2" s="1"/>
  <c r="AK661" i="2"/>
  <c r="AR661" i="2" s="1"/>
  <c r="AK356" i="2"/>
  <c r="AK639" i="2"/>
  <c r="AR639" i="2" s="1"/>
  <c r="AK154" i="2"/>
  <c r="AR154" i="2" s="1"/>
  <c r="AK577" i="2"/>
  <c r="AR577" i="2" s="1"/>
  <c r="AK256" i="2"/>
  <c r="AR256" i="2" s="1"/>
  <c r="AK295" i="2"/>
  <c r="AR295" i="2" s="1"/>
  <c r="AK114" i="2"/>
  <c r="AK458" i="2"/>
  <c r="AR458" i="2" s="1"/>
  <c r="AK308" i="2"/>
  <c r="AR308" i="2" s="1"/>
  <c r="AK438" i="2"/>
  <c r="AR438" i="2" s="1"/>
  <c r="AK210" i="2"/>
  <c r="AR210" i="2" s="1"/>
  <c r="AK16" i="2"/>
  <c r="AK191" i="2"/>
  <c r="AK613" i="2"/>
  <c r="AR613" i="2" s="1"/>
  <c r="AK562" i="2"/>
  <c r="AR562" i="2" s="1"/>
  <c r="AK599" i="2"/>
  <c r="AR599" i="2" s="1"/>
  <c r="AK182" i="2"/>
  <c r="AK340" i="2"/>
  <c r="AR340" i="2" s="1"/>
  <c r="AK624" i="2"/>
  <c r="AR624" i="2" s="1"/>
  <c r="AK258" i="2"/>
  <c r="AR258" i="2" s="1"/>
  <c r="AK111" i="2"/>
  <c r="AK735" i="2"/>
  <c r="AR735" i="2" s="1"/>
  <c r="AK150" i="2"/>
  <c r="AR150" i="2" s="1"/>
  <c r="AK180" i="2"/>
  <c r="AK557" i="2"/>
  <c r="AR557" i="2" s="1"/>
  <c r="AK119" i="2"/>
  <c r="AR119" i="2" s="1"/>
  <c r="AK273" i="2"/>
  <c r="AK9" i="2"/>
  <c r="AK533" i="2"/>
  <c r="AR533" i="2" s="1"/>
  <c r="AK59" i="2"/>
  <c r="AR59" i="2" s="1"/>
  <c r="AK267" i="2"/>
  <c r="AR267" i="2" s="1"/>
  <c r="AK116" i="2"/>
  <c r="AK133" i="2"/>
  <c r="AK405" i="2"/>
  <c r="AR405" i="2" s="1"/>
  <c r="AK314" i="2"/>
  <c r="AK10" i="2"/>
  <c r="AK86" i="2"/>
  <c r="AK62" i="2"/>
  <c r="AR62" i="2" s="1"/>
  <c r="AK503" i="2"/>
  <c r="AR503" i="2" s="1"/>
  <c r="AK510" i="2"/>
  <c r="AR510" i="2" s="1"/>
  <c r="AK310" i="2"/>
  <c r="AR310" i="2" s="1"/>
  <c r="AK440" i="2"/>
  <c r="AR440" i="2" s="1"/>
  <c r="AK617" i="2"/>
  <c r="AR617" i="2" s="1"/>
  <c r="AK190" i="2"/>
  <c r="AR190" i="2" s="1"/>
  <c r="AK11" i="2"/>
  <c r="AK703" i="2"/>
  <c r="AR703" i="2" s="1"/>
  <c r="AK76" i="2"/>
  <c r="AR76" i="2" s="1"/>
  <c r="AK581" i="2"/>
  <c r="AR581" i="2" s="1"/>
  <c r="AK671" i="2"/>
  <c r="AR671" i="2" s="1"/>
  <c r="AK629" i="2"/>
  <c r="AR629" i="2" s="1"/>
  <c r="AK238" i="2"/>
  <c r="AK13" i="2"/>
  <c r="AK164" i="2"/>
  <c r="AR164" i="2" s="1"/>
  <c r="AK396" i="2"/>
  <c r="AR396" i="2" s="1"/>
  <c r="AK543" i="2"/>
  <c r="AR543" i="2" s="1"/>
  <c r="AK374" i="2"/>
  <c r="AR374" i="2" s="1"/>
  <c r="AK17" i="2"/>
  <c r="AK323" i="2"/>
  <c r="AK453" i="2"/>
  <c r="AR453" i="2" s="1"/>
  <c r="AK401" i="2"/>
  <c r="AR401" i="2" s="1"/>
  <c r="AK29" i="2"/>
  <c r="AK556" i="2"/>
  <c r="AR556" i="2" s="1"/>
  <c r="AK217" i="2"/>
  <c r="AK211" i="2"/>
  <c r="AR211" i="2" s="1"/>
  <c r="AK656" i="2"/>
  <c r="AR656" i="2" s="1"/>
  <c r="AK662" i="2"/>
  <c r="AR662" i="2" s="1"/>
  <c r="AK609" i="2"/>
  <c r="AR609" i="2" s="1"/>
  <c r="AK294" i="2"/>
  <c r="AK316" i="2"/>
  <c r="AK303" i="2"/>
  <c r="AR303" i="2" s="1"/>
  <c r="AK176" i="2"/>
  <c r="AR176" i="2" s="1"/>
  <c r="AK23" i="2"/>
  <c r="AK398" i="2"/>
  <c r="AR398" i="2" s="1"/>
  <c r="AK89" i="2"/>
  <c r="AK726" i="2"/>
  <c r="AR726" i="2" s="1"/>
  <c r="AK720" i="2"/>
  <c r="AR720" i="2" s="1"/>
  <c r="AK603" i="2"/>
  <c r="AR603" i="2" s="1"/>
  <c r="AK313" i="2"/>
  <c r="AR313" i="2" s="1"/>
  <c r="AK255" i="2"/>
  <c r="AR255" i="2" s="1"/>
  <c r="AK307" i="2"/>
  <c r="AR307" i="2" s="1"/>
  <c r="AK635" i="2"/>
  <c r="AR635" i="2" s="1"/>
  <c r="AK290" i="2"/>
  <c r="AR290" i="2" s="1"/>
  <c r="AK547" i="2"/>
  <c r="AR547" i="2" s="1"/>
  <c r="AK235" i="2"/>
  <c r="AR235" i="2" s="1"/>
  <c r="AK514" i="2"/>
  <c r="AR514" i="2" s="1"/>
  <c r="AK526" i="2"/>
  <c r="AR526" i="2" s="1"/>
  <c r="AK702" i="2"/>
  <c r="AR702" i="2" s="1"/>
  <c r="AK664" i="2"/>
  <c r="AR664" i="2" s="1"/>
  <c r="AK545" i="2"/>
  <c r="AR545" i="2" s="1"/>
  <c r="AK618" i="2"/>
  <c r="AR618" i="2" s="1"/>
  <c r="AK269" i="2"/>
  <c r="AR269" i="2" s="1"/>
  <c r="AK98" i="2"/>
  <c r="AR98" i="2" s="1"/>
  <c r="AK566" i="2"/>
  <c r="AR566" i="2" s="1"/>
  <c r="AK454" i="2"/>
  <c r="AR454" i="2" s="1"/>
  <c r="AK711" i="2"/>
  <c r="AR711" i="2" s="1"/>
  <c r="AK604" i="2"/>
  <c r="AR604" i="2" s="1"/>
  <c r="AK277" i="2"/>
  <c r="AK630" i="2"/>
  <c r="AR630" i="2" s="1"/>
  <c r="AK527" i="2"/>
  <c r="AR527" i="2" s="1"/>
  <c r="AK52" i="2"/>
  <c r="AR52" i="2" s="1"/>
  <c r="AK421" i="2"/>
  <c r="AR421" i="2" s="1"/>
  <c r="AK248" i="2"/>
  <c r="AR248" i="2" s="1"/>
  <c r="AK257" i="2"/>
  <c r="AK719" i="2"/>
  <c r="AR719" i="2" s="1"/>
  <c r="AK135" i="2"/>
  <c r="AR135" i="2" s="1"/>
  <c r="AK46" i="2"/>
  <c r="AR46" i="2" s="1"/>
  <c r="AK85" i="2"/>
  <c r="AK569" i="2"/>
  <c r="AR569" i="2" s="1"/>
  <c r="AK216" i="2"/>
  <c r="AR216" i="2" s="1"/>
  <c r="AK348" i="2"/>
  <c r="AK77" i="2"/>
  <c r="AR77" i="2" s="1"/>
  <c r="AK337" i="2"/>
  <c r="AR337" i="2" s="1"/>
  <c r="AK155" i="2"/>
  <c r="AR155" i="2" s="1"/>
  <c r="AK561" i="2"/>
  <c r="AR561" i="2" s="1"/>
  <c r="AK68" i="2"/>
  <c r="AK384" i="2"/>
  <c r="AR384" i="2" s="1"/>
  <c r="AK383" i="2"/>
  <c r="AR383" i="2" s="1"/>
  <c r="AK592" i="2"/>
  <c r="AR592" i="2" s="1"/>
  <c r="AK473" i="2"/>
  <c r="AR473" i="2" s="1"/>
  <c r="AK367" i="2"/>
  <c r="AR367" i="2" s="1"/>
  <c r="AK496" i="2"/>
  <c r="AR496" i="2" s="1"/>
  <c r="AK101" i="2"/>
  <c r="AK325" i="2"/>
  <c r="AR325" i="2" s="1"/>
  <c r="AK455" i="2"/>
  <c r="AR455" i="2" s="1"/>
  <c r="AK33" i="2"/>
  <c r="AK288" i="2"/>
  <c r="AK714" i="2"/>
  <c r="AR714" i="2" s="1"/>
  <c r="AK379" i="2"/>
  <c r="AR379" i="2" s="1"/>
  <c r="AK21" i="2"/>
  <c r="AK381" i="2"/>
  <c r="AR381" i="2" s="1"/>
  <c r="AK682" i="2"/>
  <c r="AR682" i="2" s="1"/>
  <c r="AK39" i="2"/>
  <c r="AK283" i="2"/>
  <c r="AR283" i="2" s="1"/>
  <c r="AK249" i="2"/>
  <c r="AR249" i="2" s="1"/>
  <c r="AK354" i="2"/>
  <c r="AR354" i="2" s="1"/>
  <c r="AK542" i="2"/>
  <c r="AR542" i="2" s="1"/>
  <c r="AK429" i="2"/>
  <c r="AR429" i="2" s="1"/>
  <c r="AK372" i="2"/>
  <c r="AR372" i="2" s="1"/>
  <c r="AK548" i="2"/>
  <c r="AR548" i="2" s="1"/>
  <c r="AK64" i="2"/>
  <c r="AR64" i="2" s="1"/>
  <c r="AK187" i="2"/>
  <c r="AR187" i="2" s="1"/>
  <c r="AK606" i="2"/>
  <c r="AR606" i="2" s="1"/>
  <c r="AK230" i="2"/>
  <c r="AK580" i="2"/>
  <c r="AR580" i="2" s="1"/>
  <c r="AK447" i="2"/>
  <c r="AR447" i="2" s="1"/>
  <c r="AK713" i="2"/>
  <c r="AR713" i="2" s="1"/>
  <c r="AK486" i="2"/>
  <c r="AR486" i="2" s="1"/>
  <c r="AK284" i="2"/>
  <c r="AK572" i="2"/>
  <c r="AR572" i="2" s="1"/>
  <c r="AK83" i="2"/>
  <c r="AK138" i="2"/>
  <c r="AK342" i="2"/>
  <c r="AR342" i="2" s="1"/>
  <c r="AK113" i="2"/>
  <c r="AR113" i="2" s="1"/>
  <c r="AK607" i="2"/>
  <c r="AR607" i="2" s="1"/>
  <c r="AK576" i="2"/>
  <c r="AR576" i="2" s="1"/>
  <c r="AK477" i="2"/>
  <c r="AR477" i="2" s="1"/>
  <c r="AK218" i="2"/>
  <c r="AR218" i="2" s="1"/>
  <c r="AK722" i="2"/>
  <c r="AR722" i="2" s="1"/>
  <c r="AK335" i="2"/>
  <c r="AR335" i="2" s="1"/>
  <c r="AK658" i="2"/>
  <c r="AR658" i="2" s="1"/>
  <c r="AK53" i="2"/>
  <c r="AK189" i="2"/>
  <c r="AK94" i="2"/>
  <c r="AR94" i="2" s="1"/>
  <c r="AK227" i="2"/>
  <c r="AR227" i="2" s="1"/>
  <c r="AK736" i="2"/>
  <c r="AR736" i="2" s="1"/>
  <c r="AK659" i="2"/>
  <c r="AR659" i="2" s="1"/>
  <c r="AK524" i="2"/>
  <c r="AR524" i="2" s="1"/>
  <c r="AK169" i="2"/>
  <c r="AK151" i="2"/>
  <c r="AR151" i="2" s="1"/>
  <c r="AK460" i="2"/>
  <c r="AR460" i="2" s="1"/>
  <c r="AK583" i="2"/>
  <c r="AR583" i="2" s="1"/>
  <c r="AK627" i="2"/>
  <c r="AR627" i="2" s="1"/>
  <c r="AK300" i="2"/>
  <c r="AR300" i="2" s="1"/>
  <c r="AK107" i="2"/>
  <c r="AR107" i="2" s="1"/>
  <c r="AK504" i="2"/>
  <c r="AR504" i="2" s="1"/>
  <c r="AK601" i="2"/>
  <c r="AR601" i="2" s="1"/>
  <c r="AK112" i="2"/>
  <c r="AR112" i="2" s="1"/>
  <c r="AK667" i="2"/>
  <c r="AR667" i="2" s="1"/>
  <c r="AK648" i="2"/>
  <c r="AR648" i="2" s="1"/>
  <c r="AK593" i="2"/>
  <c r="AR593" i="2" s="1"/>
  <c r="AK55" i="2"/>
  <c r="AR55" i="2" s="1"/>
  <c r="AK535" i="2"/>
  <c r="AR535" i="2" s="1"/>
  <c r="AK554" i="2"/>
  <c r="AR554" i="2" s="1"/>
  <c r="AK435" i="2"/>
  <c r="AR435" i="2" s="1"/>
  <c r="AK278" i="2"/>
  <c r="AR278" i="2" s="1"/>
  <c r="AK621" i="2"/>
  <c r="AR621" i="2" s="1"/>
  <c r="AK266" i="2"/>
  <c r="AR266" i="2" s="1"/>
  <c r="AK270" i="2"/>
  <c r="AR270" i="2" s="1"/>
  <c r="AK436" i="2"/>
  <c r="AR436" i="2" s="1"/>
  <c r="AK463" i="2"/>
  <c r="AR463" i="2" s="1"/>
  <c r="AK156" i="2"/>
  <c r="AK474" i="2"/>
  <c r="AR474" i="2" s="1"/>
  <c r="AK254" i="2"/>
  <c r="AK468" i="2"/>
  <c r="AR468" i="2" s="1"/>
  <c r="AK170" i="2"/>
  <c r="AK594" i="2"/>
  <c r="AR594" i="2" s="1"/>
  <c r="AK584" i="2"/>
  <c r="AR584" i="2" s="1"/>
  <c r="AK75" i="2"/>
  <c r="AK194" i="2"/>
  <c r="AR194" i="2" s="1"/>
  <c r="AK201" i="2"/>
  <c r="AR201" i="2" s="1"/>
  <c r="AK292" i="2"/>
  <c r="AR292" i="2" s="1"/>
  <c r="AK695" i="2"/>
  <c r="AR695" i="2" s="1"/>
  <c r="AK131" i="2"/>
  <c r="AR131" i="2" s="1"/>
  <c r="AK636" i="2"/>
  <c r="AR636" i="2" s="1"/>
  <c r="AK704" i="2"/>
  <c r="AR704" i="2" s="1"/>
  <c r="AK529" i="2"/>
  <c r="AR529" i="2" s="1"/>
  <c r="AK66" i="2"/>
  <c r="AK380" i="2"/>
  <c r="AR380" i="2" s="1"/>
  <c r="AK96" i="2"/>
  <c r="AR96" i="2" s="1"/>
  <c r="AK646" i="2"/>
  <c r="AR646" i="2" s="1"/>
  <c r="AK345" i="2"/>
  <c r="AK404" i="2"/>
  <c r="AR404" i="2" s="1"/>
  <c r="AK598" i="2"/>
  <c r="AR598" i="2" s="1"/>
  <c r="AK616" i="2"/>
  <c r="AR616" i="2" s="1"/>
  <c r="AK528" i="2"/>
  <c r="AR528" i="2" s="1"/>
  <c r="AK705" i="2"/>
  <c r="AR705" i="2" s="1"/>
  <c r="AK122" i="2"/>
  <c r="AR122" i="2" s="1"/>
  <c r="AK281" i="2"/>
  <c r="AK697" i="2"/>
  <c r="AR697" i="2" s="1"/>
  <c r="AK203" i="2"/>
  <c r="AR203" i="2" s="1"/>
  <c r="AK264" i="2"/>
  <c r="AK718" i="2"/>
  <c r="AR718" i="2" s="1"/>
  <c r="AK672" i="2"/>
  <c r="AR672" i="2" s="1"/>
  <c r="AK206" i="2"/>
  <c r="AR206" i="2" s="1"/>
  <c r="AK287" i="2"/>
  <c r="AK589" i="2"/>
  <c r="AR589" i="2" s="1"/>
  <c r="AK368" i="2"/>
  <c r="AR368" i="2" s="1"/>
  <c r="AK653" i="2"/>
  <c r="AR653" i="2" s="1"/>
  <c r="AK595" i="2"/>
  <c r="AR595" i="2" s="1"/>
  <c r="AK162" i="2"/>
  <c r="AK353" i="2"/>
  <c r="AR353" i="2" s="1"/>
  <c r="AK559" i="2"/>
  <c r="AR559" i="2" s="1"/>
  <c r="AK549" i="2"/>
  <c r="AR549" i="2" s="1"/>
  <c r="AK600" i="2"/>
  <c r="AR600" i="2" s="1"/>
  <c r="AK387" i="2"/>
  <c r="AK412" i="2"/>
  <c r="AR412" i="2" s="1"/>
  <c r="AK338" i="2"/>
  <c r="AK729" i="2"/>
  <c r="AR729" i="2" s="1"/>
  <c r="AK737" i="2"/>
  <c r="AR737" i="2" s="1"/>
  <c r="AK570" i="2"/>
  <c r="AR570" i="2" s="1"/>
  <c r="AK250" i="2"/>
  <c r="AR250" i="2" s="1"/>
  <c r="AK511" i="2"/>
  <c r="AR511" i="2" s="1"/>
  <c r="AK517" i="2"/>
  <c r="AR517" i="2" s="1"/>
  <c r="AK175" i="2"/>
  <c r="AK100" i="2"/>
  <c r="AR100" i="2" s="1"/>
  <c r="AK226" i="2"/>
  <c r="AR226" i="2" s="1"/>
  <c r="AK204" i="2"/>
  <c r="AK331" i="2"/>
  <c r="AR331" i="2" s="1"/>
  <c r="AK567" i="2"/>
  <c r="AR567" i="2" s="1"/>
  <c r="AK174" i="2"/>
  <c r="AK246" i="2"/>
  <c r="AR246" i="2" s="1"/>
  <c r="AK196" i="2"/>
  <c r="AR196" i="2" s="1"/>
  <c r="AK493" i="2"/>
  <c r="AR493" i="2" s="1"/>
  <c r="AK518" i="2"/>
  <c r="AR518" i="2" s="1"/>
  <c r="AK418" i="2"/>
  <c r="AR418" i="2" s="1"/>
  <c r="AK318" i="2"/>
  <c r="AR318" i="2" s="1"/>
  <c r="AK530" i="2"/>
  <c r="AR530" i="2" s="1"/>
  <c r="AK724" i="2"/>
  <c r="AR724" i="2" s="1"/>
  <c r="AK268" i="2"/>
  <c r="AK392" i="2"/>
  <c r="AR392" i="2" s="1"/>
  <c r="AK698" i="2"/>
  <c r="AR698" i="2" s="1"/>
  <c r="AK144" i="2"/>
  <c r="AK666" i="2"/>
  <c r="AR666" i="2" s="1"/>
  <c r="AK707" i="2"/>
  <c r="AR707" i="2" s="1"/>
  <c r="AK184" i="2"/>
  <c r="AR184" i="2" s="1"/>
  <c r="AK317" i="2"/>
  <c r="AR317" i="2" s="1"/>
  <c r="AK456" i="2"/>
  <c r="AR456" i="2" s="1"/>
  <c r="AK558" i="2"/>
  <c r="AR558" i="2" s="1"/>
  <c r="AK139" i="2"/>
  <c r="AR139" i="2" s="1"/>
  <c r="AK289" i="2"/>
  <c r="AR289" i="2" s="1"/>
  <c r="AK378" i="2"/>
  <c r="AK706" i="2"/>
  <c r="AR706" i="2" s="1"/>
  <c r="AK564" i="2"/>
  <c r="AR564" i="2" s="1"/>
  <c r="AK432" i="2"/>
  <c r="AR432" i="2" s="1"/>
  <c r="AK149" i="2"/>
  <c r="AR149" i="2" s="1"/>
  <c r="AK532" i="2"/>
  <c r="AR532" i="2" s="1"/>
  <c r="AK538" i="2"/>
  <c r="AR538" i="2" s="1"/>
  <c r="AK536" i="2"/>
  <c r="AR536" i="2" s="1"/>
  <c r="AK343" i="2"/>
  <c r="AK433" i="2"/>
  <c r="AR433" i="2" s="1"/>
  <c r="AK242" i="2"/>
  <c r="AR242" i="2" s="1"/>
  <c r="AK654" i="2"/>
  <c r="AR654" i="2" s="1"/>
  <c r="AK171" i="2"/>
  <c r="AK643" i="2"/>
  <c r="AR643" i="2" s="1"/>
  <c r="AK479" i="2"/>
  <c r="AR479" i="2" s="1"/>
  <c r="AK373" i="2"/>
  <c r="AR373" i="2" s="1"/>
  <c r="AK734" i="2"/>
  <c r="AR734" i="2" s="1"/>
  <c r="AK361" i="2"/>
  <c r="AR361" i="2" s="1"/>
  <c r="AK628" i="2"/>
  <c r="AR628" i="2" s="1"/>
  <c r="AK690" i="2"/>
  <c r="AR690" i="2" s="1"/>
  <c r="AK286" i="2"/>
  <c r="AR286" i="2" s="1"/>
  <c r="AK465" i="2"/>
  <c r="AR465" i="2" s="1"/>
  <c r="AK652" i="2"/>
  <c r="AR652" i="2" s="1"/>
  <c r="AK669" i="2"/>
  <c r="AR669" i="2" s="1"/>
  <c r="AK712" i="2"/>
  <c r="AR712" i="2" s="1"/>
  <c r="AK645" i="2"/>
  <c r="AR645" i="2" s="1"/>
  <c r="AK725" i="2"/>
  <c r="AR725" i="2" s="1"/>
  <c r="AK588" i="2"/>
  <c r="AR588" i="2" s="1"/>
  <c r="AK444" i="2"/>
  <c r="AR444" i="2" s="1"/>
  <c r="AK673" i="2"/>
  <c r="AR673" i="2" s="1"/>
  <c r="AK692" i="2"/>
  <c r="AR692" i="2" s="1"/>
  <c r="AK525" i="2"/>
  <c r="AR525" i="2" s="1"/>
  <c r="AK611" i="2"/>
  <c r="AR611" i="2" s="1"/>
  <c r="AK490" i="2"/>
  <c r="AR490" i="2" s="1"/>
  <c r="AK693" i="2"/>
  <c r="AR693" i="2" s="1"/>
  <c r="AK727" i="2"/>
  <c r="AR727" i="2" s="1"/>
  <c r="AK699" i="2"/>
  <c r="AR699" i="2" s="1"/>
  <c r="AK680" i="2"/>
  <c r="AR680" i="2" s="1"/>
  <c r="AK660" i="2"/>
  <c r="AR660" i="2" s="1"/>
  <c r="AK701" i="2"/>
  <c r="AR701" i="2" s="1"/>
  <c r="AK717" i="2"/>
  <c r="AR717" i="2" s="1"/>
  <c r="AK686" i="2"/>
  <c r="AR686" i="2" s="1"/>
  <c r="AK631" i="2"/>
  <c r="AR631" i="2" s="1"/>
  <c r="AK710" i="2"/>
  <c r="AR710" i="2" s="1"/>
  <c r="AK732" i="2"/>
  <c r="AR732" i="2" s="1"/>
  <c r="AK738" i="2"/>
  <c r="AR738" i="2" s="1"/>
  <c r="AH650" i="2"/>
  <c r="AH480" i="2"/>
  <c r="AH470" i="2"/>
  <c r="AH130" i="2"/>
  <c r="AH223" i="2"/>
  <c r="AH382" i="2"/>
  <c r="AH299" i="2"/>
  <c r="AH305" i="2"/>
  <c r="AH544" i="2"/>
  <c r="AH610" i="2"/>
  <c r="AH336" i="2"/>
  <c r="AH220" i="2"/>
  <c r="AH140" i="2"/>
  <c r="AH668" i="2"/>
  <c r="AH243" i="2"/>
  <c r="AH481" i="2"/>
  <c r="AH615" i="2"/>
  <c r="AH74" i="2"/>
  <c r="AH590" i="2"/>
  <c r="AH446" i="2"/>
  <c r="AH376" i="2"/>
  <c r="AH219" i="2"/>
  <c r="AH369" i="2"/>
  <c r="AH181" i="2"/>
  <c r="AH565" i="2"/>
  <c r="AH596" i="2"/>
  <c r="AH620" i="2"/>
  <c r="AH106" i="2"/>
  <c r="AH424" i="2"/>
  <c r="AH469" i="2"/>
  <c r="AH224" i="2"/>
  <c r="AH644" i="2"/>
  <c r="AH70" i="2"/>
  <c r="AH708" i="2"/>
  <c r="AH15" i="2"/>
  <c r="AH721" i="2"/>
  <c r="AH415" i="2"/>
  <c r="AH78" i="2"/>
  <c r="AH420" i="2"/>
  <c r="AH676" i="2"/>
  <c r="AH136" i="2"/>
  <c r="AH467" i="2"/>
  <c r="AH489" i="2"/>
  <c r="AH319" i="2"/>
  <c r="AH231" i="2"/>
  <c r="AH509" i="2"/>
  <c r="AH475" i="2"/>
  <c r="AH605" i="2"/>
  <c r="AH312" i="2"/>
  <c r="AH357" i="2"/>
  <c r="AH687" i="2"/>
  <c r="AH213" i="2"/>
  <c r="AH326" i="2"/>
  <c r="AH212" i="2"/>
  <c r="AH236" i="2"/>
  <c r="AH239" i="2"/>
  <c r="AH485" i="2"/>
  <c r="AH448" i="2"/>
  <c r="AH602" i="2"/>
  <c r="AH540" i="2"/>
  <c r="AH232" i="2"/>
  <c r="AH324" i="2"/>
  <c r="AH339" i="2"/>
  <c r="AH280" i="2"/>
  <c r="AH327" i="2"/>
  <c r="AH506" i="2"/>
  <c r="AH358" i="2"/>
  <c r="AH582" i="2"/>
  <c r="AH471" i="2"/>
  <c r="AH389" i="2"/>
  <c r="AH419" i="2"/>
  <c r="AH574" i="2"/>
  <c r="AH237" i="2"/>
  <c r="AH65" i="2"/>
  <c r="AH209" i="2"/>
  <c r="AH198" i="2"/>
  <c r="AH142" i="2"/>
  <c r="AH247" i="2"/>
  <c r="AH37" i="2"/>
  <c r="AH228" i="2"/>
  <c r="AH163" i="2"/>
  <c r="AH534" i="2"/>
  <c r="AH225" i="2"/>
  <c r="AH364" i="2"/>
  <c r="AH172" i="2"/>
  <c r="AH442" i="2"/>
  <c r="AH341" i="2"/>
  <c r="AH145" i="2"/>
  <c r="AH42" i="2"/>
  <c r="AH427" i="2"/>
  <c r="AH575" i="2"/>
  <c r="AH157" i="2"/>
  <c r="AH388" i="2"/>
  <c r="AH192" i="2"/>
  <c r="AH390" i="2"/>
  <c r="AH349" i="2"/>
  <c r="AH120" i="2"/>
  <c r="AH27" i="2"/>
  <c r="AH386" i="2"/>
  <c r="AH684" i="2"/>
  <c r="AH651" i="2"/>
  <c r="AH505" i="2"/>
  <c r="AH416" i="2"/>
  <c r="AH43" i="2"/>
  <c r="AH626" i="2"/>
  <c r="AH309" i="2"/>
  <c r="AH18" i="2"/>
  <c r="AH124" i="2"/>
  <c r="AH393" i="2"/>
  <c r="AH311" i="2"/>
  <c r="AH49" i="2"/>
  <c r="AH649" i="2"/>
  <c r="AH413" i="2"/>
  <c r="AH279" i="2"/>
  <c r="AH728" i="2"/>
  <c r="AH351" i="2"/>
  <c r="AH45" i="2"/>
  <c r="AH102" i="2"/>
  <c r="AH346" i="2"/>
  <c r="AH491" i="2"/>
  <c r="AH79" i="2"/>
  <c r="AH252" i="2"/>
  <c r="AH261" i="2"/>
  <c r="AH344" i="2"/>
  <c r="AH723" i="2"/>
  <c r="AH229" i="2"/>
  <c r="AH394" i="2"/>
  <c r="AH233" i="2"/>
  <c r="AH12" i="2"/>
  <c r="AH173" i="2"/>
  <c r="AH129" i="2"/>
  <c r="AH407" i="2"/>
  <c r="AH260" i="2"/>
  <c r="AH478" i="2"/>
  <c r="AH328" i="2"/>
  <c r="AH641" i="2"/>
  <c r="AH625" i="2"/>
  <c r="AH434" i="2"/>
  <c r="AH430" i="2"/>
  <c r="AH670" i="2"/>
  <c r="AH265" i="2"/>
  <c r="AH365" i="2"/>
  <c r="AH560" i="2"/>
  <c r="AH25" i="2"/>
  <c r="AH497" i="2"/>
  <c r="AH439" i="2"/>
  <c r="AH193" i="2"/>
  <c r="AH147" i="2"/>
  <c r="AH452" i="2"/>
  <c r="AH399" i="2"/>
  <c r="AH733" i="2"/>
  <c r="AH449" i="2"/>
  <c r="AH197" i="2"/>
  <c r="AH141" i="2"/>
  <c r="AH550" i="2"/>
  <c r="AH274" i="2"/>
  <c r="AH681" i="2"/>
  <c r="AH408" i="2"/>
  <c r="AH245" i="2"/>
  <c r="AH507" i="2"/>
  <c r="AH498" i="2"/>
  <c r="AH221" i="2"/>
  <c r="AH30" i="2"/>
  <c r="AH482" i="2"/>
  <c r="AH623" i="2"/>
  <c r="AH494" i="2"/>
  <c r="AH60" i="2"/>
  <c r="AH128" i="2"/>
  <c r="AH90" i="2"/>
  <c r="AH642" i="2"/>
  <c r="AH301" i="2"/>
  <c r="AH508" i="2"/>
  <c r="AH523" i="2"/>
  <c r="AH537" i="2"/>
  <c r="AH634" i="2"/>
  <c r="AH431" i="2"/>
  <c r="AH608" i="2"/>
  <c r="AH546" i="2"/>
  <c r="AH207" i="2"/>
  <c r="AH271" i="2"/>
  <c r="AH87" i="2"/>
  <c r="AH428" i="2"/>
  <c r="AH696" i="2"/>
  <c r="AH612" i="2"/>
  <c r="AH678" i="2"/>
  <c r="AH320" i="2"/>
  <c r="AH587" i="2"/>
  <c r="AH57" i="2"/>
  <c r="AH166" i="2"/>
  <c r="AH417" i="2"/>
  <c r="AH20" i="2"/>
  <c r="AH200" i="2"/>
  <c r="AH411" i="2"/>
  <c r="AH40" i="2"/>
  <c r="AH689" i="2"/>
  <c r="AH360" i="2"/>
  <c r="AH275" i="2"/>
  <c r="AH251" i="2"/>
  <c r="AH450" i="2"/>
  <c r="AH54" i="2"/>
  <c r="AH665" i="2"/>
  <c r="AH199" i="2"/>
  <c r="AH520" i="2"/>
  <c r="AH637" i="2"/>
  <c r="AH406" i="2"/>
  <c r="AH597" i="2"/>
  <c r="AH655" i="2"/>
  <c r="AH44" i="2"/>
  <c r="AH451" i="2"/>
  <c r="AH195" i="2"/>
  <c r="AH291" i="2"/>
  <c r="AH476" i="2"/>
  <c r="AH293" i="2"/>
  <c r="AH315" i="2"/>
  <c r="AH472" i="2"/>
  <c r="AH688" i="2"/>
  <c r="AH69" i="2"/>
  <c r="AH7" i="2"/>
  <c r="AH422" i="2"/>
  <c r="AH296" i="2"/>
  <c r="AH179" i="2"/>
  <c r="AH663" i="2"/>
  <c r="AH578" i="2"/>
  <c r="AH531" i="2"/>
  <c r="AH177" i="2"/>
  <c r="AH108" i="2"/>
  <c r="AH385" i="2"/>
  <c r="AH633" i="2"/>
  <c r="AH350" i="2"/>
  <c r="AH188" i="2"/>
  <c r="AH414" i="2"/>
  <c r="AH495" i="2"/>
  <c r="AH93" i="2"/>
  <c r="AH402" i="2"/>
  <c r="AH322" i="2"/>
  <c r="AH674" i="2"/>
  <c r="AH521" i="2"/>
  <c r="AH41" i="2"/>
  <c r="AH282" i="2"/>
  <c r="AH104" i="2"/>
  <c r="AH443" i="2"/>
  <c r="AH333" i="2"/>
  <c r="AH97" i="2"/>
  <c r="AH487" i="2"/>
  <c r="AH640" i="2"/>
  <c r="AH161" i="2"/>
  <c r="AH36" i="2"/>
  <c r="AH82" i="2"/>
  <c r="AH32" i="2"/>
  <c r="AH51" i="2"/>
  <c r="AH244" i="2"/>
  <c r="AH121" i="2"/>
  <c r="AH334" i="2"/>
  <c r="AH426" i="2"/>
  <c r="AH347" i="2"/>
  <c r="AH395" i="2"/>
  <c r="AH585" i="2"/>
  <c r="AH464" i="2"/>
  <c r="AH185" i="2"/>
  <c r="AH677" i="2"/>
  <c r="AH541" i="2"/>
  <c r="AH410" i="2"/>
  <c r="AH512" i="2"/>
  <c r="AH91" i="2"/>
  <c r="AH71" i="2"/>
  <c r="AH709" i="2"/>
  <c r="AH715" i="2"/>
  <c r="AH457" i="2"/>
  <c r="AH513" i="2"/>
  <c r="AH370" i="2"/>
  <c r="AH298" i="2"/>
  <c r="AH125" i="2"/>
  <c r="AH371" i="2"/>
  <c r="AH355" i="2"/>
  <c r="AH459" i="2"/>
  <c r="AH375" i="2"/>
  <c r="AH22" i="2"/>
  <c r="AH103" i="2"/>
  <c r="AH716" i="2"/>
  <c r="AH409" i="2"/>
  <c r="AH519" i="2"/>
  <c r="AH47" i="2"/>
  <c r="AH38" i="2"/>
  <c r="AH123" i="2"/>
  <c r="AH563" i="2"/>
  <c r="AH58" i="2"/>
  <c r="AH515" i="2"/>
  <c r="AH622" i="2"/>
  <c r="AH573" i="2"/>
  <c r="AH118" i="2"/>
  <c r="AH441" i="2"/>
  <c r="AH137" i="2"/>
  <c r="AH400" i="2"/>
  <c r="AH186" i="2"/>
  <c r="AH675" i="2"/>
  <c r="AH208" i="2"/>
  <c r="AH146" i="2"/>
  <c r="AH304" i="2"/>
  <c r="AH484" i="2"/>
  <c r="AH67" i="2"/>
  <c r="AH240" i="2"/>
  <c r="AH638" i="2"/>
  <c r="AH134" i="2"/>
  <c r="AH501" i="2"/>
  <c r="AH117" i="2"/>
  <c r="AH362" i="2"/>
  <c r="AH5" i="2"/>
  <c r="AH241" i="2"/>
  <c r="AH730" i="2"/>
  <c r="AH679" i="2"/>
  <c r="AH26" i="2"/>
  <c r="AH3" i="2"/>
  <c r="AH222" i="2"/>
  <c r="AH499" i="2"/>
  <c r="AH302" i="2"/>
  <c r="AH272" i="2"/>
  <c r="AH461" i="2"/>
  <c r="AH88" i="2"/>
  <c r="AH99" i="2"/>
  <c r="AH80" i="2"/>
  <c r="AH359" i="2"/>
  <c r="AH579" i="2"/>
  <c r="AH403" i="2"/>
  <c r="AH276" i="2"/>
  <c r="AH183" i="2"/>
  <c r="AH167" i="2"/>
  <c r="AH50" i="2"/>
  <c r="AH332" i="2"/>
  <c r="AH423" i="2"/>
  <c r="AH92" i="2"/>
  <c r="AH115" i="2"/>
  <c r="AH555" i="2"/>
  <c r="AH110" i="2"/>
  <c r="AH259" i="2"/>
  <c r="AH647" i="2"/>
  <c r="AH126" i="2"/>
  <c r="AH614" i="2"/>
  <c r="AH95" i="2"/>
  <c r="AH109" i="2"/>
  <c r="AH61" i="2"/>
  <c r="AH329" i="2"/>
  <c r="AH205" i="2"/>
  <c r="AH306" i="2"/>
  <c r="AH31" i="2"/>
  <c r="AH2" i="2"/>
  <c r="AH285" i="2"/>
  <c r="AH445" i="2"/>
  <c r="AH158" i="2"/>
  <c r="AH539" i="2"/>
  <c r="AH552" i="2"/>
  <c r="AH553" i="2"/>
  <c r="AH253" i="2"/>
  <c r="AH105" i="2"/>
  <c r="AH366" i="2"/>
  <c r="AH165" i="2"/>
  <c r="AH683" i="2"/>
  <c r="AH516" i="2"/>
  <c r="AH56" i="2"/>
  <c r="AH73" i="2"/>
  <c r="AH462" i="2"/>
  <c r="AH391" i="2"/>
  <c r="AH466" i="2"/>
  <c r="AH619" i="2"/>
  <c r="AH262" i="2"/>
  <c r="AH34" i="2"/>
  <c r="AH143" i="2"/>
  <c r="AH6" i="2"/>
  <c r="AH35" i="2"/>
  <c r="AH632" i="2"/>
  <c r="AH81" i="2"/>
  <c r="AH148" i="2"/>
  <c r="AH153" i="2"/>
  <c r="AH700" i="2"/>
  <c r="AH500" i="2"/>
  <c r="AH263" i="2"/>
  <c r="AH352" i="2"/>
  <c r="AH214" i="2"/>
  <c r="AH691" i="2"/>
  <c r="AH586" i="2"/>
  <c r="AH483" i="2"/>
  <c r="AH48" i="2"/>
  <c r="AH321" i="2"/>
  <c r="AH731" i="2"/>
  <c r="AH127" i="2"/>
  <c r="AH84" i="2"/>
  <c r="AH63" i="2"/>
  <c r="AH4" i="2"/>
  <c r="AH363" i="2"/>
  <c r="AH551" i="2"/>
  <c r="AH72" i="2"/>
  <c r="AH178" i="2"/>
  <c r="AH202" i="2"/>
  <c r="AH657" i="2"/>
  <c r="AH437" i="2"/>
  <c r="AH522" i="2"/>
  <c r="AH132" i="2"/>
  <c r="AH591" i="2"/>
  <c r="AH425" i="2"/>
  <c r="AH159" i="2"/>
  <c r="AH502" i="2"/>
  <c r="AH215" i="2"/>
  <c r="AH28" i="2"/>
  <c r="AH8" i="2"/>
  <c r="AH568" i="2"/>
  <c r="AH14" i="2"/>
  <c r="AH19" i="2"/>
  <c r="AH152" i="2"/>
  <c r="AH330" i="2"/>
  <c r="AH234" i="2"/>
  <c r="AH571" i="2"/>
  <c r="AH377" i="2"/>
  <c r="AH168" i="2"/>
  <c r="AH160" i="2"/>
  <c r="AH694" i="2"/>
  <c r="AH488" i="2"/>
  <c r="AH397" i="2"/>
  <c r="AH492" i="2"/>
  <c r="AH685" i="2"/>
  <c r="AH24" i="2"/>
  <c r="AH297" i="2"/>
  <c r="AH661" i="2"/>
  <c r="AH356" i="2"/>
  <c r="AH639" i="2"/>
  <c r="AH154" i="2"/>
  <c r="AH577" i="2"/>
  <c r="AH256" i="2"/>
  <c r="AH295" i="2"/>
  <c r="AH114" i="2"/>
  <c r="AH458" i="2"/>
  <c r="AH308" i="2"/>
  <c r="AH438" i="2"/>
  <c r="AH210" i="2"/>
  <c r="AH16" i="2"/>
  <c r="AH191" i="2"/>
  <c r="AH613" i="2"/>
  <c r="AH562" i="2"/>
  <c r="AH599" i="2"/>
  <c r="AH182" i="2"/>
  <c r="AH340" i="2"/>
  <c r="AH624" i="2"/>
  <c r="AH258" i="2"/>
  <c r="AH111" i="2"/>
  <c r="AH735" i="2"/>
  <c r="AH150" i="2"/>
  <c r="AH180" i="2"/>
  <c r="AH557" i="2"/>
  <c r="AH119" i="2"/>
  <c r="AH273" i="2"/>
  <c r="AH9" i="2"/>
  <c r="AH533" i="2"/>
  <c r="AH59" i="2"/>
  <c r="AH267" i="2"/>
  <c r="AH116" i="2"/>
  <c r="AH133" i="2"/>
  <c r="AH405" i="2"/>
  <c r="AH314" i="2"/>
  <c r="AH10" i="2"/>
  <c r="AH86" i="2"/>
  <c r="AH62" i="2"/>
  <c r="AH503" i="2"/>
  <c r="AH510" i="2"/>
  <c r="AH310" i="2"/>
  <c r="AH440" i="2"/>
  <c r="AH617" i="2"/>
  <c r="AH190" i="2"/>
  <c r="AH11" i="2"/>
  <c r="AH703" i="2"/>
  <c r="AH76" i="2"/>
  <c r="AH581" i="2"/>
  <c r="AH671" i="2"/>
  <c r="AH629" i="2"/>
  <c r="AH238" i="2"/>
  <c r="AH13" i="2"/>
  <c r="AH164" i="2"/>
  <c r="AH396" i="2"/>
  <c r="AH543" i="2"/>
  <c r="AH374" i="2"/>
  <c r="AH17" i="2"/>
  <c r="AH323" i="2"/>
  <c r="AH453" i="2"/>
  <c r="AH401" i="2"/>
  <c r="AH29" i="2"/>
  <c r="AH556" i="2"/>
  <c r="AH217" i="2"/>
  <c r="AH211" i="2"/>
  <c r="AH656" i="2"/>
  <c r="AH662" i="2"/>
  <c r="AH609" i="2"/>
  <c r="AH294" i="2"/>
  <c r="AH316" i="2"/>
  <c r="AH303" i="2"/>
  <c r="AH176" i="2"/>
  <c r="AH23" i="2"/>
  <c r="AH398" i="2"/>
  <c r="AH89" i="2"/>
  <c r="AH726" i="2"/>
  <c r="AH720" i="2"/>
  <c r="AH603" i="2"/>
  <c r="AH313" i="2"/>
  <c r="AH255" i="2"/>
  <c r="AH307" i="2"/>
  <c r="AH635" i="2"/>
  <c r="AH290" i="2"/>
  <c r="AH547" i="2"/>
  <c r="AH235" i="2"/>
  <c r="AH514" i="2"/>
  <c r="AH526" i="2"/>
  <c r="AH702" i="2"/>
  <c r="AH664" i="2"/>
  <c r="AH545" i="2"/>
  <c r="AH618" i="2"/>
  <c r="AH269" i="2"/>
  <c r="AH98" i="2"/>
  <c r="AH566" i="2"/>
  <c r="AH454" i="2"/>
  <c r="AH711" i="2"/>
  <c r="AH604" i="2"/>
  <c r="AH277" i="2"/>
  <c r="AH630" i="2"/>
  <c r="AH527" i="2"/>
  <c r="AH52" i="2"/>
  <c r="AH421" i="2"/>
  <c r="AH248" i="2"/>
  <c r="AH257" i="2"/>
  <c r="AH719" i="2"/>
  <c r="AH135" i="2"/>
  <c r="AH46" i="2"/>
  <c r="AH85" i="2"/>
  <c r="AH569" i="2"/>
  <c r="AH216" i="2"/>
  <c r="AH348" i="2"/>
  <c r="AH77" i="2"/>
  <c r="AH337" i="2"/>
  <c r="AH155" i="2"/>
  <c r="AH561" i="2"/>
  <c r="AH68" i="2"/>
  <c r="AH384" i="2"/>
  <c r="AH383" i="2"/>
  <c r="AH592" i="2"/>
  <c r="AH473" i="2"/>
  <c r="AH367" i="2"/>
  <c r="AH496" i="2"/>
  <c r="AH101" i="2"/>
  <c r="AH325" i="2"/>
  <c r="AH455" i="2"/>
  <c r="AH33" i="2"/>
  <c r="AH288" i="2"/>
  <c r="AH714" i="2"/>
  <c r="AH379" i="2"/>
  <c r="AH21" i="2"/>
  <c r="AH381" i="2"/>
  <c r="AH682" i="2"/>
  <c r="AH39" i="2"/>
  <c r="AH283" i="2"/>
  <c r="AH249" i="2"/>
  <c r="AH354" i="2"/>
  <c r="AH542" i="2"/>
  <c r="AH429" i="2"/>
  <c r="AH372" i="2"/>
  <c r="AH548" i="2"/>
  <c r="AH64" i="2"/>
  <c r="AH187" i="2"/>
  <c r="AH606" i="2"/>
  <c r="AH230" i="2"/>
  <c r="AH580" i="2"/>
  <c r="AH447" i="2"/>
  <c r="AH713" i="2"/>
  <c r="AH486" i="2"/>
  <c r="AH284" i="2"/>
  <c r="AH572" i="2"/>
  <c r="AH83" i="2"/>
  <c r="AH138" i="2"/>
  <c r="AH342" i="2"/>
  <c r="AH113" i="2"/>
  <c r="AH607" i="2"/>
  <c r="AH576" i="2"/>
  <c r="AH477" i="2"/>
  <c r="AH218" i="2"/>
  <c r="AH722" i="2"/>
  <c r="AH335" i="2"/>
  <c r="AH658" i="2"/>
  <c r="AH53" i="2"/>
  <c r="AH189" i="2"/>
  <c r="AH94" i="2"/>
  <c r="AH227" i="2"/>
  <c r="AH736" i="2"/>
  <c r="AH659" i="2"/>
  <c r="AH524" i="2"/>
  <c r="AH169" i="2"/>
  <c r="AH151" i="2"/>
  <c r="AH460" i="2"/>
  <c r="AH583" i="2"/>
  <c r="AH627" i="2"/>
  <c r="AH300" i="2"/>
  <c r="AH107" i="2"/>
  <c r="AH504" i="2"/>
  <c r="AH601" i="2"/>
  <c r="AH112" i="2"/>
  <c r="AH667" i="2"/>
  <c r="AH648" i="2"/>
  <c r="AH593" i="2"/>
  <c r="AH55" i="2"/>
  <c r="AH535" i="2"/>
  <c r="AH554" i="2"/>
  <c r="AH435" i="2"/>
  <c r="AH278" i="2"/>
  <c r="AH621" i="2"/>
  <c r="AH266" i="2"/>
  <c r="AH270" i="2"/>
  <c r="AH436" i="2"/>
  <c r="AH463" i="2"/>
  <c r="AH156" i="2"/>
  <c r="AH474" i="2"/>
  <c r="AH254" i="2"/>
  <c r="AH468" i="2"/>
  <c r="AH170" i="2"/>
  <c r="AH594" i="2"/>
  <c r="AH584" i="2"/>
  <c r="AH75" i="2"/>
  <c r="AH194" i="2"/>
  <c r="AH201" i="2"/>
  <c r="AH292" i="2"/>
  <c r="AH695" i="2"/>
  <c r="AH131" i="2"/>
  <c r="AH636" i="2"/>
  <c r="AH704" i="2"/>
  <c r="AH529" i="2"/>
  <c r="AH66" i="2"/>
  <c r="AH380" i="2"/>
  <c r="AH96" i="2"/>
  <c r="AH646" i="2"/>
  <c r="AH345" i="2"/>
  <c r="AH404" i="2"/>
  <c r="AH598" i="2"/>
  <c r="AH616" i="2"/>
  <c r="AH528" i="2"/>
  <c r="AH705" i="2"/>
  <c r="AH122" i="2"/>
  <c r="AH281" i="2"/>
  <c r="AH697" i="2"/>
  <c r="AH203" i="2"/>
  <c r="AH264" i="2"/>
  <c r="AH718" i="2"/>
  <c r="AH672" i="2"/>
  <c r="AH206" i="2"/>
  <c r="AH287" i="2"/>
  <c r="AH589" i="2"/>
  <c r="AH368" i="2"/>
  <c r="AH653" i="2"/>
  <c r="AH595" i="2"/>
  <c r="AH162" i="2"/>
  <c r="AH353" i="2"/>
  <c r="AH559" i="2"/>
  <c r="AH549" i="2"/>
  <c r="AH600" i="2"/>
  <c r="AH387" i="2"/>
  <c r="AH412" i="2"/>
  <c r="AH338" i="2"/>
  <c r="AH729" i="2"/>
  <c r="AH737" i="2"/>
  <c r="AH570" i="2"/>
  <c r="AH250" i="2"/>
  <c r="AH511" i="2"/>
  <c r="AH517" i="2"/>
  <c r="AH175" i="2"/>
  <c r="AH100" i="2"/>
  <c r="AH226" i="2"/>
  <c r="AH204" i="2"/>
  <c r="AH331" i="2"/>
  <c r="AH567" i="2"/>
  <c r="AH174" i="2"/>
  <c r="AH246" i="2"/>
  <c r="AH196" i="2"/>
  <c r="AH493" i="2"/>
  <c r="AH518" i="2"/>
  <c r="AH418" i="2"/>
  <c r="AH318" i="2"/>
  <c r="AH530" i="2"/>
  <c r="AH724" i="2"/>
  <c r="AH268" i="2"/>
  <c r="AH392" i="2"/>
  <c r="AH698" i="2"/>
  <c r="AH144" i="2"/>
  <c r="AH666" i="2"/>
  <c r="AH707" i="2"/>
  <c r="AH184" i="2"/>
  <c r="AH317" i="2"/>
  <c r="AH456" i="2"/>
  <c r="AH558" i="2"/>
  <c r="AH139" i="2"/>
  <c r="AH289" i="2"/>
  <c r="AH378" i="2"/>
  <c r="AH706" i="2"/>
  <c r="AH564" i="2"/>
  <c r="AH432" i="2"/>
  <c r="AH149" i="2"/>
  <c r="AH532" i="2"/>
  <c r="AH538" i="2"/>
  <c r="AH536" i="2"/>
  <c r="AH343" i="2"/>
  <c r="AH433" i="2"/>
  <c r="AH242" i="2"/>
  <c r="AH654" i="2"/>
  <c r="AH171" i="2"/>
  <c r="AH643" i="2"/>
  <c r="AH479" i="2"/>
  <c r="AH373" i="2"/>
  <c r="AH734" i="2"/>
  <c r="AH361" i="2"/>
  <c r="AH628" i="2"/>
  <c r="AH690" i="2"/>
  <c r="AH286" i="2"/>
  <c r="AH465" i="2"/>
  <c r="AH652" i="2"/>
  <c r="AH669" i="2"/>
  <c r="AH712" i="2"/>
  <c r="AH645" i="2"/>
  <c r="AH725" i="2"/>
  <c r="AH588" i="2"/>
  <c r="AH444" i="2"/>
  <c r="AH673" i="2"/>
  <c r="AH692" i="2"/>
  <c r="AH525" i="2"/>
  <c r="AH611" i="2"/>
  <c r="AH490" i="2"/>
  <c r="AH693" i="2"/>
  <c r="AH727" i="2"/>
  <c r="AH699" i="2"/>
  <c r="AH680" i="2"/>
  <c r="AH660" i="2"/>
  <c r="AH701" i="2"/>
  <c r="AH717" i="2"/>
  <c r="AH686" i="2"/>
  <c r="AH631" i="2"/>
  <c r="AH710" i="2"/>
  <c r="AH732" i="2"/>
  <c r="AH738" i="2"/>
  <c r="AG650" i="2"/>
  <c r="AG480" i="2"/>
  <c r="AG470" i="2"/>
  <c r="AG130" i="2"/>
  <c r="AG223" i="2"/>
  <c r="AG382" i="2"/>
  <c r="AG299" i="2"/>
  <c r="AG305" i="2"/>
  <c r="AG544" i="2"/>
  <c r="AG610" i="2"/>
  <c r="AG336" i="2"/>
  <c r="AG220" i="2"/>
  <c r="AG140" i="2"/>
  <c r="AG668" i="2"/>
  <c r="AG243" i="2"/>
  <c r="AG481" i="2"/>
  <c r="AG615" i="2"/>
  <c r="AG74" i="2"/>
  <c r="AG590" i="2"/>
  <c r="AG446" i="2"/>
  <c r="AG376" i="2"/>
  <c r="AG219" i="2"/>
  <c r="AG369" i="2"/>
  <c r="AG181" i="2"/>
  <c r="AG565" i="2"/>
  <c r="AG596" i="2"/>
  <c r="AG620" i="2"/>
  <c r="AG106" i="2"/>
  <c r="AG424" i="2"/>
  <c r="AG469" i="2"/>
  <c r="AG224" i="2"/>
  <c r="AG644" i="2"/>
  <c r="AG70" i="2"/>
  <c r="AG708" i="2"/>
  <c r="AG15" i="2"/>
  <c r="AG721" i="2"/>
  <c r="AG415" i="2"/>
  <c r="AG78" i="2"/>
  <c r="AG420" i="2"/>
  <c r="AG676" i="2"/>
  <c r="AG136" i="2"/>
  <c r="AG467" i="2"/>
  <c r="AG489" i="2"/>
  <c r="AG319" i="2"/>
  <c r="AG231" i="2"/>
  <c r="AG509" i="2"/>
  <c r="AG475" i="2"/>
  <c r="AG605" i="2"/>
  <c r="AG312" i="2"/>
  <c r="AG357" i="2"/>
  <c r="AG687" i="2"/>
  <c r="AG213" i="2"/>
  <c r="AG326" i="2"/>
  <c r="AG212" i="2"/>
  <c r="AG236" i="2"/>
  <c r="AG239" i="2"/>
  <c r="AG485" i="2"/>
  <c r="AG448" i="2"/>
  <c r="AG602" i="2"/>
  <c r="AG540" i="2"/>
  <c r="AG232" i="2"/>
  <c r="AG324" i="2"/>
  <c r="AG339" i="2"/>
  <c r="AG280" i="2"/>
  <c r="AG327" i="2"/>
  <c r="AG506" i="2"/>
  <c r="AG358" i="2"/>
  <c r="AG582" i="2"/>
  <c r="AG471" i="2"/>
  <c r="AG389" i="2"/>
  <c r="AG419" i="2"/>
  <c r="AG574" i="2"/>
  <c r="AG237" i="2"/>
  <c r="AG65" i="2"/>
  <c r="AG209" i="2"/>
  <c r="AG198" i="2"/>
  <c r="AG142" i="2"/>
  <c r="AG247" i="2"/>
  <c r="AG37" i="2"/>
  <c r="AG228" i="2"/>
  <c r="AG163" i="2"/>
  <c r="AG534" i="2"/>
  <c r="AG225" i="2"/>
  <c r="AG364" i="2"/>
  <c r="AG172" i="2"/>
  <c r="AG442" i="2"/>
  <c r="AG341" i="2"/>
  <c r="AG145" i="2"/>
  <c r="AG42" i="2"/>
  <c r="AG427" i="2"/>
  <c r="AG575" i="2"/>
  <c r="AG157" i="2"/>
  <c r="AG388" i="2"/>
  <c r="AG192" i="2"/>
  <c r="AG390" i="2"/>
  <c r="AG349" i="2"/>
  <c r="AG120" i="2"/>
  <c r="AG27" i="2"/>
  <c r="AG386" i="2"/>
  <c r="AG684" i="2"/>
  <c r="AG651" i="2"/>
  <c r="AG505" i="2"/>
  <c r="AG416" i="2"/>
  <c r="AG43" i="2"/>
  <c r="AG626" i="2"/>
  <c r="AG309" i="2"/>
  <c r="AG18" i="2"/>
  <c r="AG124" i="2"/>
  <c r="AG393" i="2"/>
  <c r="AG311" i="2"/>
  <c r="AG49" i="2"/>
  <c r="AG649" i="2"/>
  <c r="AG413" i="2"/>
  <c r="AG279" i="2"/>
  <c r="AG728" i="2"/>
  <c r="AG351" i="2"/>
  <c r="AG45" i="2"/>
  <c r="AG102" i="2"/>
  <c r="AG346" i="2"/>
  <c r="AG491" i="2"/>
  <c r="AG79" i="2"/>
  <c r="AG252" i="2"/>
  <c r="AG261" i="2"/>
  <c r="AG344" i="2"/>
  <c r="AG723" i="2"/>
  <c r="AG229" i="2"/>
  <c r="AG394" i="2"/>
  <c r="AG233" i="2"/>
  <c r="AG12" i="2"/>
  <c r="AG173" i="2"/>
  <c r="AG129" i="2"/>
  <c r="AG407" i="2"/>
  <c r="AG260" i="2"/>
  <c r="AG478" i="2"/>
  <c r="AG328" i="2"/>
  <c r="AG641" i="2"/>
  <c r="AG625" i="2"/>
  <c r="AG434" i="2"/>
  <c r="AG430" i="2"/>
  <c r="AG670" i="2"/>
  <c r="AG265" i="2"/>
  <c r="AG365" i="2"/>
  <c r="AG560" i="2"/>
  <c r="AG25" i="2"/>
  <c r="AG497" i="2"/>
  <c r="AG439" i="2"/>
  <c r="AG193" i="2"/>
  <c r="AG147" i="2"/>
  <c r="AG452" i="2"/>
  <c r="AG399" i="2"/>
  <c r="AG733" i="2"/>
  <c r="AG449" i="2"/>
  <c r="AG197" i="2"/>
  <c r="AG141" i="2"/>
  <c r="AG550" i="2"/>
  <c r="AG274" i="2"/>
  <c r="AG681" i="2"/>
  <c r="AG408" i="2"/>
  <c r="AG245" i="2"/>
  <c r="AG507" i="2"/>
  <c r="AG498" i="2"/>
  <c r="AG221" i="2"/>
  <c r="AG30" i="2"/>
  <c r="AG482" i="2"/>
  <c r="AG623" i="2"/>
  <c r="AG494" i="2"/>
  <c r="AG60" i="2"/>
  <c r="AG128" i="2"/>
  <c r="AG90" i="2"/>
  <c r="AG642" i="2"/>
  <c r="AG301" i="2"/>
  <c r="AG508" i="2"/>
  <c r="AG523" i="2"/>
  <c r="AG537" i="2"/>
  <c r="AG634" i="2"/>
  <c r="AG431" i="2"/>
  <c r="AG608" i="2"/>
  <c r="AG546" i="2"/>
  <c r="AG207" i="2"/>
  <c r="AG271" i="2"/>
  <c r="AG87" i="2"/>
  <c r="AG428" i="2"/>
  <c r="AG696" i="2"/>
  <c r="AG612" i="2"/>
  <c r="AG678" i="2"/>
  <c r="AG320" i="2"/>
  <c r="AG587" i="2"/>
  <c r="AG57" i="2"/>
  <c r="AG166" i="2"/>
  <c r="AG417" i="2"/>
  <c r="AG20" i="2"/>
  <c r="AG200" i="2"/>
  <c r="AG411" i="2"/>
  <c r="AG40" i="2"/>
  <c r="AG689" i="2"/>
  <c r="AG360" i="2"/>
  <c r="AG275" i="2"/>
  <c r="AG251" i="2"/>
  <c r="AG450" i="2"/>
  <c r="AG54" i="2"/>
  <c r="AG665" i="2"/>
  <c r="AG199" i="2"/>
  <c r="AG520" i="2"/>
  <c r="AG637" i="2"/>
  <c r="AG406" i="2"/>
  <c r="AG597" i="2"/>
  <c r="AG655" i="2"/>
  <c r="AG44" i="2"/>
  <c r="AG451" i="2"/>
  <c r="AG195" i="2"/>
  <c r="AG291" i="2"/>
  <c r="AG476" i="2"/>
  <c r="AG293" i="2"/>
  <c r="AG315" i="2"/>
  <c r="AG472" i="2"/>
  <c r="AG688" i="2"/>
  <c r="AG69" i="2"/>
  <c r="AG7" i="2"/>
  <c r="AG422" i="2"/>
  <c r="AG296" i="2"/>
  <c r="AG179" i="2"/>
  <c r="AG663" i="2"/>
  <c r="AG578" i="2"/>
  <c r="AG531" i="2"/>
  <c r="AG177" i="2"/>
  <c r="AG108" i="2"/>
  <c r="AG385" i="2"/>
  <c r="AG633" i="2"/>
  <c r="AG350" i="2"/>
  <c r="AG188" i="2"/>
  <c r="AG414" i="2"/>
  <c r="AG495" i="2"/>
  <c r="AG93" i="2"/>
  <c r="AG402" i="2"/>
  <c r="AG322" i="2"/>
  <c r="AG674" i="2"/>
  <c r="AG521" i="2"/>
  <c r="AG41" i="2"/>
  <c r="AG282" i="2"/>
  <c r="AG104" i="2"/>
  <c r="AG443" i="2"/>
  <c r="AG333" i="2"/>
  <c r="AG97" i="2"/>
  <c r="AG487" i="2"/>
  <c r="AG640" i="2"/>
  <c r="AG161" i="2"/>
  <c r="AG36" i="2"/>
  <c r="AG82" i="2"/>
  <c r="AG32" i="2"/>
  <c r="AG51" i="2"/>
  <c r="AG244" i="2"/>
  <c r="AG121" i="2"/>
  <c r="AG334" i="2"/>
  <c r="AG426" i="2"/>
  <c r="AG347" i="2"/>
  <c r="AG395" i="2"/>
  <c r="AG585" i="2"/>
  <c r="AG464" i="2"/>
  <c r="AG185" i="2"/>
  <c r="AG677" i="2"/>
  <c r="AG541" i="2"/>
  <c r="AG410" i="2"/>
  <c r="AG512" i="2"/>
  <c r="AG91" i="2"/>
  <c r="AG71" i="2"/>
  <c r="AG709" i="2"/>
  <c r="AG715" i="2"/>
  <c r="AG457" i="2"/>
  <c r="AG513" i="2"/>
  <c r="AG370" i="2"/>
  <c r="AG298" i="2"/>
  <c r="AG125" i="2"/>
  <c r="AG371" i="2"/>
  <c r="AG355" i="2"/>
  <c r="AG459" i="2"/>
  <c r="AG375" i="2"/>
  <c r="AG22" i="2"/>
  <c r="AG103" i="2"/>
  <c r="AG716" i="2"/>
  <c r="AG409" i="2"/>
  <c r="AG519" i="2"/>
  <c r="AG47" i="2"/>
  <c r="AG38" i="2"/>
  <c r="AG123" i="2"/>
  <c r="AG563" i="2"/>
  <c r="AG58" i="2"/>
  <c r="AG515" i="2"/>
  <c r="AG622" i="2"/>
  <c r="AG573" i="2"/>
  <c r="AG118" i="2"/>
  <c r="AG441" i="2"/>
  <c r="AG137" i="2"/>
  <c r="AG400" i="2"/>
  <c r="AG186" i="2"/>
  <c r="AG675" i="2"/>
  <c r="AG208" i="2"/>
  <c r="AG146" i="2"/>
  <c r="AG304" i="2"/>
  <c r="AG484" i="2"/>
  <c r="AG67" i="2"/>
  <c r="AG240" i="2"/>
  <c r="AG638" i="2"/>
  <c r="AG134" i="2"/>
  <c r="AG501" i="2"/>
  <c r="AG117" i="2"/>
  <c r="AG362" i="2"/>
  <c r="AG5" i="2"/>
  <c r="AG241" i="2"/>
  <c r="AG730" i="2"/>
  <c r="AG679" i="2"/>
  <c r="AG26" i="2"/>
  <c r="AG3" i="2"/>
  <c r="AG222" i="2"/>
  <c r="AG499" i="2"/>
  <c r="AG302" i="2"/>
  <c r="AG272" i="2"/>
  <c r="AG461" i="2"/>
  <c r="AG88" i="2"/>
  <c r="AG99" i="2"/>
  <c r="AG80" i="2"/>
  <c r="AG359" i="2"/>
  <c r="AG579" i="2"/>
  <c r="AG403" i="2"/>
  <c r="AG276" i="2"/>
  <c r="AG183" i="2"/>
  <c r="AG167" i="2"/>
  <c r="AG50" i="2"/>
  <c r="AG332" i="2"/>
  <c r="AG423" i="2"/>
  <c r="AG92" i="2"/>
  <c r="AG115" i="2"/>
  <c r="AG555" i="2"/>
  <c r="AG110" i="2"/>
  <c r="AG259" i="2"/>
  <c r="AG647" i="2"/>
  <c r="AG126" i="2"/>
  <c r="AG614" i="2"/>
  <c r="AG95" i="2"/>
  <c r="AG109" i="2"/>
  <c r="AG61" i="2"/>
  <c r="AG329" i="2"/>
  <c r="AG205" i="2"/>
  <c r="AG306" i="2"/>
  <c r="AG31" i="2"/>
  <c r="AG2" i="2"/>
  <c r="AG285" i="2"/>
  <c r="AG445" i="2"/>
  <c r="AG158" i="2"/>
  <c r="AG539" i="2"/>
  <c r="AG552" i="2"/>
  <c r="AG553" i="2"/>
  <c r="AG253" i="2"/>
  <c r="AG105" i="2"/>
  <c r="AG366" i="2"/>
  <c r="AG165" i="2"/>
  <c r="AG683" i="2"/>
  <c r="AG516" i="2"/>
  <c r="AG56" i="2"/>
  <c r="AG73" i="2"/>
  <c r="AG462" i="2"/>
  <c r="AG391" i="2"/>
  <c r="AG466" i="2"/>
  <c r="AG619" i="2"/>
  <c r="AG262" i="2"/>
  <c r="AG34" i="2"/>
  <c r="AG143" i="2"/>
  <c r="AG6" i="2"/>
  <c r="AG35" i="2"/>
  <c r="AG632" i="2"/>
  <c r="AG81" i="2"/>
  <c r="AG148" i="2"/>
  <c r="AG153" i="2"/>
  <c r="AG700" i="2"/>
  <c r="AG500" i="2"/>
  <c r="AG263" i="2"/>
  <c r="AG352" i="2"/>
  <c r="AG214" i="2"/>
  <c r="AG691" i="2"/>
  <c r="AG586" i="2"/>
  <c r="AG483" i="2"/>
  <c r="AG48" i="2"/>
  <c r="AG321" i="2"/>
  <c r="AG731" i="2"/>
  <c r="AG127" i="2"/>
  <c r="AG84" i="2"/>
  <c r="AG63" i="2"/>
  <c r="AG4" i="2"/>
  <c r="AG363" i="2"/>
  <c r="AG551" i="2"/>
  <c r="AG72" i="2"/>
  <c r="AG178" i="2"/>
  <c r="AG202" i="2"/>
  <c r="AG657" i="2"/>
  <c r="AG437" i="2"/>
  <c r="AG522" i="2"/>
  <c r="AG132" i="2"/>
  <c r="AG591" i="2"/>
  <c r="AG425" i="2"/>
  <c r="AG159" i="2"/>
  <c r="AG502" i="2"/>
  <c r="AG215" i="2"/>
  <c r="AG28" i="2"/>
  <c r="AG8" i="2"/>
  <c r="AG568" i="2"/>
  <c r="AG14" i="2"/>
  <c r="AG19" i="2"/>
  <c r="AG152" i="2"/>
  <c r="AG330" i="2"/>
  <c r="AG234" i="2"/>
  <c r="AG571" i="2"/>
  <c r="AG377" i="2"/>
  <c r="AG168" i="2"/>
  <c r="AG160" i="2"/>
  <c r="AG694" i="2"/>
  <c r="AG488" i="2"/>
  <c r="AG397" i="2"/>
  <c r="AG492" i="2"/>
  <c r="AG685" i="2"/>
  <c r="AG24" i="2"/>
  <c r="AG297" i="2"/>
  <c r="AG661" i="2"/>
  <c r="AG356" i="2"/>
  <c r="AG639" i="2"/>
  <c r="AG154" i="2"/>
  <c r="AG577" i="2"/>
  <c r="AG256" i="2"/>
  <c r="AG295" i="2"/>
  <c r="AG114" i="2"/>
  <c r="AG458" i="2"/>
  <c r="AG308" i="2"/>
  <c r="AG438" i="2"/>
  <c r="AG210" i="2"/>
  <c r="AG16" i="2"/>
  <c r="AG191" i="2"/>
  <c r="AG613" i="2"/>
  <c r="AG562" i="2"/>
  <c r="AG599" i="2"/>
  <c r="AG182" i="2"/>
  <c r="AG340" i="2"/>
  <c r="AG624" i="2"/>
  <c r="AG258" i="2"/>
  <c r="AG111" i="2"/>
  <c r="AG735" i="2"/>
  <c r="AG150" i="2"/>
  <c r="AG180" i="2"/>
  <c r="AG557" i="2"/>
  <c r="AG119" i="2"/>
  <c r="AG273" i="2"/>
  <c r="AG9" i="2"/>
  <c r="AG533" i="2"/>
  <c r="AG59" i="2"/>
  <c r="AG267" i="2"/>
  <c r="AG116" i="2"/>
  <c r="AG133" i="2"/>
  <c r="AG405" i="2"/>
  <c r="AG314" i="2"/>
  <c r="AG10" i="2"/>
  <c r="AG86" i="2"/>
  <c r="AG62" i="2"/>
  <c r="AG503" i="2"/>
  <c r="AG510" i="2"/>
  <c r="AG310" i="2"/>
  <c r="AG440" i="2"/>
  <c r="AG617" i="2"/>
  <c r="AG190" i="2"/>
  <c r="AG11" i="2"/>
  <c r="AG703" i="2"/>
  <c r="AG76" i="2"/>
  <c r="AG581" i="2"/>
  <c r="AG671" i="2"/>
  <c r="AG629" i="2"/>
  <c r="AG238" i="2"/>
  <c r="AG13" i="2"/>
  <c r="AG164" i="2"/>
  <c r="AG396" i="2"/>
  <c r="AG543" i="2"/>
  <c r="AG374" i="2"/>
  <c r="AG17" i="2"/>
  <c r="AG323" i="2"/>
  <c r="AG453" i="2"/>
  <c r="AG401" i="2"/>
  <c r="AG29" i="2"/>
  <c r="AG556" i="2"/>
  <c r="AG217" i="2"/>
  <c r="AG211" i="2"/>
  <c r="AG656" i="2"/>
  <c r="AG662" i="2"/>
  <c r="AG609" i="2"/>
  <c r="AG294" i="2"/>
  <c r="AG316" i="2"/>
  <c r="AG303" i="2"/>
  <c r="AG176" i="2"/>
  <c r="AG23" i="2"/>
  <c r="AG398" i="2"/>
  <c r="AG89" i="2"/>
  <c r="AG726" i="2"/>
  <c r="AG720" i="2"/>
  <c r="AG603" i="2"/>
  <c r="AG313" i="2"/>
  <c r="AG255" i="2"/>
  <c r="AG307" i="2"/>
  <c r="AG635" i="2"/>
  <c r="AG290" i="2"/>
  <c r="AG547" i="2"/>
  <c r="AG235" i="2"/>
  <c r="AG514" i="2"/>
  <c r="AG526" i="2"/>
  <c r="AG702" i="2"/>
  <c r="AG664" i="2"/>
  <c r="AG545" i="2"/>
  <c r="AG618" i="2"/>
  <c r="AG269" i="2"/>
  <c r="AG98" i="2"/>
  <c r="AG566" i="2"/>
  <c r="AG454" i="2"/>
  <c r="AG711" i="2"/>
  <c r="AG604" i="2"/>
  <c r="AG277" i="2"/>
  <c r="AG630" i="2"/>
  <c r="AG527" i="2"/>
  <c r="AG52" i="2"/>
  <c r="AG421" i="2"/>
  <c r="AG248" i="2"/>
  <c r="AG257" i="2"/>
  <c r="AG719" i="2"/>
  <c r="AG135" i="2"/>
  <c r="AG46" i="2"/>
  <c r="AG85" i="2"/>
  <c r="AG569" i="2"/>
  <c r="AG216" i="2"/>
  <c r="AG348" i="2"/>
  <c r="AG77" i="2"/>
  <c r="AG337" i="2"/>
  <c r="AG155" i="2"/>
  <c r="AG561" i="2"/>
  <c r="AG68" i="2"/>
  <c r="AG384" i="2"/>
  <c r="AG383" i="2"/>
  <c r="AG592" i="2"/>
  <c r="AG473" i="2"/>
  <c r="AG367" i="2"/>
  <c r="AG496" i="2"/>
  <c r="AG101" i="2"/>
  <c r="AG325" i="2"/>
  <c r="AG455" i="2"/>
  <c r="AG33" i="2"/>
  <c r="AG288" i="2"/>
  <c r="AG714" i="2"/>
  <c r="AG379" i="2"/>
  <c r="AG21" i="2"/>
  <c r="AG381" i="2"/>
  <c r="AG682" i="2"/>
  <c r="AG39" i="2"/>
  <c r="AG283" i="2"/>
  <c r="AG249" i="2"/>
  <c r="AG354" i="2"/>
  <c r="AG542" i="2"/>
  <c r="AG429" i="2"/>
  <c r="AG372" i="2"/>
  <c r="AG548" i="2"/>
  <c r="AG64" i="2"/>
  <c r="AG187" i="2"/>
  <c r="AG606" i="2"/>
  <c r="AG230" i="2"/>
  <c r="AG580" i="2"/>
  <c r="AG447" i="2"/>
  <c r="AG713" i="2"/>
  <c r="AG486" i="2"/>
  <c r="AG284" i="2"/>
  <c r="AG572" i="2"/>
  <c r="AG83" i="2"/>
  <c r="AG138" i="2"/>
  <c r="AG342" i="2"/>
  <c r="AG113" i="2"/>
  <c r="AG607" i="2"/>
  <c r="AG576" i="2"/>
  <c r="AG477" i="2"/>
  <c r="AG218" i="2"/>
  <c r="AG722" i="2"/>
  <c r="AG335" i="2"/>
  <c r="AG658" i="2"/>
  <c r="AG53" i="2"/>
  <c r="AG189" i="2"/>
  <c r="AG94" i="2"/>
  <c r="AG227" i="2"/>
  <c r="AG736" i="2"/>
  <c r="AG659" i="2"/>
  <c r="AG524" i="2"/>
  <c r="AG169" i="2"/>
  <c r="AG151" i="2"/>
  <c r="AG460" i="2"/>
  <c r="AG583" i="2"/>
  <c r="AG627" i="2"/>
  <c r="AG300" i="2"/>
  <c r="AG107" i="2"/>
  <c r="AG504" i="2"/>
  <c r="AG601" i="2"/>
  <c r="AG112" i="2"/>
  <c r="AG667" i="2"/>
  <c r="AG648" i="2"/>
  <c r="AG593" i="2"/>
  <c r="AG55" i="2"/>
  <c r="AG535" i="2"/>
  <c r="AG554" i="2"/>
  <c r="AG435" i="2"/>
  <c r="AG278" i="2"/>
  <c r="AG621" i="2"/>
  <c r="AG266" i="2"/>
  <c r="AG270" i="2"/>
  <c r="AG436" i="2"/>
  <c r="AG463" i="2"/>
  <c r="AG156" i="2"/>
  <c r="AG474" i="2"/>
  <c r="AG254" i="2"/>
  <c r="AG468" i="2"/>
  <c r="AG170" i="2"/>
  <c r="AG594" i="2"/>
  <c r="AG584" i="2"/>
  <c r="AG75" i="2"/>
  <c r="AG194" i="2"/>
  <c r="AG201" i="2"/>
  <c r="AG292" i="2"/>
  <c r="AG695" i="2"/>
  <c r="AG131" i="2"/>
  <c r="AG636" i="2"/>
  <c r="AG704" i="2"/>
  <c r="AG529" i="2"/>
  <c r="AG66" i="2"/>
  <c r="AG380" i="2"/>
  <c r="AG96" i="2"/>
  <c r="AG646" i="2"/>
  <c r="AG345" i="2"/>
  <c r="AG404" i="2"/>
  <c r="AG598" i="2"/>
  <c r="AG616" i="2"/>
  <c r="AG528" i="2"/>
  <c r="AG705" i="2"/>
  <c r="AG122" i="2"/>
  <c r="AG281" i="2"/>
  <c r="AG697" i="2"/>
  <c r="AG203" i="2"/>
  <c r="AG264" i="2"/>
  <c r="AG718" i="2"/>
  <c r="AG672" i="2"/>
  <c r="AG206" i="2"/>
  <c r="AG287" i="2"/>
  <c r="AG589" i="2"/>
  <c r="AG368" i="2"/>
  <c r="AG653" i="2"/>
  <c r="AG595" i="2"/>
  <c r="AG162" i="2"/>
  <c r="AG353" i="2"/>
  <c r="AG559" i="2"/>
  <c r="AG549" i="2"/>
  <c r="AG600" i="2"/>
  <c r="AG387" i="2"/>
  <c r="AG412" i="2"/>
  <c r="AG338" i="2"/>
  <c r="AG729" i="2"/>
  <c r="AG737" i="2"/>
  <c r="AG570" i="2"/>
  <c r="AG250" i="2"/>
  <c r="AG511" i="2"/>
  <c r="AG517" i="2"/>
  <c r="AG175" i="2"/>
  <c r="AG100" i="2"/>
  <c r="AG226" i="2"/>
  <c r="AG204" i="2"/>
  <c r="AG331" i="2"/>
  <c r="AG567" i="2"/>
  <c r="AG174" i="2"/>
  <c r="AG246" i="2"/>
  <c r="AG196" i="2"/>
  <c r="AG493" i="2"/>
  <c r="AG518" i="2"/>
  <c r="AG418" i="2"/>
  <c r="AG318" i="2"/>
  <c r="AG530" i="2"/>
  <c r="AG724" i="2"/>
  <c r="AG268" i="2"/>
  <c r="AG392" i="2"/>
  <c r="AG698" i="2"/>
  <c r="AG144" i="2"/>
  <c r="AG666" i="2"/>
  <c r="AG707" i="2"/>
  <c r="AG184" i="2"/>
  <c r="AG317" i="2"/>
  <c r="AG456" i="2"/>
  <c r="AG558" i="2"/>
  <c r="AG139" i="2"/>
  <c r="AG289" i="2"/>
  <c r="AG378" i="2"/>
  <c r="AG706" i="2"/>
  <c r="AG564" i="2"/>
  <c r="AG432" i="2"/>
  <c r="AG149" i="2"/>
  <c r="AG532" i="2"/>
  <c r="AG538" i="2"/>
  <c r="AG536" i="2"/>
  <c r="AG343" i="2"/>
  <c r="AG433" i="2"/>
  <c r="AG242" i="2"/>
  <c r="AG654" i="2"/>
  <c r="AG171" i="2"/>
  <c r="AG643" i="2"/>
  <c r="AG479" i="2"/>
  <c r="AG373" i="2"/>
  <c r="AG734" i="2"/>
  <c r="AG361" i="2"/>
  <c r="AG628" i="2"/>
  <c r="AG690" i="2"/>
  <c r="AG286" i="2"/>
  <c r="AG465" i="2"/>
  <c r="AG652" i="2"/>
  <c r="AG669" i="2"/>
  <c r="AG712" i="2"/>
  <c r="AG645" i="2"/>
  <c r="AG725" i="2"/>
  <c r="AG588" i="2"/>
  <c r="AG444" i="2"/>
  <c r="AG673" i="2"/>
  <c r="AG692" i="2"/>
  <c r="AG525" i="2"/>
  <c r="AG611" i="2"/>
  <c r="AG490" i="2"/>
  <c r="AG693" i="2"/>
  <c r="AG727" i="2"/>
  <c r="AG699" i="2"/>
  <c r="AG680" i="2"/>
  <c r="AG660" i="2"/>
  <c r="AG701" i="2"/>
  <c r="AG717" i="2"/>
  <c r="AG686" i="2"/>
  <c r="AG631" i="2"/>
  <c r="AG710" i="2"/>
  <c r="AG732" i="2"/>
  <c r="AG738" i="2"/>
  <c r="AF650" i="2"/>
  <c r="AF480" i="2"/>
  <c r="AF470" i="2"/>
  <c r="AF130" i="2"/>
  <c r="AF223" i="2"/>
  <c r="AF382" i="2"/>
  <c r="AF299" i="2"/>
  <c r="AF305" i="2"/>
  <c r="AF544" i="2"/>
  <c r="AF610" i="2"/>
  <c r="AF336" i="2"/>
  <c r="AF220" i="2"/>
  <c r="AF140" i="2"/>
  <c r="AF668" i="2"/>
  <c r="AF243" i="2"/>
  <c r="AF481" i="2"/>
  <c r="AF615" i="2"/>
  <c r="AF74" i="2"/>
  <c r="AF590" i="2"/>
  <c r="AF446" i="2"/>
  <c r="AF376" i="2"/>
  <c r="AF219" i="2"/>
  <c r="AF369" i="2"/>
  <c r="AF181" i="2"/>
  <c r="AF565" i="2"/>
  <c r="AF596" i="2"/>
  <c r="AF620" i="2"/>
  <c r="AF106" i="2"/>
  <c r="AF424" i="2"/>
  <c r="AF469" i="2"/>
  <c r="AF224" i="2"/>
  <c r="AF644" i="2"/>
  <c r="AF70" i="2"/>
  <c r="AF708" i="2"/>
  <c r="AF15" i="2"/>
  <c r="AF721" i="2"/>
  <c r="AF415" i="2"/>
  <c r="AF78" i="2"/>
  <c r="AF420" i="2"/>
  <c r="AF676" i="2"/>
  <c r="AF136" i="2"/>
  <c r="AF467" i="2"/>
  <c r="AF489" i="2"/>
  <c r="AF319" i="2"/>
  <c r="AF231" i="2"/>
  <c r="AF509" i="2"/>
  <c r="AF475" i="2"/>
  <c r="AF605" i="2"/>
  <c r="AF312" i="2"/>
  <c r="AF357" i="2"/>
  <c r="AF687" i="2"/>
  <c r="AF213" i="2"/>
  <c r="AF326" i="2"/>
  <c r="AF212" i="2"/>
  <c r="AF236" i="2"/>
  <c r="AF239" i="2"/>
  <c r="AF485" i="2"/>
  <c r="AF448" i="2"/>
  <c r="AF602" i="2"/>
  <c r="AF540" i="2"/>
  <c r="AF232" i="2"/>
  <c r="AF324" i="2"/>
  <c r="AF339" i="2"/>
  <c r="AF280" i="2"/>
  <c r="AF327" i="2"/>
  <c r="AF506" i="2"/>
  <c r="AF358" i="2"/>
  <c r="AF582" i="2"/>
  <c r="AF471" i="2"/>
  <c r="AF389" i="2"/>
  <c r="AF419" i="2"/>
  <c r="AF574" i="2"/>
  <c r="AF237" i="2"/>
  <c r="AF65" i="2"/>
  <c r="AF209" i="2"/>
  <c r="AF198" i="2"/>
  <c r="AF142" i="2"/>
  <c r="AF247" i="2"/>
  <c r="AF37" i="2"/>
  <c r="AF228" i="2"/>
  <c r="AF163" i="2"/>
  <c r="AF534" i="2"/>
  <c r="AF225" i="2"/>
  <c r="AF364" i="2"/>
  <c r="AF172" i="2"/>
  <c r="AF442" i="2"/>
  <c r="AF341" i="2"/>
  <c r="AF145" i="2"/>
  <c r="AF42" i="2"/>
  <c r="AF427" i="2"/>
  <c r="AF575" i="2"/>
  <c r="AF157" i="2"/>
  <c r="AF388" i="2"/>
  <c r="AF192" i="2"/>
  <c r="AF390" i="2"/>
  <c r="AF349" i="2"/>
  <c r="AF120" i="2"/>
  <c r="AF27" i="2"/>
  <c r="AF386" i="2"/>
  <c r="AF684" i="2"/>
  <c r="AF651" i="2"/>
  <c r="AF505" i="2"/>
  <c r="AF416" i="2"/>
  <c r="AF43" i="2"/>
  <c r="AF626" i="2"/>
  <c r="AF309" i="2"/>
  <c r="AF18" i="2"/>
  <c r="AF124" i="2"/>
  <c r="AF393" i="2"/>
  <c r="AF311" i="2"/>
  <c r="AF49" i="2"/>
  <c r="AF649" i="2"/>
  <c r="AF413" i="2"/>
  <c r="AF279" i="2"/>
  <c r="AF728" i="2"/>
  <c r="AF351" i="2"/>
  <c r="AF45" i="2"/>
  <c r="AF102" i="2"/>
  <c r="AF346" i="2"/>
  <c r="AF491" i="2"/>
  <c r="AF79" i="2"/>
  <c r="AF252" i="2"/>
  <c r="AF261" i="2"/>
  <c r="AF344" i="2"/>
  <c r="AF723" i="2"/>
  <c r="AF229" i="2"/>
  <c r="AF394" i="2"/>
  <c r="AF233" i="2"/>
  <c r="AF12" i="2"/>
  <c r="AF173" i="2"/>
  <c r="AF129" i="2"/>
  <c r="AF407" i="2"/>
  <c r="AF260" i="2"/>
  <c r="AF478" i="2"/>
  <c r="AF328" i="2"/>
  <c r="AF641" i="2"/>
  <c r="AF625" i="2"/>
  <c r="AF434" i="2"/>
  <c r="AF430" i="2"/>
  <c r="AF670" i="2"/>
  <c r="AF265" i="2"/>
  <c r="AF365" i="2"/>
  <c r="AF560" i="2"/>
  <c r="AF25" i="2"/>
  <c r="AF497" i="2"/>
  <c r="AF439" i="2"/>
  <c r="AF193" i="2"/>
  <c r="AF147" i="2"/>
  <c r="AF452" i="2"/>
  <c r="AF399" i="2"/>
  <c r="AF733" i="2"/>
  <c r="AF449" i="2"/>
  <c r="AF197" i="2"/>
  <c r="AF141" i="2"/>
  <c r="AF550" i="2"/>
  <c r="AF274" i="2"/>
  <c r="AF681" i="2"/>
  <c r="AF408" i="2"/>
  <c r="AF245" i="2"/>
  <c r="AF507" i="2"/>
  <c r="AF498" i="2"/>
  <c r="AF221" i="2"/>
  <c r="AF30" i="2"/>
  <c r="AF482" i="2"/>
  <c r="AF623" i="2"/>
  <c r="AF494" i="2"/>
  <c r="AF60" i="2"/>
  <c r="AF128" i="2"/>
  <c r="AF90" i="2"/>
  <c r="AF642" i="2"/>
  <c r="AF301" i="2"/>
  <c r="AF508" i="2"/>
  <c r="AF523" i="2"/>
  <c r="AF537" i="2"/>
  <c r="AF634" i="2"/>
  <c r="AF431" i="2"/>
  <c r="AF608" i="2"/>
  <c r="AF546" i="2"/>
  <c r="AF207" i="2"/>
  <c r="AF271" i="2"/>
  <c r="AF87" i="2"/>
  <c r="AF428" i="2"/>
  <c r="AF696" i="2"/>
  <c r="AF612" i="2"/>
  <c r="AF678" i="2"/>
  <c r="AF320" i="2"/>
  <c r="AF587" i="2"/>
  <c r="AF57" i="2"/>
  <c r="AF166" i="2"/>
  <c r="AF417" i="2"/>
  <c r="AF20" i="2"/>
  <c r="AF200" i="2"/>
  <c r="AF411" i="2"/>
  <c r="AF40" i="2"/>
  <c r="AF689" i="2"/>
  <c r="AF360" i="2"/>
  <c r="AF275" i="2"/>
  <c r="AF251" i="2"/>
  <c r="AF450" i="2"/>
  <c r="AF54" i="2"/>
  <c r="AF665" i="2"/>
  <c r="AF199" i="2"/>
  <c r="AF520" i="2"/>
  <c r="AF637" i="2"/>
  <c r="AF406" i="2"/>
  <c r="AF597" i="2"/>
  <c r="AF655" i="2"/>
  <c r="AF44" i="2"/>
  <c r="AF451" i="2"/>
  <c r="AF195" i="2"/>
  <c r="AF291" i="2"/>
  <c r="AF476" i="2"/>
  <c r="AF293" i="2"/>
  <c r="AF315" i="2"/>
  <c r="AF472" i="2"/>
  <c r="AF688" i="2"/>
  <c r="AF69" i="2"/>
  <c r="AF7" i="2"/>
  <c r="AF422" i="2"/>
  <c r="AF296" i="2"/>
  <c r="AF179" i="2"/>
  <c r="AF663" i="2"/>
  <c r="AF578" i="2"/>
  <c r="AF531" i="2"/>
  <c r="AF177" i="2"/>
  <c r="AF108" i="2"/>
  <c r="AF385" i="2"/>
  <c r="AF633" i="2"/>
  <c r="AF350" i="2"/>
  <c r="AF188" i="2"/>
  <c r="AF414" i="2"/>
  <c r="AF495" i="2"/>
  <c r="AF93" i="2"/>
  <c r="AF402" i="2"/>
  <c r="AF322" i="2"/>
  <c r="AF674" i="2"/>
  <c r="AF521" i="2"/>
  <c r="AF41" i="2"/>
  <c r="AF282" i="2"/>
  <c r="AF104" i="2"/>
  <c r="AF443" i="2"/>
  <c r="AF333" i="2"/>
  <c r="AF97" i="2"/>
  <c r="AF487" i="2"/>
  <c r="AF640" i="2"/>
  <c r="AF161" i="2"/>
  <c r="AF36" i="2"/>
  <c r="AF82" i="2"/>
  <c r="AF32" i="2"/>
  <c r="AF51" i="2"/>
  <c r="AF244" i="2"/>
  <c r="AF121" i="2"/>
  <c r="AF334" i="2"/>
  <c r="AF426" i="2"/>
  <c r="AF347" i="2"/>
  <c r="AF395" i="2"/>
  <c r="AF585" i="2"/>
  <c r="AF464" i="2"/>
  <c r="AF185" i="2"/>
  <c r="AF677" i="2"/>
  <c r="AF541" i="2"/>
  <c r="AF410" i="2"/>
  <c r="AF512" i="2"/>
  <c r="AF91" i="2"/>
  <c r="AF71" i="2"/>
  <c r="AF709" i="2"/>
  <c r="AF715" i="2"/>
  <c r="AF457" i="2"/>
  <c r="AF513" i="2"/>
  <c r="AF370" i="2"/>
  <c r="AF298" i="2"/>
  <c r="AF125" i="2"/>
  <c r="AF371" i="2"/>
  <c r="AF355" i="2"/>
  <c r="AF459" i="2"/>
  <c r="AF375" i="2"/>
  <c r="AF22" i="2"/>
  <c r="AF103" i="2"/>
  <c r="AF716" i="2"/>
  <c r="AF409" i="2"/>
  <c r="AF519" i="2"/>
  <c r="AF47" i="2"/>
  <c r="AF38" i="2"/>
  <c r="AF123" i="2"/>
  <c r="AF563" i="2"/>
  <c r="AF58" i="2"/>
  <c r="AF515" i="2"/>
  <c r="AF622" i="2"/>
  <c r="AF573" i="2"/>
  <c r="AF118" i="2"/>
  <c r="AF441" i="2"/>
  <c r="AF137" i="2"/>
  <c r="AF400" i="2"/>
  <c r="AF186" i="2"/>
  <c r="AF675" i="2"/>
  <c r="AF208" i="2"/>
  <c r="AF146" i="2"/>
  <c r="AF304" i="2"/>
  <c r="AF484" i="2"/>
  <c r="AF67" i="2"/>
  <c r="AF240" i="2"/>
  <c r="AF638" i="2"/>
  <c r="AF134" i="2"/>
  <c r="AF501" i="2"/>
  <c r="AF117" i="2"/>
  <c r="AF362" i="2"/>
  <c r="AF5" i="2"/>
  <c r="AF241" i="2"/>
  <c r="AF730" i="2"/>
  <c r="AF679" i="2"/>
  <c r="AF26" i="2"/>
  <c r="AF3" i="2"/>
  <c r="AF222" i="2"/>
  <c r="AF499" i="2"/>
  <c r="AF302" i="2"/>
  <c r="AF272" i="2"/>
  <c r="AF461" i="2"/>
  <c r="AF88" i="2"/>
  <c r="AF99" i="2"/>
  <c r="AF80" i="2"/>
  <c r="AF359" i="2"/>
  <c r="AF579" i="2"/>
  <c r="AF403" i="2"/>
  <c r="AF276" i="2"/>
  <c r="AF183" i="2"/>
  <c r="AF167" i="2"/>
  <c r="AF50" i="2"/>
  <c r="AF332" i="2"/>
  <c r="AF423" i="2"/>
  <c r="AF92" i="2"/>
  <c r="AF115" i="2"/>
  <c r="AF555" i="2"/>
  <c r="AF110" i="2"/>
  <c r="AF259" i="2"/>
  <c r="AF647" i="2"/>
  <c r="AF126" i="2"/>
  <c r="AF614" i="2"/>
  <c r="AF95" i="2"/>
  <c r="AF109" i="2"/>
  <c r="AF61" i="2"/>
  <c r="AF329" i="2"/>
  <c r="AF205" i="2"/>
  <c r="AF306" i="2"/>
  <c r="AF31" i="2"/>
  <c r="AF2" i="2"/>
  <c r="AF285" i="2"/>
  <c r="AF445" i="2"/>
  <c r="AF158" i="2"/>
  <c r="AF539" i="2"/>
  <c r="AF552" i="2"/>
  <c r="AF553" i="2"/>
  <c r="AF253" i="2"/>
  <c r="AF105" i="2"/>
  <c r="AF366" i="2"/>
  <c r="AF165" i="2"/>
  <c r="AF683" i="2"/>
  <c r="AF516" i="2"/>
  <c r="AF56" i="2"/>
  <c r="AF73" i="2"/>
  <c r="AF462" i="2"/>
  <c r="AF391" i="2"/>
  <c r="AF466" i="2"/>
  <c r="AF619" i="2"/>
  <c r="AF262" i="2"/>
  <c r="AF34" i="2"/>
  <c r="AF143" i="2"/>
  <c r="AF6" i="2"/>
  <c r="AF35" i="2"/>
  <c r="AF632" i="2"/>
  <c r="AF81" i="2"/>
  <c r="AF148" i="2"/>
  <c r="AF153" i="2"/>
  <c r="AF700" i="2"/>
  <c r="AF500" i="2"/>
  <c r="AF263" i="2"/>
  <c r="AF352" i="2"/>
  <c r="AF214" i="2"/>
  <c r="AF691" i="2"/>
  <c r="AF586" i="2"/>
  <c r="AF483" i="2"/>
  <c r="AF48" i="2"/>
  <c r="AF321" i="2"/>
  <c r="AF731" i="2"/>
  <c r="AF127" i="2"/>
  <c r="AF84" i="2"/>
  <c r="AF63" i="2"/>
  <c r="AF4" i="2"/>
  <c r="AF363" i="2"/>
  <c r="AF551" i="2"/>
  <c r="AF72" i="2"/>
  <c r="AF178" i="2"/>
  <c r="AF202" i="2"/>
  <c r="AF657" i="2"/>
  <c r="AF437" i="2"/>
  <c r="AF522" i="2"/>
  <c r="AF132" i="2"/>
  <c r="AF591" i="2"/>
  <c r="AF425" i="2"/>
  <c r="AF159" i="2"/>
  <c r="AF502" i="2"/>
  <c r="AF215" i="2"/>
  <c r="AF28" i="2"/>
  <c r="AF8" i="2"/>
  <c r="AF568" i="2"/>
  <c r="AF14" i="2"/>
  <c r="AF19" i="2"/>
  <c r="AF152" i="2"/>
  <c r="AF330" i="2"/>
  <c r="AF234" i="2"/>
  <c r="AF571" i="2"/>
  <c r="AF377" i="2"/>
  <c r="AF168" i="2"/>
  <c r="AF160" i="2"/>
  <c r="AF694" i="2"/>
  <c r="AF488" i="2"/>
  <c r="AF397" i="2"/>
  <c r="AF492" i="2"/>
  <c r="AF685" i="2"/>
  <c r="AF24" i="2"/>
  <c r="AF297" i="2"/>
  <c r="AF661" i="2"/>
  <c r="AF356" i="2"/>
  <c r="AF639" i="2"/>
  <c r="AF154" i="2"/>
  <c r="AF577" i="2"/>
  <c r="AF256" i="2"/>
  <c r="AF295" i="2"/>
  <c r="AF114" i="2"/>
  <c r="AF458" i="2"/>
  <c r="AF308" i="2"/>
  <c r="AF438" i="2"/>
  <c r="AF210" i="2"/>
  <c r="AF16" i="2"/>
  <c r="AF191" i="2"/>
  <c r="AF613" i="2"/>
  <c r="AF562" i="2"/>
  <c r="AF599" i="2"/>
  <c r="AF182" i="2"/>
  <c r="AF340" i="2"/>
  <c r="AF624" i="2"/>
  <c r="AF258" i="2"/>
  <c r="AF111" i="2"/>
  <c r="AF735" i="2"/>
  <c r="AF150" i="2"/>
  <c r="AF180" i="2"/>
  <c r="AF557" i="2"/>
  <c r="AF119" i="2"/>
  <c r="AF273" i="2"/>
  <c r="AF9" i="2"/>
  <c r="AF533" i="2"/>
  <c r="AF59" i="2"/>
  <c r="AF267" i="2"/>
  <c r="AF116" i="2"/>
  <c r="AF133" i="2"/>
  <c r="AF405" i="2"/>
  <c r="AF314" i="2"/>
  <c r="AF10" i="2"/>
  <c r="AF86" i="2"/>
  <c r="AF62" i="2"/>
  <c r="AF503" i="2"/>
  <c r="AF510" i="2"/>
  <c r="AF310" i="2"/>
  <c r="AF440" i="2"/>
  <c r="AF617" i="2"/>
  <c r="AF190" i="2"/>
  <c r="AF11" i="2"/>
  <c r="AF703" i="2"/>
  <c r="AF76" i="2"/>
  <c r="AF581" i="2"/>
  <c r="AF671" i="2"/>
  <c r="AF629" i="2"/>
  <c r="AF238" i="2"/>
  <c r="AF13" i="2"/>
  <c r="AF164" i="2"/>
  <c r="AF396" i="2"/>
  <c r="AF543" i="2"/>
  <c r="AF374" i="2"/>
  <c r="AF17" i="2"/>
  <c r="AF323" i="2"/>
  <c r="AF453" i="2"/>
  <c r="AF401" i="2"/>
  <c r="AF29" i="2"/>
  <c r="AF556" i="2"/>
  <c r="AF217" i="2"/>
  <c r="AF211" i="2"/>
  <c r="AF656" i="2"/>
  <c r="AF662" i="2"/>
  <c r="AF609" i="2"/>
  <c r="AF294" i="2"/>
  <c r="AF316" i="2"/>
  <c r="AF303" i="2"/>
  <c r="AF176" i="2"/>
  <c r="AF23" i="2"/>
  <c r="AF398" i="2"/>
  <c r="AF89" i="2"/>
  <c r="AF726" i="2"/>
  <c r="AF720" i="2"/>
  <c r="AF603" i="2"/>
  <c r="AF313" i="2"/>
  <c r="AF255" i="2"/>
  <c r="AF307" i="2"/>
  <c r="AF635" i="2"/>
  <c r="AF290" i="2"/>
  <c r="AF547" i="2"/>
  <c r="AF235" i="2"/>
  <c r="AF514" i="2"/>
  <c r="AF526" i="2"/>
  <c r="AF702" i="2"/>
  <c r="AF664" i="2"/>
  <c r="AF545" i="2"/>
  <c r="AF618" i="2"/>
  <c r="AF269" i="2"/>
  <c r="AF98" i="2"/>
  <c r="AF566" i="2"/>
  <c r="AF454" i="2"/>
  <c r="AF711" i="2"/>
  <c r="AF604" i="2"/>
  <c r="AF277" i="2"/>
  <c r="AF630" i="2"/>
  <c r="AF527" i="2"/>
  <c r="AF52" i="2"/>
  <c r="AF421" i="2"/>
  <c r="AF248" i="2"/>
  <c r="AF257" i="2"/>
  <c r="AF719" i="2"/>
  <c r="AF135" i="2"/>
  <c r="AF46" i="2"/>
  <c r="AF85" i="2"/>
  <c r="AF569" i="2"/>
  <c r="AF216" i="2"/>
  <c r="AF348" i="2"/>
  <c r="AF77" i="2"/>
  <c r="AF337" i="2"/>
  <c r="AF155" i="2"/>
  <c r="AF561" i="2"/>
  <c r="AF68" i="2"/>
  <c r="AF384" i="2"/>
  <c r="AF383" i="2"/>
  <c r="AF592" i="2"/>
  <c r="AF473" i="2"/>
  <c r="AF367" i="2"/>
  <c r="AF496" i="2"/>
  <c r="AF101" i="2"/>
  <c r="AF325" i="2"/>
  <c r="AF455" i="2"/>
  <c r="AF33" i="2"/>
  <c r="AF288" i="2"/>
  <c r="AF714" i="2"/>
  <c r="AF379" i="2"/>
  <c r="AF21" i="2"/>
  <c r="AF381" i="2"/>
  <c r="AF682" i="2"/>
  <c r="AF39" i="2"/>
  <c r="AF283" i="2"/>
  <c r="AF249" i="2"/>
  <c r="AF354" i="2"/>
  <c r="AF542" i="2"/>
  <c r="AF429" i="2"/>
  <c r="AF372" i="2"/>
  <c r="AF548" i="2"/>
  <c r="AF64" i="2"/>
  <c r="AF187" i="2"/>
  <c r="AF606" i="2"/>
  <c r="AF230" i="2"/>
  <c r="AF580" i="2"/>
  <c r="AF447" i="2"/>
  <c r="AF713" i="2"/>
  <c r="AF486" i="2"/>
  <c r="AF284" i="2"/>
  <c r="AF572" i="2"/>
  <c r="AF83" i="2"/>
  <c r="AF138" i="2"/>
  <c r="AF342" i="2"/>
  <c r="AF113" i="2"/>
  <c r="AF607" i="2"/>
  <c r="AF576" i="2"/>
  <c r="AF477" i="2"/>
  <c r="AF218" i="2"/>
  <c r="AF722" i="2"/>
  <c r="AF335" i="2"/>
  <c r="AF658" i="2"/>
  <c r="AF53" i="2"/>
  <c r="AF189" i="2"/>
  <c r="AF94" i="2"/>
  <c r="AF227" i="2"/>
  <c r="AF736" i="2"/>
  <c r="AF659" i="2"/>
  <c r="AF524" i="2"/>
  <c r="AF169" i="2"/>
  <c r="AF151" i="2"/>
  <c r="AF460" i="2"/>
  <c r="AF583" i="2"/>
  <c r="AF627" i="2"/>
  <c r="AF300" i="2"/>
  <c r="AF107" i="2"/>
  <c r="AF504" i="2"/>
  <c r="AF601" i="2"/>
  <c r="AF112" i="2"/>
  <c r="AF667" i="2"/>
  <c r="AF648" i="2"/>
  <c r="AF593" i="2"/>
  <c r="AF55" i="2"/>
  <c r="AF535" i="2"/>
  <c r="AF554" i="2"/>
  <c r="AF435" i="2"/>
  <c r="AF278" i="2"/>
  <c r="AF621" i="2"/>
  <c r="AF266" i="2"/>
  <c r="AF270" i="2"/>
  <c r="AF436" i="2"/>
  <c r="AF463" i="2"/>
  <c r="AF156" i="2"/>
  <c r="AF474" i="2"/>
  <c r="AF254" i="2"/>
  <c r="AF468" i="2"/>
  <c r="AF170" i="2"/>
  <c r="AF594" i="2"/>
  <c r="AF584" i="2"/>
  <c r="AF75" i="2"/>
  <c r="AF194" i="2"/>
  <c r="AF201" i="2"/>
  <c r="AF292" i="2"/>
  <c r="AF695" i="2"/>
  <c r="AF131" i="2"/>
  <c r="AF636" i="2"/>
  <c r="AF704" i="2"/>
  <c r="AF529" i="2"/>
  <c r="AF66" i="2"/>
  <c r="AF380" i="2"/>
  <c r="AF96" i="2"/>
  <c r="AF646" i="2"/>
  <c r="AF345" i="2"/>
  <c r="AF404" i="2"/>
  <c r="AF598" i="2"/>
  <c r="AF616" i="2"/>
  <c r="AF528" i="2"/>
  <c r="AF705" i="2"/>
  <c r="AF122" i="2"/>
  <c r="AF281" i="2"/>
  <c r="AF697" i="2"/>
  <c r="AF203" i="2"/>
  <c r="AF264" i="2"/>
  <c r="AF718" i="2"/>
  <c r="AF672" i="2"/>
  <c r="AF206" i="2"/>
  <c r="AF287" i="2"/>
  <c r="AF589" i="2"/>
  <c r="AF368" i="2"/>
  <c r="AF653" i="2"/>
  <c r="AF595" i="2"/>
  <c r="AF162" i="2"/>
  <c r="AF353" i="2"/>
  <c r="AF559" i="2"/>
  <c r="AF549" i="2"/>
  <c r="AF600" i="2"/>
  <c r="AF387" i="2"/>
  <c r="AF412" i="2"/>
  <c r="AF338" i="2"/>
  <c r="AF729" i="2"/>
  <c r="AF737" i="2"/>
  <c r="AF570" i="2"/>
  <c r="AF250" i="2"/>
  <c r="AF511" i="2"/>
  <c r="AF517" i="2"/>
  <c r="AF175" i="2"/>
  <c r="AF100" i="2"/>
  <c r="AF226" i="2"/>
  <c r="AF204" i="2"/>
  <c r="AF331" i="2"/>
  <c r="AF567" i="2"/>
  <c r="AF174" i="2"/>
  <c r="AF246" i="2"/>
  <c r="AF196" i="2"/>
  <c r="AF493" i="2"/>
  <c r="AF518" i="2"/>
  <c r="AF418" i="2"/>
  <c r="AF318" i="2"/>
  <c r="AF530" i="2"/>
  <c r="AF724" i="2"/>
  <c r="AF268" i="2"/>
  <c r="AF392" i="2"/>
  <c r="AF698" i="2"/>
  <c r="AF144" i="2"/>
  <c r="AF666" i="2"/>
  <c r="AF707" i="2"/>
  <c r="AF184" i="2"/>
  <c r="AF317" i="2"/>
  <c r="AF456" i="2"/>
  <c r="AF558" i="2"/>
  <c r="AF139" i="2"/>
  <c r="AF289" i="2"/>
  <c r="AF378" i="2"/>
  <c r="AF706" i="2"/>
  <c r="AF564" i="2"/>
  <c r="AF432" i="2"/>
  <c r="AF149" i="2"/>
  <c r="AF532" i="2"/>
  <c r="AF538" i="2"/>
  <c r="AF536" i="2"/>
  <c r="AF343" i="2"/>
  <c r="AF433" i="2"/>
  <c r="AF242" i="2"/>
  <c r="AF654" i="2"/>
  <c r="AF171" i="2"/>
  <c r="AF643" i="2"/>
  <c r="AF479" i="2"/>
  <c r="AF373" i="2"/>
  <c r="AF734" i="2"/>
  <c r="AF361" i="2"/>
  <c r="AF628" i="2"/>
  <c r="AF690" i="2"/>
  <c r="AF286" i="2"/>
  <c r="AF465" i="2"/>
  <c r="AF652" i="2"/>
  <c r="AF669" i="2"/>
  <c r="AF712" i="2"/>
  <c r="AF645" i="2"/>
  <c r="AF725" i="2"/>
  <c r="AF588" i="2"/>
  <c r="AF444" i="2"/>
  <c r="AF673" i="2"/>
  <c r="AF692" i="2"/>
  <c r="AF525" i="2"/>
  <c r="AF611" i="2"/>
  <c r="AF490" i="2"/>
  <c r="AF693" i="2"/>
  <c r="AF727" i="2"/>
  <c r="AF699" i="2"/>
  <c r="AF680" i="2"/>
  <c r="AF660" i="2"/>
  <c r="AF701" i="2"/>
  <c r="AF717" i="2"/>
  <c r="AF686" i="2"/>
  <c r="AF631" i="2"/>
  <c r="AF710" i="2"/>
  <c r="AF732" i="2"/>
  <c r="AF738" i="2"/>
  <c r="AE650" i="2"/>
  <c r="AE480" i="2"/>
  <c r="AE470" i="2"/>
  <c r="AE130" i="2"/>
  <c r="AE223" i="2"/>
  <c r="AE382" i="2"/>
  <c r="AE299" i="2"/>
  <c r="AE305" i="2"/>
  <c r="AE544" i="2"/>
  <c r="AE610" i="2"/>
  <c r="AE336" i="2"/>
  <c r="AE220" i="2"/>
  <c r="AE140" i="2"/>
  <c r="AE668" i="2"/>
  <c r="AE243" i="2"/>
  <c r="AE481" i="2"/>
  <c r="AE615" i="2"/>
  <c r="AE74" i="2"/>
  <c r="AE590" i="2"/>
  <c r="AE446" i="2"/>
  <c r="AE376" i="2"/>
  <c r="AE219" i="2"/>
  <c r="AE369" i="2"/>
  <c r="AE181" i="2"/>
  <c r="AE565" i="2"/>
  <c r="AE596" i="2"/>
  <c r="AE620" i="2"/>
  <c r="AE106" i="2"/>
  <c r="AE424" i="2"/>
  <c r="AE469" i="2"/>
  <c r="AE224" i="2"/>
  <c r="AE644" i="2"/>
  <c r="AE70" i="2"/>
  <c r="AE708" i="2"/>
  <c r="AE15" i="2"/>
  <c r="AE721" i="2"/>
  <c r="AE415" i="2"/>
  <c r="AE78" i="2"/>
  <c r="AE420" i="2"/>
  <c r="AE676" i="2"/>
  <c r="AE136" i="2"/>
  <c r="AE467" i="2"/>
  <c r="AE489" i="2"/>
  <c r="AE319" i="2"/>
  <c r="AE231" i="2"/>
  <c r="AE509" i="2"/>
  <c r="AE475" i="2"/>
  <c r="AE605" i="2"/>
  <c r="AE312" i="2"/>
  <c r="AE357" i="2"/>
  <c r="AE687" i="2"/>
  <c r="AE213" i="2"/>
  <c r="AE326" i="2"/>
  <c r="AE212" i="2"/>
  <c r="AE236" i="2"/>
  <c r="AE239" i="2"/>
  <c r="AE485" i="2"/>
  <c r="AE448" i="2"/>
  <c r="AE602" i="2"/>
  <c r="AE540" i="2"/>
  <c r="AE232" i="2"/>
  <c r="AE324" i="2"/>
  <c r="AE339" i="2"/>
  <c r="AE280" i="2"/>
  <c r="AE327" i="2"/>
  <c r="AE506" i="2"/>
  <c r="AE358" i="2"/>
  <c r="AE582" i="2"/>
  <c r="AE471" i="2"/>
  <c r="AE389" i="2"/>
  <c r="AE419" i="2"/>
  <c r="AE574" i="2"/>
  <c r="AE237" i="2"/>
  <c r="AE65" i="2"/>
  <c r="AE209" i="2"/>
  <c r="AE198" i="2"/>
  <c r="AE142" i="2"/>
  <c r="AE247" i="2"/>
  <c r="AE37" i="2"/>
  <c r="AE228" i="2"/>
  <c r="AE163" i="2"/>
  <c r="AE534" i="2"/>
  <c r="AE225" i="2"/>
  <c r="AE364" i="2"/>
  <c r="AE172" i="2"/>
  <c r="AE442" i="2"/>
  <c r="AE341" i="2"/>
  <c r="AE145" i="2"/>
  <c r="AE42" i="2"/>
  <c r="AE427" i="2"/>
  <c r="AE575" i="2"/>
  <c r="AE157" i="2"/>
  <c r="AE388" i="2"/>
  <c r="AE192" i="2"/>
  <c r="AE390" i="2"/>
  <c r="AE349" i="2"/>
  <c r="AE120" i="2"/>
  <c r="AE27" i="2"/>
  <c r="AE386" i="2"/>
  <c r="AE684" i="2"/>
  <c r="AE651" i="2"/>
  <c r="AE505" i="2"/>
  <c r="AE416" i="2"/>
  <c r="AE43" i="2"/>
  <c r="AE626" i="2"/>
  <c r="AE309" i="2"/>
  <c r="AE18" i="2"/>
  <c r="AE124" i="2"/>
  <c r="AE393" i="2"/>
  <c r="AE311" i="2"/>
  <c r="AE49" i="2"/>
  <c r="AE649" i="2"/>
  <c r="AE413" i="2"/>
  <c r="AE279" i="2"/>
  <c r="AE728" i="2"/>
  <c r="AE351" i="2"/>
  <c r="AE45" i="2"/>
  <c r="AE102" i="2"/>
  <c r="AE346" i="2"/>
  <c r="AE491" i="2"/>
  <c r="AE79" i="2"/>
  <c r="AE252" i="2"/>
  <c r="AE261" i="2"/>
  <c r="AE344" i="2"/>
  <c r="AE723" i="2"/>
  <c r="AE229" i="2"/>
  <c r="AE394" i="2"/>
  <c r="AE233" i="2"/>
  <c r="AE12" i="2"/>
  <c r="AE173" i="2"/>
  <c r="AE129" i="2"/>
  <c r="AE407" i="2"/>
  <c r="AE260" i="2"/>
  <c r="AE478" i="2"/>
  <c r="AE328" i="2"/>
  <c r="AE641" i="2"/>
  <c r="AE625" i="2"/>
  <c r="AE434" i="2"/>
  <c r="AE430" i="2"/>
  <c r="AE670" i="2"/>
  <c r="AE265" i="2"/>
  <c r="AE365" i="2"/>
  <c r="AE560" i="2"/>
  <c r="AE25" i="2"/>
  <c r="AE497" i="2"/>
  <c r="AE439" i="2"/>
  <c r="AE193" i="2"/>
  <c r="AE147" i="2"/>
  <c r="AE452" i="2"/>
  <c r="AE399" i="2"/>
  <c r="AE733" i="2"/>
  <c r="AE449" i="2"/>
  <c r="AE197" i="2"/>
  <c r="AE141" i="2"/>
  <c r="AE550" i="2"/>
  <c r="AE274" i="2"/>
  <c r="AE681" i="2"/>
  <c r="AE408" i="2"/>
  <c r="AE245" i="2"/>
  <c r="AE507" i="2"/>
  <c r="AE498" i="2"/>
  <c r="AE221" i="2"/>
  <c r="AE30" i="2"/>
  <c r="AE482" i="2"/>
  <c r="AE623" i="2"/>
  <c r="AE494" i="2"/>
  <c r="AE60" i="2"/>
  <c r="AE128" i="2"/>
  <c r="AE90" i="2"/>
  <c r="AE642" i="2"/>
  <c r="AE301" i="2"/>
  <c r="AE508" i="2"/>
  <c r="AE523" i="2"/>
  <c r="AE537" i="2"/>
  <c r="AE634" i="2"/>
  <c r="AE431" i="2"/>
  <c r="AE608" i="2"/>
  <c r="AE546" i="2"/>
  <c r="AE207" i="2"/>
  <c r="AE271" i="2"/>
  <c r="AE87" i="2"/>
  <c r="AE428" i="2"/>
  <c r="AE696" i="2"/>
  <c r="AE612" i="2"/>
  <c r="AE678" i="2"/>
  <c r="AE320" i="2"/>
  <c r="AE587" i="2"/>
  <c r="AE57" i="2"/>
  <c r="AE166" i="2"/>
  <c r="AE417" i="2"/>
  <c r="AE20" i="2"/>
  <c r="AE200" i="2"/>
  <c r="AE411" i="2"/>
  <c r="AE40" i="2"/>
  <c r="AE689" i="2"/>
  <c r="AE360" i="2"/>
  <c r="AE275" i="2"/>
  <c r="AE251" i="2"/>
  <c r="AE450" i="2"/>
  <c r="AE54" i="2"/>
  <c r="AE665" i="2"/>
  <c r="AE199" i="2"/>
  <c r="AE520" i="2"/>
  <c r="AE637" i="2"/>
  <c r="AE406" i="2"/>
  <c r="AE597" i="2"/>
  <c r="AE655" i="2"/>
  <c r="AE44" i="2"/>
  <c r="AE451" i="2"/>
  <c r="AE195" i="2"/>
  <c r="AE291" i="2"/>
  <c r="AE476" i="2"/>
  <c r="AE293" i="2"/>
  <c r="AE315" i="2"/>
  <c r="AE472" i="2"/>
  <c r="AE688" i="2"/>
  <c r="AE69" i="2"/>
  <c r="AE7" i="2"/>
  <c r="AE422" i="2"/>
  <c r="AE296" i="2"/>
  <c r="AE179" i="2"/>
  <c r="AE663" i="2"/>
  <c r="AE578" i="2"/>
  <c r="AE531" i="2"/>
  <c r="AE177" i="2"/>
  <c r="AE108" i="2"/>
  <c r="AE385" i="2"/>
  <c r="AE633" i="2"/>
  <c r="AE350" i="2"/>
  <c r="AE188" i="2"/>
  <c r="AE414" i="2"/>
  <c r="AE495" i="2"/>
  <c r="AE93" i="2"/>
  <c r="AE402" i="2"/>
  <c r="AE322" i="2"/>
  <c r="AE674" i="2"/>
  <c r="AE521" i="2"/>
  <c r="AE41" i="2"/>
  <c r="AE282" i="2"/>
  <c r="AE104" i="2"/>
  <c r="AE443" i="2"/>
  <c r="AE333" i="2"/>
  <c r="AE97" i="2"/>
  <c r="AE487" i="2"/>
  <c r="AE640" i="2"/>
  <c r="AE161" i="2"/>
  <c r="AE36" i="2"/>
  <c r="AE82" i="2"/>
  <c r="AE32" i="2"/>
  <c r="AE51" i="2"/>
  <c r="AE244" i="2"/>
  <c r="AE121" i="2"/>
  <c r="AE334" i="2"/>
  <c r="AE426" i="2"/>
  <c r="AE347" i="2"/>
  <c r="AE395" i="2"/>
  <c r="AE585" i="2"/>
  <c r="AE464" i="2"/>
  <c r="AE185" i="2"/>
  <c r="AE677" i="2"/>
  <c r="AE541" i="2"/>
  <c r="AE410" i="2"/>
  <c r="AE512" i="2"/>
  <c r="AE91" i="2"/>
  <c r="AE71" i="2"/>
  <c r="AE709" i="2"/>
  <c r="AE715" i="2"/>
  <c r="AE457" i="2"/>
  <c r="AE513" i="2"/>
  <c r="AE370" i="2"/>
  <c r="AE298" i="2"/>
  <c r="AE125" i="2"/>
  <c r="AE371" i="2"/>
  <c r="AE355" i="2"/>
  <c r="AE459" i="2"/>
  <c r="AE375" i="2"/>
  <c r="AE22" i="2"/>
  <c r="AE103" i="2"/>
  <c r="AE716" i="2"/>
  <c r="AE409" i="2"/>
  <c r="AE519" i="2"/>
  <c r="AE47" i="2"/>
  <c r="AE38" i="2"/>
  <c r="AE123" i="2"/>
  <c r="AE563" i="2"/>
  <c r="AE58" i="2"/>
  <c r="AE515" i="2"/>
  <c r="AE622" i="2"/>
  <c r="AE573" i="2"/>
  <c r="AE118" i="2"/>
  <c r="AE441" i="2"/>
  <c r="AE137" i="2"/>
  <c r="AE400" i="2"/>
  <c r="AE186" i="2"/>
  <c r="AE675" i="2"/>
  <c r="AE208" i="2"/>
  <c r="AE146" i="2"/>
  <c r="AE304" i="2"/>
  <c r="AE484" i="2"/>
  <c r="AE67" i="2"/>
  <c r="AE240" i="2"/>
  <c r="AE638" i="2"/>
  <c r="AE134" i="2"/>
  <c r="AE501" i="2"/>
  <c r="AE117" i="2"/>
  <c r="AE362" i="2"/>
  <c r="AE5" i="2"/>
  <c r="AE241" i="2"/>
  <c r="AE730" i="2"/>
  <c r="AE679" i="2"/>
  <c r="AE26" i="2"/>
  <c r="AE3" i="2"/>
  <c r="AE222" i="2"/>
  <c r="AE499" i="2"/>
  <c r="AE302" i="2"/>
  <c r="AE272" i="2"/>
  <c r="AE461" i="2"/>
  <c r="AE88" i="2"/>
  <c r="AE99" i="2"/>
  <c r="AE80" i="2"/>
  <c r="AE359" i="2"/>
  <c r="AE579" i="2"/>
  <c r="AE403" i="2"/>
  <c r="AE276" i="2"/>
  <c r="AE183" i="2"/>
  <c r="AE167" i="2"/>
  <c r="AE50" i="2"/>
  <c r="AE332" i="2"/>
  <c r="AE423" i="2"/>
  <c r="AE92" i="2"/>
  <c r="AE115" i="2"/>
  <c r="AE555" i="2"/>
  <c r="AE110" i="2"/>
  <c r="AE259" i="2"/>
  <c r="AE647" i="2"/>
  <c r="AE126" i="2"/>
  <c r="AE614" i="2"/>
  <c r="AE95" i="2"/>
  <c r="AE109" i="2"/>
  <c r="AE61" i="2"/>
  <c r="AE329" i="2"/>
  <c r="AE205" i="2"/>
  <c r="AE306" i="2"/>
  <c r="AE31" i="2"/>
  <c r="AE2" i="2"/>
  <c r="AE285" i="2"/>
  <c r="AE445" i="2"/>
  <c r="AE158" i="2"/>
  <c r="AE539" i="2"/>
  <c r="AE552" i="2"/>
  <c r="AE553" i="2"/>
  <c r="AE253" i="2"/>
  <c r="AE105" i="2"/>
  <c r="AE366" i="2"/>
  <c r="AE165" i="2"/>
  <c r="AE683" i="2"/>
  <c r="AE516" i="2"/>
  <c r="AE56" i="2"/>
  <c r="AE73" i="2"/>
  <c r="AE462" i="2"/>
  <c r="AE391" i="2"/>
  <c r="AE466" i="2"/>
  <c r="AE619" i="2"/>
  <c r="AE262" i="2"/>
  <c r="AE34" i="2"/>
  <c r="AE143" i="2"/>
  <c r="AE6" i="2"/>
  <c r="AE35" i="2"/>
  <c r="AE632" i="2"/>
  <c r="AE81" i="2"/>
  <c r="AE148" i="2"/>
  <c r="AE153" i="2"/>
  <c r="AE700" i="2"/>
  <c r="AE500" i="2"/>
  <c r="AE263" i="2"/>
  <c r="AE352" i="2"/>
  <c r="AE214" i="2"/>
  <c r="AE691" i="2"/>
  <c r="AE586" i="2"/>
  <c r="AE483" i="2"/>
  <c r="AE48" i="2"/>
  <c r="AE321" i="2"/>
  <c r="AE731" i="2"/>
  <c r="AE127" i="2"/>
  <c r="AE84" i="2"/>
  <c r="AE63" i="2"/>
  <c r="AE4" i="2"/>
  <c r="AE363" i="2"/>
  <c r="AE551" i="2"/>
  <c r="AE72" i="2"/>
  <c r="AE178" i="2"/>
  <c r="AE202" i="2"/>
  <c r="AE657" i="2"/>
  <c r="AE437" i="2"/>
  <c r="AE522" i="2"/>
  <c r="AE132" i="2"/>
  <c r="AE591" i="2"/>
  <c r="AE425" i="2"/>
  <c r="AE159" i="2"/>
  <c r="AE502" i="2"/>
  <c r="AE215" i="2"/>
  <c r="AE28" i="2"/>
  <c r="AE8" i="2"/>
  <c r="AE568" i="2"/>
  <c r="AE14" i="2"/>
  <c r="AE19" i="2"/>
  <c r="AE152" i="2"/>
  <c r="AE330" i="2"/>
  <c r="AE234" i="2"/>
  <c r="AE571" i="2"/>
  <c r="AE377" i="2"/>
  <c r="AE168" i="2"/>
  <c r="AE160" i="2"/>
  <c r="AE694" i="2"/>
  <c r="AE488" i="2"/>
  <c r="AE397" i="2"/>
  <c r="AE492" i="2"/>
  <c r="AE685" i="2"/>
  <c r="AE24" i="2"/>
  <c r="AE297" i="2"/>
  <c r="AE661" i="2"/>
  <c r="AE356" i="2"/>
  <c r="AE639" i="2"/>
  <c r="AE154" i="2"/>
  <c r="AE577" i="2"/>
  <c r="AE256" i="2"/>
  <c r="AE295" i="2"/>
  <c r="AE114" i="2"/>
  <c r="AE458" i="2"/>
  <c r="AE308" i="2"/>
  <c r="AE438" i="2"/>
  <c r="AE210" i="2"/>
  <c r="AE16" i="2"/>
  <c r="AE191" i="2"/>
  <c r="AE613" i="2"/>
  <c r="AE562" i="2"/>
  <c r="AE599" i="2"/>
  <c r="AE182" i="2"/>
  <c r="AE340" i="2"/>
  <c r="AE624" i="2"/>
  <c r="AE258" i="2"/>
  <c r="AE111" i="2"/>
  <c r="AE735" i="2"/>
  <c r="AE150" i="2"/>
  <c r="AE180" i="2"/>
  <c r="AE557" i="2"/>
  <c r="AE119" i="2"/>
  <c r="AE273" i="2"/>
  <c r="AE9" i="2"/>
  <c r="AE533" i="2"/>
  <c r="AE59" i="2"/>
  <c r="AE267" i="2"/>
  <c r="AE116" i="2"/>
  <c r="AE133" i="2"/>
  <c r="AE405" i="2"/>
  <c r="AE314" i="2"/>
  <c r="AE10" i="2"/>
  <c r="AE86" i="2"/>
  <c r="AE62" i="2"/>
  <c r="AE503" i="2"/>
  <c r="AE510" i="2"/>
  <c r="AE310" i="2"/>
  <c r="AE440" i="2"/>
  <c r="AE617" i="2"/>
  <c r="AE190" i="2"/>
  <c r="AE11" i="2"/>
  <c r="AE703" i="2"/>
  <c r="AE76" i="2"/>
  <c r="AE581" i="2"/>
  <c r="AE671" i="2"/>
  <c r="AE629" i="2"/>
  <c r="AE238" i="2"/>
  <c r="AE13" i="2"/>
  <c r="AE164" i="2"/>
  <c r="AE396" i="2"/>
  <c r="AE543" i="2"/>
  <c r="AE374" i="2"/>
  <c r="AE17" i="2"/>
  <c r="AE323" i="2"/>
  <c r="AE453" i="2"/>
  <c r="AE401" i="2"/>
  <c r="AE29" i="2"/>
  <c r="AE556" i="2"/>
  <c r="AE217" i="2"/>
  <c r="AE211" i="2"/>
  <c r="AE656" i="2"/>
  <c r="AE662" i="2"/>
  <c r="AE609" i="2"/>
  <c r="AE294" i="2"/>
  <c r="AE316" i="2"/>
  <c r="AE303" i="2"/>
  <c r="AE176" i="2"/>
  <c r="AE23" i="2"/>
  <c r="AE398" i="2"/>
  <c r="AE89" i="2"/>
  <c r="AE726" i="2"/>
  <c r="AE720" i="2"/>
  <c r="AE603" i="2"/>
  <c r="AE313" i="2"/>
  <c r="AE255" i="2"/>
  <c r="AE307" i="2"/>
  <c r="AE635" i="2"/>
  <c r="AE290" i="2"/>
  <c r="AE547" i="2"/>
  <c r="AE235" i="2"/>
  <c r="AE514" i="2"/>
  <c r="AE526" i="2"/>
  <c r="AE702" i="2"/>
  <c r="AE664" i="2"/>
  <c r="AE545" i="2"/>
  <c r="AE618" i="2"/>
  <c r="AE269" i="2"/>
  <c r="AE98" i="2"/>
  <c r="AE566" i="2"/>
  <c r="AE454" i="2"/>
  <c r="AE711" i="2"/>
  <c r="AE604" i="2"/>
  <c r="AE277" i="2"/>
  <c r="AE630" i="2"/>
  <c r="AE527" i="2"/>
  <c r="AE52" i="2"/>
  <c r="AE421" i="2"/>
  <c r="AE248" i="2"/>
  <c r="AE257" i="2"/>
  <c r="AE719" i="2"/>
  <c r="AE135" i="2"/>
  <c r="AE46" i="2"/>
  <c r="AE85" i="2"/>
  <c r="AE569" i="2"/>
  <c r="AE216" i="2"/>
  <c r="AE348" i="2"/>
  <c r="AE77" i="2"/>
  <c r="AE337" i="2"/>
  <c r="AE155" i="2"/>
  <c r="AE561" i="2"/>
  <c r="AE68" i="2"/>
  <c r="AE384" i="2"/>
  <c r="AE383" i="2"/>
  <c r="AE592" i="2"/>
  <c r="AE473" i="2"/>
  <c r="AE367" i="2"/>
  <c r="AE496" i="2"/>
  <c r="AE101" i="2"/>
  <c r="AE325" i="2"/>
  <c r="AE455" i="2"/>
  <c r="AE33" i="2"/>
  <c r="AE288" i="2"/>
  <c r="AE714" i="2"/>
  <c r="AE379" i="2"/>
  <c r="AE21" i="2"/>
  <c r="AE381" i="2"/>
  <c r="AE682" i="2"/>
  <c r="AE39" i="2"/>
  <c r="AE283" i="2"/>
  <c r="AE249" i="2"/>
  <c r="AE354" i="2"/>
  <c r="AE542" i="2"/>
  <c r="AE429" i="2"/>
  <c r="AE372" i="2"/>
  <c r="AE548" i="2"/>
  <c r="AE64" i="2"/>
  <c r="AE187" i="2"/>
  <c r="AE606" i="2"/>
  <c r="AE230" i="2"/>
  <c r="AE580" i="2"/>
  <c r="AE447" i="2"/>
  <c r="AE713" i="2"/>
  <c r="AE486" i="2"/>
  <c r="AE284" i="2"/>
  <c r="AE572" i="2"/>
  <c r="AE83" i="2"/>
  <c r="AE138" i="2"/>
  <c r="AE342" i="2"/>
  <c r="AE113" i="2"/>
  <c r="AE607" i="2"/>
  <c r="AE576" i="2"/>
  <c r="AE477" i="2"/>
  <c r="AE218" i="2"/>
  <c r="AE722" i="2"/>
  <c r="AE335" i="2"/>
  <c r="AE658" i="2"/>
  <c r="AE53" i="2"/>
  <c r="AE189" i="2"/>
  <c r="AE94" i="2"/>
  <c r="AE227" i="2"/>
  <c r="AE736" i="2"/>
  <c r="AE659" i="2"/>
  <c r="AE524" i="2"/>
  <c r="AE169" i="2"/>
  <c r="AE151" i="2"/>
  <c r="AE460" i="2"/>
  <c r="AE583" i="2"/>
  <c r="AE627" i="2"/>
  <c r="AE300" i="2"/>
  <c r="AE107" i="2"/>
  <c r="AE504" i="2"/>
  <c r="AE601" i="2"/>
  <c r="AE112" i="2"/>
  <c r="AE667" i="2"/>
  <c r="AE648" i="2"/>
  <c r="AE593" i="2"/>
  <c r="AE55" i="2"/>
  <c r="AE535" i="2"/>
  <c r="AE554" i="2"/>
  <c r="AE435" i="2"/>
  <c r="AE278" i="2"/>
  <c r="AE621" i="2"/>
  <c r="AE266" i="2"/>
  <c r="AE270" i="2"/>
  <c r="AE436" i="2"/>
  <c r="AE463" i="2"/>
  <c r="AE156" i="2"/>
  <c r="AE474" i="2"/>
  <c r="AE254" i="2"/>
  <c r="AE468" i="2"/>
  <c r="AE170" i="2"/>
  <c r="AE594" i="2"/>
  <c r="AE584" i="2"/>
  <c r="AE75" i="2"/>
  <c r="AE194" i="2"/>
  <c r="AE201" i="2"/>
  <c r="AE292" i="2"/>
  <c r="AE695" i="2"/>
  <c r="AE131" i="2"/>
  <c r="AE636" i="2"/>
  <c r="AE704" i="2"/>
  <c r="AE529" i="2"/>
  <c r="AE66" i="2"/>
  <c r="AE380" i="2"/>
  <c r="AE96" i="2"/>
  <c r="AE646" i="2"/>
  <c r="AE345" i="2"/>
  <c r="AE404" i="2"/>
  <c r="AE598" i="2"/>
  <c r="AE616" i="2"/>
  <c r="AE528" i="2"/>
  <c r="AE705" i="2"/>
  <c r="AE122" i="2"/>
  <c r="AE281" i="2"/>
  <c r="AE697" i="2"/>
  <c r="AE203" i="2"/>
  <c r="AE264" i="2"/>
  <c r="AE718" i="2"/>
  <c r="AE672" i="2"/>
  <c r="AE206" i="2"/>
  <c r="AE287" i="2"/>
  <c r="AE589" i="2"/>
  <c r="AE368" i="2"/>
  <c r="AE653" i="2"/>
  <c r="AE595" i="2"/>
  <c r="AE162" i="2"/>
  <c r="AE353" i="2"/>
  <c r="AE559" i="2"/>
  <c r="AE549" i="2"/>
  <c r="AE600" i="2"/>
  <c r="AE387" i="2"/>
  <c r="AE412" i="2"/>
  <c r="AE338" i="2"/>
  <c r="AE729" i="2"/>
  <c r="AE737" i="2"/>
  <c r="AE570" i="2"/>
  <c r="AE250" i="2"/>
  <c r="AE511" i="2"/>
  <c r="AE517" i="2"/>
  <c r="AE175" i="2"/>
  <c r="AE100" i="2"/>
  <c r="AE226" i="2"/>
  <c r="AE204" i="2"/>
  <c r="AE331" i="2"/>
  <c r="AE567" i="2"/>
  <c r="AE174" i="2"/>
  <c r="AE246" i="2"/>
  <c r="AE196" i="2"/>
  <c r="AE493" i="2"/>
  <c r="AE518" i="2"/>
  <c r="AE418" i="2"/>
  <c r="AE318" i="2"/>
  <c r="AE530" i="2"/>
  <c r="AE724" i="2"/>
  <c r="AE268" i="2"/>
  <c r="AE392" i="2"/>
  <c r="AE698" i="2"/>
  <c r="AE144" i="2"/>
  <c r="AE666" i="2"/>
  <c r="AE707" i="2"/>
  <c r="AE184" i="2"/>
  <c r="AE317" i="2"/>
  <c r="AE456" i="2"/>
  <c r="AE558" i="2"/>
  <c r="AE139" i="2"/>
  <c r="AE289" i="2"/>
  <c r="AE378" i="2"/>
  <c r="AE706" i="2"/>
  <c r="AE564" i="2"/>
  <c r="AE432" i="2"/>
  <c r="AE149" i="2"/>
  <c r="AE532" i="2"/>
  <c r="AE538" i="2"/>
  <c r="AE536" i="2"/>
  <c r="AE343" i="2"/>
  <c r="AE433" i="2"/>
  <c r="AE242" i="2"/>
  <c r="AE654" i="2"/>
  <c r="AE171" i="2"/>
  <c r="AE643" i="2"/>
  <c r="AE479" i="2"/>
  <c r="AE373" i="2"/>
  <c r="AE734" i="2"/>
  <c r="AE361" i="2"/>
  <c r="AE628" i="2"/>
  <c r="AE690" i="2"/>
  <c r="AE286" i="2"/>
  <c r="AE465" i="2"/>
  <c r="AE652" i="2"/>
  <c r="AE669" i="2"/>
  <c r="AE712" i="2"/>
  <c r="AE645" i="2"/>
  <c r="AE725" i="2"/>
  <c r="AE588" i="2"/>
  <c r="AE444" i="2"/>
  <c r="AE673" i="2"/>
  <c r="AE692" i="2"/>
  <c r="AE525" i="2"/>
  <c r="AE611" i="2"/>
  <c r="AE490" i="2"/>
  <c r="AE693" i="2"/>
  <c r="AE727" i="2"/>
  <c r="AE699" i="2"/>
  <c r="AE680" i="2"/>
  <c r="AE660" i="2"/>
  <c r="AE701" i="2"/>
  <c r="AE717" i="2"/>
  <c r="AE686" i="2"/>
  <c r="AE631" i="2"/>
  <c r="AE710" i="2"/>
  <c r="AE732" i="2"/>
  <c r="AE738" i="2"/>
  <c r="AD650" i="2"/>
  <c r="AD480" i="2"/>
  <c r="AD470" i="2"/>
  <c r="AD130" i="2"/>
  <c r="AD223" i="2"/>
  <c r="AD382" i="2"/>
  <c r="AD299" i="2"/>
  <c r="AD305" i="2"/>
  <c r="AD544" i="2"/>
  <c r="AD610" i="2"/>
  <c r="AD336" i="2"/>
  <c r="AD220" i="2"/>
  <c r="AD140" i="2"/>
  <c r="AD668" i="2"/>
  <c r="AD243" i="2"/>
  <c r="AD481" i="2"/>
  <c r="AD615" i="2"/>
  <c r="AD74" i="2"/>
  <c r="AD590" i="2"/>
  <c r="AD446" i="2"/>
  <c r="AD376" i="2"/>
  <c r="AD219" i="2"/>
  <c r="AD369" i="2"/>
  <c r="AD181" i="2"/>
  <c r="AD565" i="2"/>
  <c r="AD596" i="2"/>
  <c r="AD620" i="2"/>
  <c r="AD106" i="2"/>
  <c r="AD424" i="2"/>
  <c r="AD469" i="2"/>
  <c r="AD224" i="2"/>
  <c r="AD644" i="2"/>
  <c r="AD70" i="2"/>
  <c r="AD708" i="2"/>
  <c r="AD15" i="2"/>
  <c r="AD721" i="2"/>
  <c r="AD415" i="2"/>
  <c r="AD78" i="2"/>
  <c r="AD420" i="2"/>
  <c r="AD676" i="2"/>
  <c r="AD136" i="2"/>
  <c r="AD467" i="2"/>
  <c r="AD489" i="2"/>
  <c r="AD319" i="2"/>
  <c r="AD231" i="2"/>
  <c r="AD509" i="2"/>
  <c r="AD475" i="2"/>
  <c r="AD605" i="2"/>
  <c r="AD312" i="2"/>
  <c r="AD357" i="2"/>
  <c r="AD687" i="2"/>
  <c r="AD213" i="2"/>
  <c r="AD326" i="2"/>
  <c r="AD212" i="2"/>
  <c r="AD236" i="2"/>
  <c r="AD239" i="2"/>
  <c r="AD485" i="2"/>
  <c r="AD448" i="2"/>
  <c r="AD602" i="2"/>
  <c r="AD540" i="2"/>
  <c r="AD232" i="2"/>
  <c r="AD324" i="2"/>
  <c r="AD339" i="2"/>
  <c r="AD280" i="2"/>
  <c r="AD327" i="2"/>
  <c r="AD506" i="2"/>
  <c r="AD358" i="2"/>
  <c r="AD582" i="2"/>
  <c r="AD471" i="2"/>
  <c r="AD389" i="2"/>
  <c r="AD419" i="2"/>
  <c r="AD574" i="2"/>
  <c r="AD237" i="2"/>
  <c r="AD65" i="2"/>
  <c r="AD209" i="2"/>
  <c r="AD198" i="2"/>
  <c r="AD142" i="2"/>
  <c r="AD247" i="2"/>
  <c r="AD37" i="2"/>
  <c r="AD228" i="2"/>
  <c r="AD163" i="2"/>
  <c r="AD534" i="2"/>
  <c r="AD225" i="2"/>
  <c r="AD364" i="2"/>
  <c r="AD172" i="2"/>
  <c r="AD442" i="2"/>
  <c r="AD341" i="2"/>
  <c r="AD145" i="2"/>
  <c r="AD42" i="2"/>
  <c r="AD427" i="2"/>
  <c r="AD575" i="2"/>
  <c r="AD157" i="2"/>
  <c r="AD388" i="2"/>
  <c r="AD192" i="2"/>
  <c r="AD390" i="2"/>
  <c r="AD349" i="2"/>
  <c r="AD120" i="2"/>
  <c r="AD27" i="2"/>
  <c r="AD386" i="2"/>
  <c r="AD684" i="2"/>
  <c r="AD651" i="2"/>
  <c r="AD505" i="2"/>
  <c r="AD416" i="2"/>
  <c r="AD43" i="2"/>
  <c r="AD626" i="2"/>
  <c r="AD309" i="2"/>
  <c r="AD18" i="2"/>
  <c r="AD124" i="2"/>
  <c r="AD393" i="2"/>
  <c r="AD311" i="2"/>
  <c r="AD49" i="2"/>
  <c r="AD649" i="2"/>
  <c r="AD413" i="2"/>
  <c r="AD279" i="2"/>
  <c r="AD728" i="2"/>
  <c r="AD351" i="2"/>
  <c r="AD45" i="2"/>
  <c r="AD102" i="2"/>
  <c r="AD346" i="2"/>
  <c r="AD491" i="2"/>
  <c r="AD79" i="2"/>
  <c r="AD252" i="2"/>
  <c r="AD261" i="2"/>
  <c r="AD344" i="2"/>
  <c r="AD723" i="2"/>
  <c r="AD229" i="2"/>
  <c r="AD394" i="2"/>
  <c r="AD233" i="2"/>
  <c r="AD12" i="2"/>
  <c r="AD173" i="2"/>
  <c r="AD129" i="2"/>
  <c r="AD407" i="2"/>
  <c r="AD260" i="2"/>
  <c r="AD478" i="2"/>
  <c r="AD328" i="2"/>
  <c r="AD641" i="2"/>
  <c r="AD625" i="2"/>
  <c r="AD434" i="2"/>
  <c r="AD430" i="2"/>
  <c r="AD670" i="2"/>
  <c r="AD265" i="2"/>
  <c r="AD365" i="2"/>
  <c r="AD560" i="2"/>
  <c r="AD25" i="2"/>
  <c r="AD497" i="2"/>
  <c r="AD439" i="2"/>
  <c r="AD193" i="2"/>
  <c r="AD147" i="2"/>
  <c r="AD452" i="2"/>
  <c r="AD399" i="2"/>
  <c r="AD733" i="2"/>
  <c r="AD449" i="2"/>
  <c r="AD197" i="2"/>
  <c r="AD141" i="2"/>
  <c r="AD550" i="2"/>
  <c r="AD274" i="2"/>
  <c r="AD681" i="2"/>
  <c r="AD408" i="2"/>
  <c r="AD245" i="2"/>
  <c r="AD507" i="2"/>
  <c r="AD498" i="2"/>
  <c r="AD221" i="2"/>
  <c r="AD30" i="2"/>
  <c r="AD482" i="2"/>
  <c r="AD623" i="2"/>
  <c r="AD494" i="2"/>
  <c r="AD60" i="2"/>
  <c r="AD128" i="2"/>
  <c r="AD90" i="2"/>
  <c r="AD642" i="2"/>
  <c r="AD301" i="2"/>
  <c r="AD508" i="2"/>
  <c r="AD523" i="2"/>
  <c r="AD537" i="2"/>
  <c r="AD634" i="2"/>
  <c r="AD431" i="2"/>
  <c r="AD608" i="2"/>
  <c r="AD546" i="2"/>
  <c r="AD207" i="2"/>
  <c r="AD271" i="2"/>
  <c r="AD87" i="2"/>
  <c r="AD428" i="2"/>
  <c r="AD696" i="2"/>
  <c r="AD612" i="2"/>
  <c r="AD678" i="2"/>
  <c r="AD320" i="2"/>
  <c r="AD587" i="2"/>
  <c r="AD57" i="2"/>
  <c r="AD166" i="2"/>
  <c r="AD417" i="2"/>
  <c r="AD20" i="2"/>
  <c r="AD200" i="2"/>
  <c r="AD411" i="2"/>
  <c r="AD40" i="2"/>
  <c r="AD689" i="2"/>
  <c r="AD360" i="2"/>
  <c r="AD275" i="2"/>
  <c r="AD251" i="2"/>
  <c r="AD450" i="2"/>
  <c r="AD54" i="2"/>
  <c r="AD665" i="2"/>
  <c r="AD199" i="2"/>
  <c r="AD520" i="2"/>
  <c r="AD637" i="2"/>
  <c r="AD406" i="2"/>
  <c r="AD597" i="2"/>
  <c r="AD655" i="2"/>
  <c r="AD44" i="2"/>
  <c r="AD451" i="2"/>
  <c r="AD195" i="2"/>
  <c r="AD291" i="2"/>
  <c r="AD476" i="2"/>
  <c r="AD293" i="2"/>
  <c r="AD315" i="2"/>
  <c r="AD472" i="2"/>
  <c r="AD688" i="2"/>
  <c r="AD69" i="2"/>
  <c r="AD7" i="2"/>
  <c r="AD422" i="2"/>
  <c r="AD296" i="2"/>
  <c r="AD179" i="2"/>
  <c r="AD663" i="2"/>
  <c r="AD578" i="2"/>
  <c r="AD531" i="2"/>
  <c r="AD177" i="2"/>
  <c r="AD108" i="2"/>
  <c r="AD385" i="2"/>
  <c r="AD633" i="2"/>
  <c r="AD350" i="2"/>
  <c r="AD188" i="2"/>
  <c r="AD414" i="2"/>
  <c r="AD495" i="2"/>
  <c r="AD93" i="2"/>
  <c r="AD402" i="2"/>
  <c r="AD322" i="2"/>
  <c r="AD674" i="2"/>
  <c r="AD521" i="2"/>
  <c r="AD41" i="2"/>
  <c r="AD282" i="2"/>
  <c r="AD104" i="2"/>
  <c r="AD443" i="2"/>
  <c r="AD333" i="2"/>
  <c r="AD97" i="2"/>
  <c r="AD487" i="2"/>
  <c r="AD640" i="2"/>
  <c r="AD161" i="2"/>
  <c r="AD36" i="2"/>
  <c r="AD82" i="2"/>
  <c r="AD32" i="2"/>
  <c r="AD51" i="2"/>
  <c r="AD244" i="2"/>
  <c r="AD121" i="2"/>
  <c r="AD334" i="2"/>
  <c r="AD426" i="2"/>
  <c r="AD347" i="2"/>
  <c r="AD395" i="2"/>
  <c r="AD585" i="2"/>
  <c r="AD464" i="2"/>
  <c r="AD185" i="2"/>
  <c r="AD677" i="2"/>
  <c r="AD541" i="2"/>
  <c r="AD410" i="2"/>
  <c r="AD512" i="2"/>
  <c r="AD91" i="2"/>
  <c r="AD71" i="2"/>
  <c r="AD709" i="2"/>
  <c r="AD715" i="2"/>
  <c r="AD457" i="2"/>
  <c r="AD513" i="2"/>
  <c r="AD370" i="2"/>
  <c r="AD298" i="2"/>
  <c r="AD125" i="2"/>
  <c r="AD371" i="2"/>
  <c r="AD355" i="2"/>
  <c r="AD459" i="2"/>
  <c r="AD375" i="2"/>
  <c r="AD22" i="2"/>
  <c r="AD103" i="2"/>
  <c r="AD716" i="2"/>
  <c r="AD409" i="2"/>
  <c r="AD519" i="2"/>
  <c r="AD47" i="2"/>
  <c r="AD38" i="2"/>
  <c r="AD123" i="2"/>
  <c r="AD563" i="2"/>
  <c r="AD58" i="2"/>
  <c r="AD515" i="2"/>
  <c r="AD622" i="2"/>
  <c r="AD573" i="2"/>
  <c r="AD118" i="2"/>
  <c r="AD441" i="2"/>
  <c r="AD137" i="2"/>
  <c r="AD400" i="2"/>
  <c r="AD186" i="2"/>
  <c r="AD675" i="2"/>
  <c r="AD208" i="2"/>
  <c r="AD146" i="2"/>
  <c r="AD304" i="2"/>
  <c r="AD484" i="2"/>
  <c r="AD67" i="2"/>
  <c r="AD240" i="2"/>
  <c r="AD638" i="2"/>
  <c r="AD134" i="2"/>
  <c r="AD501" i="2"/>
  <c r="AD117" i="2"/>
  <c r="AD362" i="2"/>
  <c r="AD5" i="2"/>
  <c r="AD241" i="2"/>
  <c r="AD730" i="2"/>
  <c r="AD679" i="2"/>
  <c r="AD26" i="2"/>
  <c r="AD3" i="2"/>
  <c r="AD222" i="2"/>
  <c r="AD499" i="2"/>
  <c r="AD302" i="2"/>
  <c r="AD272" i="2"/>
  <c r="AD461" i="2"/>
  <c r="AD88" i="2"/>
  <c r="AD99" i="2"/>
  <c r="AD80" i="2"/>
  <c r="AD359" i="2"/>
  <c r="AD579" i="2"/>
  <c r="AD403" i="2"/>
  <c r="AD276" i="2"/>
  <c r="AD183" i="2"/>
  <c r="AD167" i="2"/>
  <c r="AD50" i="2"/>
  <c r="AD332" i="2"/>
  <c r="AD423" i="2"/>
  <c r="AD92" i="2"/>
  <c r="AD115" i="2"/>
  <c r="AD555" i="2"/>
  <c r="AD110" i="2"/>
  <c r="AD259" i="2"/>
  <c r="AD647" i="2"/>
  <c r="AD126" i="2"/>
  <c r="AD614" i="2"/>
  <c r="AD95" i="2"/>
  <c r="AD109" i="2"/>
  <c r="AD61" i="2"/>
  <c r="AD329" i="2"/>
  <c r="AD205" i="2"/>
  <c r="AD306" i="2"/>
  <c r="AD31" i="2"/>
  <c r="AD2" i="2"/>
  <c r="AD285" i="2"/>
  <c r="AD445" i="2"/>
  <c r="AD158" i="2"/>
  <c r="AD539" i="2"/>
  <c r="AD552" i="2"/>
  <c r="AD553" i="2"/>
  <c r="AD253" i="2"/>
  <c r="AD105" i="2"/>
  <c r="AD366" i="2"/>
  <c r="AD165" i="2"/>
  <c r="AD683" i="2"/>
  <c r="AD516" i="2"/>
  <c r="AD56" i="2"/>
  <c r="AD73" i="2"/>
  <c r="AD462" i="2"/>
  <c r="AD391" i="2"/>
  <c r="AD466" i="2"/>
  <c r="AD619" i="2"/>
  <c r="AD262" i="2"/>
  <c r="AD34" i="2"/>
  <c r="AD143" i="2"/>
  <c r="AD6" i="2"/>
  <c r="AD35" i="2"/>
  <c r="AD632" i="2"/>
  <c r="AD81" i="2"/>
  <c r="AD148" i="2"/>
  <c r="AD153" i="2"/>
  <c r="AD700" i="2"/>
  <c r="AD500" i="2"/>
  <c r="AD263" i="2"/>
  <c r="AD352" i="2"/>
  <c r="AD214" i="2"/>
  <c r="AD691" i="2"/>
  <c r="AD586" i="2"/>
  <c r="AD483" i="2"/>
  <c r="AD48" i="2"/>
  <c r="AD321" i="2"/>
  <c r="AD731" i="2"/>
  <c r="AD127" i="2"/>
  <c r="AD84" i="2"/>
  <c r="AD63" i="2"/>
  <c r="AD4" i="2"/>
  <c r="AD363" i="2"/>
  <c r="AD551" i="2"/>
  <c r="AD72" i="2"/>
  <c r="AD178" i="2"/>
  <c r="AD202" i="2"/>
  <c r="AD657" i="2"/>
  <c r="AD437" i="2"/>
  <c r="AD522" i="2"/>
  <c r="AD132" i="2"/>
  <c r="AD591" i="2"/>
  <c r="AD425" i="2"/>
  <c r="AD159" i="2"/>
  <c r="AD502" i="2"/>
  <c r="AD215" i="2"/>
  <c r="AD28" i="2"/>
  <c r="AD8" i="2"/>
  <c r="AD568" i="2"/>
  <c r="AD14" i="2"/>
  <c r="AD19" i="2"/>
  <c r="AD152" i="2"/>
  <c r="AD330" i="2"/>
  <c r="AD234" i="2"/>
  <c r="AD571" i="2"/>
  <c r="AD377" i="2"/>
  <c r="AD168" i="2"/>
  <c r="AD160" i="2"/>
  <c r="AD694" i="2"/>
  <c r="AD488" i="2"/>
  <c r="AD397" i="2"/>
  <c r="AD492" i="2"/>
  <c r="AD685" i="2"/>
  <c r="AD24" i="2"/>
  <c r="AD297" i="2"/>
  <c r="AD661" i="2"/>
  <c r="AD356" i="2"/>
  <c r="AD639" i="2"/>
  <c r="AD154" i="2"/>
  <c r="AD577" i="2"/>
  <c r="AD256" i="2"/>
  <c r="AD295" i="2"/>
  <c r="AD114" i="2"/>
  <c r="AD458" i="2"/>
  <c r="AD308" i="2"/>
  <c r="AD438" i="2"/>
  <c r="AD210" i="2"/>
  <c r="AD16" i="2"/>
  <c r="AD191" i="2"/>
  <c r="AD613" i="2"/>
  <c r="AD562" i="2"/>
  <c r="AD599" i="2"/>
  <c r="AD182" i="2"/>
  <c r="AD340" i="2"/>
  <c r="AD624" i="2"/>
  <c r="AD258" i="2"/>
  <c r="AD111" i="2"/>
  <c r="AD735" i="2"/>
  <c r="AD150" i="2"/>
  <c r="AD180" i="2"/>
  <c r="AD557" i="2"/>
  <c r="AD119" i="2"/>
  <c r="AD273" i="2"/>
  <c r="AD9" i="2"/>
  <c r="AD533" i="2"/>
  <c r="AD59" i="2"/>
  <c r="AD267" i="2"/>
  <c r="AD116" i="2"/>
  <c r="AD133" i="2"/>
  <c r="AD405" i="2"/>
  <c r="AD314" i="2"/>
  <c r="AD10" i="2"/>
  <c r="AD86" i="2"/>
  <c r="AD62" i="2"/>
  <c r="AD503" i="2"/>
  <c r="AD510" i="2"/>
  <c r="AD310" i="2"/>
  <c r="AD440" i="2"/>
  <c r="AD617" i="2"/>
  <c r="AD190" i="2"/>
  <c r="AD11" i="2"/>
  <c r="AD703" i="2"/>
  <c r="AD76" i="2"/>
  <c r="AD581" i="2"/>
  <c r="AD671" i="2"/>
  <c r="AD629" i="2"/>
  <c r="AD238" i="2"/>
  <c r="AD13" i="2"/>
  <c r="AD164" i="2"/>
  <c r="AD396" i="2"/>
  <c r="AD543" i="2"/>
  <c r="AD374" i="2"/>
  <c r="AD17" i="2"/>
  <c r="AD323" i="2"/>
  <c r="AD453" i="2"/>
  <c r="AD401" i="2"/>
  <c r="AD29" i="2"/>
  <c r="AD556" i="2"/>
  <c r="AD217" i="2"/>
  <c r="AD211" i="2"/>
  <c r="AD656" i="2"/>
  <c r="AD662" i="2"/>
  <c r="AD609" i="2"/>
  <c r="AD294" i="2"/>
  <c r="AD316" i="2"/>
  <c r="AD303" i="2"/>
  <c r="AD176" i="2"/>
  <c r="AD23" i="2"/>
  <c r="AD398" i="2"/>
  <c r="AD89" i="2"/>
  <c r="AD726" i="2"/>
  <c r="AD720" i="2"/>
  <c r="AD603" i="2"/>
  <c r="AD313" i="2"/>
  <c r="AD255" i="2"/>
  <c r="AD307" i="2"/>
  <c r="AD635" i="2"/>
  <c r="AD290" i="2"/>
  <c r="AD547" i="2"/>
  <c r="AD235" i="2"/>
  <c r="AD514" i="2"/>
  <c r="AD526" i="2"/>
  <c r="AD702" i="2"/>
  <c r="AD664" i="2"/>
  <c r="AD545" i="2"/>
  <c r="AD618" i="2"/>
  <c r="AD269" i="2"/>
  <c r="AD98" i="2"/>
  <c r="AD566" i="2"/>
  <c r="AD454" i="2"/>
  <c r="AD711" i="2"/>
  <c r="AD604" i="2"/>
  <c r="AD277" i="2"/>
  <c r="AD630" i="2"/>
  <c r="AD527" i="2"/>
  <c r="AD52" i="2"/>
  <c r="AD421" i="2"/>
  <c r="AD248" i="2"/>
  <c r="AD257" i="2"/>
  <c r="AD719" i="2"/>
  <c r="AD135" i="2"/>
  <c r="AD46" i="2"/>
  <c r="AD85" i="2"/>
  <c r="AD569" i="2"/>
  <c r="AD216" i="2"/>
  <c r="AD348" i="2"/>
  <c r="AD77" i="2"/>
  <c r="AD337" i="2"/>
  <c r="AD155" i="2"/>
  <c r="AD561" i="2"/>
  <c r="AD68" i="2"/>
  <c r="AD384" i="2"/>
  <c r="AD383" i="2"/>
  <c r="AD592" i="2"/>
  <c r="AD473" i="2"/>
  <c r="AD367" i="2"/>
  <c r="AD496" i="2"/>
  <c r="AD101" i="2"/>
  <c r="AD325" i="2"/>
  <c r="AD455" i="2"/>
  <c r="AD33" i="2"/>
  <c r="AD288" i="2"/>
  <c r="AD714" i="2"/>
  <c r="AD379" i="2"/>
  <c r="AD21" i="2"/>
  <c r="AD381" i="2"/>
  <c r="AD682" i="2"/>
  <c r="AD39" i="2"/>
  <c r="AD283" i="2"/>
  <c r="AD249" i="2"/>
  <c r="AD354" i="2"/>
  <c r="AD542" i="2"/>
  <c r="AD429" i="2"/>
  <c r="AD372" i="2"/>
  <c r="AD548" i="2"/>
  <c r="AD64" i="2"/>
  <c r="AD187" i="2"/>
  <c r="AD606" i="2"/>
  <c r="AD230" i="2"/>
  <c r="AD580" i="2"/>
  <c r="AD447" i="2"/>
  <c r="AD713" i="2"/>
  <c r="AD486" i="2"/>
  <c r="AD284" i="2"/>
  <c r="AD572" i="2"/>
  <c r="AD83" i="2"/>
  <c r="AD138" i="2"/>
  <c r="AD342" i="2"/>
  <c r="AD113" i="2"/>
  <c r="AD607" i="2"/>
  <c r="AD576" i="2"/>
  <c r="AD477" i="2"/>
  <c r="AD218" i="2"/>
  <c r="AD722" i="2"/>
  <c r="AD335" i="2"/>
  <c r="AD658" i="2"/>
  <c r="AD53" i="2"/>
  <c r="AD189" i="2"/>
  <c r="AD94" i="2"/>
  <c r="AD227" i="2"/>
  <c r="AD736" i="2"/>
  <c r="AD659" i="2"/>
  <c r="AD524" i="2"/>
  <c r="AD169" i="2"/>
  <c r="AD151" i="2"/>
  <c r="AD460" i="2"/>
  <c r="AD583" i="2"/>
  <c r="AD627" i="2"/>
  <c r="AD300" i="2"/>
  <c r="AD107" i="2"/>
  <c r="AD504" i="2"/>
  <c r="AD601" i="2"/>
  <c r="AD112" i="2"/>
  <c r="AD667" i="2"/>
  <c r="AD648" i="2"/>
  <c r="AD593" i="2"/>
  <c r="AD55" i="2"/>
  <c r="AD535" i="2"/>
  <c r="AD554" i="2"/>
  <c r="AD435" i="2"/>
  <c r="AD278" i="2"/>
  <c r="AD621" i="2"/>
  <c r="AD266" i="2"/>
  <c r="AD270" i="2"/>
  <c r="AD436" i="2"/>
  <c r="AD463" i="2"/>
  <c r="AD156" i="2"/>
  <c r="AD474" i="2"/>
  <c r="AD254" i="2"/>
  <c r="AD468" i="2"/>
  <c r="AD170" i="2"/>
  <c r="AD594" i="2"/>
  <c r="AD584" i="2"/>
  <c r="AD75" i="2"/>
  <c r="AD194" i="2"/>
  <c r="AD201" i="2"/>
  <c r="AD292" i="2"/>
  <c r="AD695" i="2"/>
  <c r="AD131" i="2"/>
  <c r="AD636" i="2"/>
  <c r="AD704" i="2"/>
  <c r="AD529" i="2"/>
  <c r="AD66" i="2"/>
  <c r="AD380" i="2"/>
  <c r="AD96" i="2"/>
  <c r="AD646" i="2"/>
  <c r="AD345" i="2"/>
  <c r="AD404" i="2"/>
  <c r="AD598" i="2"/>
  <c r="AD616" i="2"/>
  <c r="AD528" i="2"/>
  <c r="AD705" i="2"/>
  <c r="AD122" i="2"/>
  <c r="AD281" i="2"/>
  <c r="AD697" i="2"/>
  <c r="AD203" i="2"/>
  <c r="AD264" i="2"/>
  <c r="AD718" i="2"/>
  <c r="AD672" i="2"/>
  <c r="AD206" i="2"/>
  <c r="AD287" i="2"/>
  <c r="AD589" i="2"/>
  <c r="AD368" i="2"/>
  <c r="AD653" i="2"/>
  <c r="AD595" i="2"/>
  <c r="AD162" i="2"/>
  <c r="AD353" i="2"/>
  <c r="AD559" i="2"/>
  <c r="AD549" i="2"/>
  <c r="AD600" i="2"/>
  <c r="AD387" i="2"/>
  <c r="AD412" i="2"/>
  <c r="AD338" i="2"/>
  <c r="AD729" i="2"/>
  <c r="AD737" i="2"/>
  <c r="AD570" i="2"/>
  <c r="AD250" i="2"/>
  <c r="AD511" i="2"/>
  <c r="AD517" i="2"/>
  <c r="AD175" i="2"/>
  <c r="AD100" i="2"/>
  <c r="AD226" i="2"/>
  <c r="AD204" i="2"/>
  <c r="AD331" i="2"/>
  <c r="AD567" i="2"/>
  <c r="AD174" i="2"/>
  <c r="AD246" i="2"/>
  <c r="AD196" i="2"/>
  <c r="AD493" i="2"/>
  <c r="AD518" i="2"/>
  <c r="AD418" i="2"/>
  <c r="AD318" i="2"/>
  <c r="AD530" i="2"/>
  <c r="AD724" i="2"/>
  <c r="AD268" i="2"/>
  <c r="AD392" i="2"/>
  <c r="AD698" i="2"/>
  <c r="AD144" i="2"/>
  <c r="AD666" i="2"/>
  <c r="AD707" i="2"/>
  <c r="AD184" i="2"/>
  <c r="AD317" i="2"/>
  <c r="AD456" i="2"/>
  <c r="AD558" i="2"/>
  <c r="AD139" i="2"/>
  <c r="AD289" i="2"/>
  <c r="AD378" i="2"/>
  <c r="AD706" i="2"/>
  <c r="AD564" i="2"/>
  <c r="AD432" i="2"/>
  <c r="AD149" i="2"/>
  <c r="AD532" i="2"/>
  <c r="AD538" i="2"/>
  <c r="AD536" i="2"/>
  <c r="AD343" i="2"/>
  <c r="AD433" i="2"/>
  <c r="AD242" i="2"/>
  <c r="AD654" i="2"/>
  <c r="AD171" i="2"/>
  <c r="AD643" i="2"/>
  <c r="AD479" i="2"/>
  <c r="AD373" i="2"/>
  <c r="AD734" i="2"/>
  <c r="AD361" i="2"/>
  <c r="AD628" i="2"/>
  <c r="AD690" i="2"/>
  <c r="AD286" i="2"/>
  <c r="AD465" i="2"/>
  <c r="AD652" i="2"/>
  <c r="AD669" i="2"/>
  <c r="AD712" i="2"/>
  <c r="AD645" i="2"/>
  <c r="AD725" i="2"/>
  <c r="AD588" i="2"/>
  <c r="AD444" i="2"/>
  <c r="AD673" i="2"/>
  <c r="AD692" i="2"/>
  <c r="AD525" i="2"/>
  <c r="AD611" i="2"/>
  <c r="AD490" i="2"/>
  <c r="AD693" i="2"/>
  <c r="AD727" i="2"/>
  <c r="AD699" i="2"/>
  <c r="AD680" i="2"/>
  <c r="AD660" i="2"/>
  <c r="AD701" i="2"/>
  <c r="AD717" i="2"/>
  <c r="AD686" i="2"/>
  <c r="AD631" i="2"/>
  <c r="AD710" i="2"/>
  <c r="AD732" i="2"/>
  <c r="AD738" i="2"/>
  <c r="U650" i="2"/>
  <c r="U480" i="2"/>
  <c r="U470" i="2"/>
  <c r="U130" i="2"/>
  <c r="U223" i="2"/>
  <c r="U382" i="2"/>
  <c r="U299" i="2"/>
  <c r="U305" i="2"/>
  <c r="U544" i="2"/>
  <c r="U610" i="2"/>
  <c r="U336" i="2"/>
  <c r="U220" i="2"/>
  <c r="U140" i="2"/>
  <c r="U668" i="2"/>
  <c r="U243" i="2"/>
  <c r="U481" i="2"/>
  <c r="U615" i="2"/>
  <c r="U74" i="2"/>
  <c r="U590" i="2"/>
  <c r="U446" i="2"/>
  <c r="U376" i="2"/>
  <c r="U219" i="2"/>
  <c r="U369" i="2"/>
  <c r="U181" i="2"/>
  <c r="U565" i="2"/>
  <c r="U596" i="2"/>
  <c r="U620" i="2"/>
  <c r="U106" i="2"/>
  <c r="U424" i="2"/>
  <c r="U469" i="2"/>
  <c r="U224" i="2"/>
  <c r="U644" i="2"/>
  <c r="U70" i="2"/>
  <c r="U708" i="2"/>
  <c r="U15" i="2"/>
  <c r="U721" i="2"/>
  <c r="U415" i="2"/>
  <c r="U78" i="2"/>
  <c r="U420" i="2"/>
  <c r="U676" i="2"/>
  <c r="U136" i="2"/>
  <c r="U467" i="2"/>
  <c r="U489" i="2"/>
  <c r="U319" i="2"/>
  <c r="U231" i="2"/>
  <c r="U509" i="2"/>
  <c r="U475" i="2"/>
  <c r="U605" i="2"/>
  <c r="U312" i="2"/>
  <c r="U357" i="2"/>
  <c r="U687" i="2"/>
  <c r="U213" i="2"/>
  <c r="U326" i="2"/>
  <c r="U212" i="2"/>
  <c r="U236" i="2"/>
  <c r="U239" i="2"/>
  <c r="U485" i="2"/>
  <c r="U448" i="2"/>
  <c r="U602" i="2"/>
  <c r="U540" i="2"/>
  <c r="U232" i="2"/>
  <c r="U324" i="2"/>
  <c r="U339" i="2"/>
  <c r="U280" i="2"/>
  <c r="U327" i="2"/>
  <c r="U506" i="2"/>
  <c r="U358" i="2"/>
  <c r="U582" i="2"/>
  <c r="U471" i="2"/>
  <c r="U389" i="2"/>
  <c r="U419" i="2"/>
  <c r="U574" i="2"/>
  <c r="U237" i="2"/>
  <c r="U65" i="2"/>
  <c r="U209" i="2"/>
  <c r="U198" i="2"/>
  <c r="U142" i="2"/>
  <c r="U247" i="2"/>
  <c r="U37" i="2"/>
  <c r="U228" i="2"/>
  <c r="U163" i="2"/>
  <c r="U534" i="2"/>
  <c r="U225" i="2"/>
  <c r="U364" i="2"/>
  <c r="U172" i="2"/>
  <c r="U442" i="2"/>
  <c r="U341" i="2"/>
  <c r="U145" i="2"/>
  <c r="U42" i="2"/>
  <c r="U427" i="2"/>
  <c r="U575" i="2"/>
  <c r="U157" i="2"/>
  <c r="U388" i="2"/>
  <c r="U192" i="2"/>
  <c r="U390" i="2"/>
  <c r="U349" i="2"/>
  <c r="U120" i="2"/>
  <c r="U27" i="2"/>
  <c r="U386" i="2"/>
  <c r="U684" i="2"/>
  <c r="U651" i="2"/>
  <c r="U505" i="2"/>
  <c r="U416" i="2"/>
  <c r="U43" i="2"/>
  <c r="U626" i="2"/>
  <c r="U309" i="2"/>
  <c r="U18" i="2"/>
  <c r="U124" i="2"/>
  <c r="U393" i="2"/>
  <c r="U311" i="2"/>
  <c r="U49" i="2"/>
  <c r="U649" i="2"/>
  <c r="U413" i="2"/>
  <c r="U279" i="2"/>
  <c r="U728" i="2"/>
  <c r="U351" i="2"/>
  <c r="U45" i="2"/>
  <c r="U102" i="2"/>
  <c r="U346" i="2"/>
  <c r="U491" i="2"/>
  <c r="U79" i="2"/>
  <c r="U252" i="2"/>
  <c r="U261" i="2"/>
  <c r="U344" i="2"/>
  <c r="U723" i="2"/>
  <c r="U229" i="2"/>
  <c r="U394" i="2"/>
  <c r="U233" i="2"/>
  <c r="U12" i="2"/>
  <c r="U173" i="2"/>
  <c r="U129" i="2"/>
  <c r="U407" i="2"/>
  <c r="U260" i="2"/>
  <c r="U478" i="2"/>
  <c r="U328" i="2"/>
  <c r="U641" i="2"/>
  <c r="U625" i="2"/>
  <c r="U434" i="2"/>
  <c r="U430" i="2"/>
  <c r="U670" i="2"/>
  <c r="U265" i="2"/>
  <c r="U365" i="2"/>
  <c r="U560" i="2"/>
  <c r="U25" i="2"/>
  <c r="U497" i="2"/>
  <c r="U439" i="2"/>
  <c r="U193" i="2"/>
  <c r="U147" i="2"/>
  <c r="U452" i="2"/>
  <c r="U399" i="2"/>
  <c r="U733" i="2"/>
  <c r="U449" i="2"/>
  <c r="U197" i="2"/>
  <c r="U141" i="2"/>
  <c r="U550" i="2"/>
  <c r="U274" i="2"/>
  <c r="U681" i="2"/>
  <c r="U408" i="2"/>
  <c r="U245" i="2"/>
  <c r="U507" i="2"/>
  <c r="U498" i="2"/>
  <c r="U221" i="2"/>
  <c r="U30" i="2"/>
  <c r="U482" i="2"/>
  <c r="U623" i="2"/>
  <c r="U494" i="2"/>
  <c r="U60" i="2"/>
  <c r="U128" i="2"/>
  <c r="U90" i="2"/>
  <c r="U642" i="2"/>
  <c r="U301" i="2"/>
  <c r="U508" i="2"/>
  <c r="U523" i="2"/>
  <c r="U537" i="2"/>
  <c r="U634" i="2"/>
  <c r="U431" i="2"/>
  <c r="U608" i="2"/>
  <c r="U546" i="2"/>
  <c r="U207" i="2"/>
  <c r="U271" i="2"/>
  <c r="U87" i="2"/>
  <c r="U428" i="2"/>
  <c r="U696" i="2"/>
  <c r="U612" i="2"/>
  <c r="U678" i="2"/>
  <c r="U320" i="2"/>
  <c r="U587" i="2"/>
  <c r="U57" i="2"/>
  <c r="U166" i="2"/>
  <c r="U417" i="2"/>
  <c r="U20" i="2"/>
  <c r="U200" i="2"/>
  <c r="U411" i="2"/>
  <c r="U40" i="2"/>
  <c r="U689" i="2"/>
  <c r="U360" i="2"/>
  <c r="U275" i="2"/>
  <c r="U251" i="2"/>
  <c r="U450" i="2"/>
  <c r="U54" i="2"/>
  <c r="U665" i="2"/>
  <c r="U199" i="2"/>
  <c r="U520" i="2"/>
  <c r="U637" i="2"/>
  <c r="U406" i="2"/>
  <c r="U597" i="2"/>
  <c r="U655" i="2"/>
  <c r="U44" i="2"/>
  <c r="U451" i="2"/>
  <c r="U195" i="2"/>
  <c r="U291" i="2"/>
  <c r="U476" i="2"/>
  <c r="U293" i="2"/>
  <c r="U315" i="2"/>
  <c r="U472" i="2"/>
  <c r="U688" i="2"/>
  <c r="U69" i="2"/>
  <c r="U7" i="2"/>
  <c r="U422" i="2"/>
  <c r="U296" i="2"/>
  <c r="U179" i="2"/>
  <c r="U663" i="2"/>
  <c r="U578" i="2"/>
  <c r="U531" i="2"/>
  <c r="U177" i="2"/>
  <c r="U108" i="2"/>
  <c r="U385" i="2"/>
  <c r="U633" i="2"/>
  <c r="U350" i="2"/>
  <c r="U188" i="2"/>
  <c r="U414" i="2"/>
  <c r="U495" i="2"/>
  <c r="U93" i="2"/>
  <c r="U402" i="2"/>
  <c r="U322" i="2"/>
  <c r="U674" i="2"/>
  <c r="U521" i="2"/>
  <c r="U41" i="2"/>
  <c r="U282" i="2"/>
  <c r="U104" i="2"/>
  <c r="U443" i="2"/>
  <c r="U333" i="2"/>
  <c r="U97" i="2"/>
  <c r="U487" i="2"/>
  <c r="U640" i="2"/>
  <c r="U161" i="2"/>
  <c r="U36" i="2"/>
  <c r="U82" i="2"/>
  <c r="U32" i="2"/>
  <c r="U51" i="2"/>
  <c r="U244" i="2"/>
  <c r="U121" i="2"/>
  <c r="U334" i="2"/>
  <c r="U426" i="2"/>
  <c r="U347" i="2"/>
  <c r="U395" i="2"/>
  <c r="U585" i="2"/>
  <c r="U464" i="2"/>
  <c r="U185" i="2"/>
  <c r="U677" i="2"/>
  <c r="U541" i="2"/>
  <c r="U410" i="2"/>
  <c r="U512" i="2"/>
  <c r="U91" i="2"/>
  <c r="U71" i="2"/>
  <c r="U709" i="2"/>
  <c r="U715" i="2"/>
  <c r="U457" i="2"/>
  <c r="U513" i="2"/>
  <c r="U370" i="2"/>
  <c r="U298" i="2"/>
  <c r="U125" i="2"/>
  <c r="U371" i="2"/>
  <c r="U355" i="2"/>
  <c r="U459" i="2"/>
  <c r="U375" i="2"/>
  <c r="U22" i="2"/>
  <c r="U103" i="2"/>
  <c r="U716" i="2"/>
  <c r="U409" i="2"/>
  <c r="U519" i="2"/>
  <c r="U47" i="2"/>
  <c r="U38" i="2"/>
  <c r="U123" i="2"/>
  <c r="U563" i="2"/>
  <c r="U58" i="2"/>
  <c r="U515" i="2"/>
  <c r="U622" i="2"/>
  <c r="U573" i="2"/>
  <c r="U118" i="2"/>
  <c r="U441" i="2"/>
  <c r="U137" i="2"/>
  <c r="U400" i="2"/>
  <c r="U186" i="2"/>
  <c r="U675" i="2"/>
  <c r="U208" i="2"/>
  <c r="U146" i="2"/>
  <c r="U304" i="2"/>
  <c r="U484" i="2"/>
  <c r="U67" i="2"/>
  <c r="U240" i="2"/>
  <c r="U638" i="2"/>
  <c r="U134" i="2"/>
  <c r="U501" i="2"/>
  <c r="U117" i="2"/>
  <c r="U362" i="2"/>
  <c r="U5" i="2"/>
  <c r="U241" i="2"/>
  <c r="U730" i="2"/>
  <c r="U679" i="2"/>
  <c r="U26" i="2"/>
  <c r="U3" i="2"/>
  <c r="U222" i="2"/>
  <c r="U499" i="2"/>
  <c r="U302" i="2"/>
  <c r="U272" i="2"/>
  <c r="U461" i="2"/>
  <c r="U88" i="2"/>
  <c r="U99" i="2"/>
  <c r="U80" i="2"/>
  <c r="U359" i="2"/>
  <c r="U579" i="2"/>
  <c r="U403" i="2"/>
  <c r="U276" i="2"/>
  <c r="U183" i="2"/>
  <c r="U167" i="2"/>
  <c r="U50" i="2"/>
  <c r="U332" i="2"/>
  <c r="U423" i="2"/>
  <c r="U92" i="2"/>
  <c r="U115" i="2"/>
  <c r="U555" i="2"/>
  <c r="U110" i="2"/>
  <c r="U259" i="2"/>
  <c r="U647" i="2"/>
  <c r="U126" i="2"/>
  <c r="U614" i="2"/>
  <c r="U95" i="2"/>
  <c r="U109" i="2"/>
  <c r="U61" i="2"/>
  <c r="U329" i="2"/>
  <c r="U205" i="2"/>
  <c r="U306" i="2"/>
  <c r="U31" i="2"/>
  <c r="U2" i="2"/>
  <c r="U285" i="2"/>
  <c r="U445" i="2"/>
  <c r="U158" i="2"/>
  <c r="U539" i="2"/>
  <c r="U552" i="2"/>
  <c r="U553" i="2"/>
  <c r="U253" i="2"/>
  <c r="U105" i="2"/>
  <c r="U366" i="2"/>
  <c r="U165" i="2"/>
  <c r="U683" i="2"/>
  <c r="U516" i="2"/>
  <c r="U56" i="2"/>
  <c r="U73" i="2"/>
  <c r="U462" i="2"/>
  <c r="U391" i="2"/>
  <c r="U466" i="2"/>
  <c r="U619" i="2"/>
  <c r="U262" i="2"/>
  <c r="U34" i="2"/>
  <c r="U143" i="2"/>
  <c r="U6" i="2"/>
  <c r="U35" i="2"/>
  <c r="U632" i="2"/>
  <c r="U81" i="2"/>
  <c r="U148" i="2"/>
  <c r="U153" i="2"/>
  <c r="U700" i="2"/>
  <c r="U500" i="2"/>
  <c r="U263" i="2"/>
  <c r="U352" i="2"/>
  <c r="U214" i="2"/>
  <c r="U691" i="2"/>
  <c r="U586" i="2"/>
  <c r="U483" i="2"/>
  <c r="U48" i="2"/>
  <c r="U321" i="2"/>
  <c r="U731" i="2"/>
  <c r="U127" i="2"/>
  <c r="U84" i="2"/>
  <c r="U63" i="2"/>
  <c r="U4" i="2"/>
  <c r="U363" i="2"/>
  <c r="U551" i="2"/>
  <c r="U72" i="2"/>
  <c r="U178" i="2"/>
  <c r="U202" i="2"/>
  <c r="U657" i="2"/>
  <c r="U437" i="2"/>
  <c r="U522" i="2"/>
  <c r="U132" i="2"/>
  <c r="U591" i="2"/>
  <c r="U425" i="2"/>
  <c r="U159" i="2"/>
  <c r="U502" i="2"/>
  <c r="U215" i="2"/>
  <c r="U28" i="2"/>
  <c r="U8" i="2"/>
  <c r="U568" i="2"/>
  <c r="U14" i="2"/>
  <c r="U19" i="2"/>
  <c r="U152" i="2"/>
  <c r="U330" i="2"/>
  <c r="U234" i="2"/>
  <c r="U571" i="2"/>
  <c r="U377" i="2"/>
  <c r="U168" i="2"/>
  <c r="U160" i="2"/>
  <c r="U694" i="2"/>
  <c r="U488" i="2"/>
  <c r="U397" i="2"/>
  <c r="U492" i="2"/>
  <c r="U685" i="2"/>
  <c r="U24" i="2"/>
  <c r="U297" i="2"/>
  <c r="U661" i="2"/>
  <c r="U356" i="2"/>
  <c r="U639" i="2"/>
  <c r="U154" i="2"/>
  <c r="U577" i="2"/>
  <c r="U256" i="2"/>
  <c r="U295" i="2"/>
  <c r="U114" i="2"/>
  <c r="U458" i="2"/>
  <c r="U308" i="2"/>
  <c r="U438" i="2"/>
  <c r="U210" i="2"/>
  <c r="U16" i="2"/>
  <c r="U191" i="2"/>
  <c r="U613" i="2"/>
  <c r="U562" i="2"/>
  <c r="U599" i="2"/>
  <c r="U182" i="2"/>
  <c r="U340" i="2"/>
  <c r="U624" i="2"/>
  <c r="U258" i="2"/>
  <c r="U111" i="2"/>
  <c r="U735" i="2"/>
  <c r="U150" i="2"/>
  <c r="U180" i="2"/>
  <c r="U557" i="2"/>
  <c r="U119" i="2"/>
  <c r="U273" i="2"/>
  <c r="U9" i="2"/>
  <c r="U533" i="2"/>
  <c r="U59" i="2"/>
  <c r="U267" i="2"/>
  <c r="U116" i="2"/>
  <c r="U133" i="2"/>
  <c r="U405" i="2"/>
  <c r="U314" i="2"/>
  <c r="U10" i="2"/>
  <c r="U86" i="2"/>
  <c r="U62" i="2"/>
  <c r="U503" i="2"/>
  <c r="U510" i="2"/>
  <c r="U310" i="2"/>
  <c r="U440" i="2"/>
  <c r="U617" i="2"/>
  <c r="U190" i="2"/>
  <c r="U11" i="2"/>
  <c r="U703" i="2"/>
  <c r="U76" i="2"/>
  <c r="U581" i="2"/>
  <c r="U671" i="2"/>
  <c r="U629" i="2"/>
  <c r="U238" i="2"/>
  <c r="U13" i="2"/>
  <c r="U164" i="2"/>
  <c r="U396" i="2"/>
  <c r="U543" i="2"/>
  <c r="U374" i="2"/>
  <c r="U17" i="2"/>
  <c r="U323" i="2"/>
  <c r="U453" i="2"/>
  <c r="U401" i="2"/>
  <c r="U29" i="2"/>
  <c r="U556" i="2"/>
  <c r="U217" i="2"/>
  <c r="U211" i="2"/>
  <c r="U656" i="2"/>
  <c r="U662" i="2"/>
  <c r="U609" i="2"/>
  <c r="U294" i="2"/>
  <c r="U316" i="2"/>
  <c r="U303" i="2"/>
  <c r="U176" i="2"/>
  <c r="U23" i="2"/>
  <c r="U398" i="2"/>
  <c r="U89" i="2"/>
  <c r="U726" i="2"/>
  <c r="U720" i="2"/>
  <c r="U603" i="2"/>
  <c r="U313" i="2"/>
  <c r="U255" i="2"/>
  <c r="U307" i="2"/>
  <c r="U635" i="2"/>
  <c r="U290" i="2"/>
  <c r="U547" i="2"/>
  <c r="U235" i="2"/>
  <c r="U514" i="2"/>
  <c r="U526" i="2"/>
  <c r="U702" i="2"/>
  <c r="U664" i="2"/>
  <c r="U545" i="2"/>
  <c r="U618" i="2"/>
  <c r="U269" i="2"/>
  <c r="U98" i="2"/>
  <c r="U566" i="2"/>
  <c r="U454" i="2"/>
  <c r="U711" i="2"/>
  <c r="U604" i="2"/>
  <c r="U277" i="2"/>
  <c r="U630" i="2"/>
  <c r="U527" i="2"/>
  <c r="U52" i="2"/>
  <c r="U421" i="2"/>
  <c r="U248" i="2"/>
  <c r="U257" i="2"/>
  <c r="U719" i="2"/>
  <c r="U135" i="2"/>
  <c r="U46" i="2"/>
  <c r="U85" i="2"/>
  <c r="U569" i="2"/>
  <c r="U216" i="2"/>
  <c r="U348" i="2"/>
  <c r="U77" i="2"/>
  <c r="U337" i="2"/>
  <c r="U155" i="2"/>
  <c r="U561" i="2"/>
  <c r="U68" i="2"/>
  <c r="U384" i="2"/>
  <c r="U383" i="2"/>
  <c r="U592" i="2"/>
  <c r="U473" i="2"/>
  <c r="U367" i="2"/>
  <c r="U496" i="2"/>
  <c r="U101" i="2"/>
  <c r="U325" i="2"/>
  <c r="U455" i="2"/>
  <c r="U33" i="2"/>
  <c r="U288" i="2"/>
  <c r="U714" i="2"/>
  <c r="U379" i="2"/>
  <c r="U21" i="2"/>
  <c r="U381" i="2"/>
  <c r="U682" i="2"/>
  <c r="U39" i="2"/>
  <c r="U283" i="2"/>
  <c r="U249" i="2"/>
  <c r="U354" i="2"/>
  <c r="U542" i="2"/>
  <c r="U429" i="2"/>
  <c r="U372" i="2"/>
  <c r="U548" i="2"/>
  <c r="U64" i="2"/>
  <c r="U187" i="2"/>
  <c r="U606" i="2"/>
  <c r="U230" i="2"/>
  <c r="U580" i="2"/>
  <c r="U447" i="2"/>
  <c r="U713" i="2"/>
  <c r="U486" i="2"/>
  <c r="U284" i="2"/>
  <c r="U572" i="2"/>
  <c r="U83" i="2"/>
  <c r="U138" i="2"/>
  <c r="U342" i="2"/>
  <c r="U113" i="2"/>
  <c r="U607" i="2"/>
  <c r="U576" i="2"/>
  <c r="U477" i="2"/>
  <c r="U218" i="2"/>
  <c r="U722" i="2"/>
  <c r="U335" i="2"/>
  <c r="U658" i="2"/>
  <c r="U53" i="2"/>
  <c r="U189" i="2"/>
  <c r="U94" i="2"/>
  <c r="U227" i="2"/>
  <c r="U736" i="2"/>
  <c r="U659" i="2"/>
  <c r="U524" i="2"/>
  <c r="U169" i="2"/>
  <c r="U151" i="2"/>
  <c r="U460" i="2"/>
  <c r="U583" i="2"/>
  <c r="U627" i="2"/>
  <c r="U300" i="2"/>
  <c r="U107" i="2"/>
  <c r="U504" i="2"/>
  <c r="U601" i="2"/>
  <c r="U112" i="2"/>
  <c r="U667" i="2"/>
  <c r="U648" i="2"/>
  <c r="U593" i="2"/>
  <c r="U55" i="2"/>
  <c r="U535" i="2"/>
  <c r="U554" i="2"/>
  <c r="U435" i="2"/>
  <c r="U278" i="2"/>
  <c r="U621" i="2"/>
  <c r="U266" i="2"/>
  <c r="U270" i="2"/>
  <c r="U436" i="2"/>
  <c r="U463" i="2"/>
  <c r="U156" i="2"/>
  <c r="U474" i="2"/>
  <c r="U254" i="2"/>
  <c r="U468" i="2"/>
  <c r="U170" i="2"/>
  <c r="U594" i="2"/>
  <c r="U584" i="2"/>
  <c r="U75" i="2"/>
  <c r="U194" i="2"/>
  <c r="U201" i="2"/>
  <c r="U292" i="2"/>
  <c r="U695" i="2"/>
  <c r="U131" i="2"/>
  <c r="U636" i="2"/>
  <c r="U704" i="2"/>
  <c r="U529" i="2"/>
  <c r="U66" i="2"/>
  <c r="U380" i="2"/>
  <c r="U96" i="2"/>
  <c r="U646" i="2"/>
  <c r="U345" i="2"/>
  <c r="U404" i="2"/>
  <c r="U598" i="2"/>
  <c r="U616" i="2"/>
  <c r="U528" i="2"/>
  <c r="U705" i="2"/>
  <c r="U122" i="2"/>
  <c r="U281" i="2"/>
  <c r="U697" i="2"/>
  <c r="U203" i="2"/>
  <c r="U264" i="2"/>
  <c r="U718" i="2"/>
  <c r="U672" i="2"/>
  <c r="U206" i="2"/>
  <c r="U287" i="2"/>
  <c r="U589" i="2"/>
  <c r="U368" i="2"/>
  <c r="U653" i="2"/>
  <c r="U595" i="2"/>
  <c r="U162" i="2"/>
  <c r="U353" i="2"/>
  <c r="U559" i="2"/>
  <c r="U549" i="2"/>
  <c r="U600" i="2"/>
  <c r="U387" i="2"/>
  <c r="U412" i="2"/>
  <c r="U338" i="2"/>
  <c r="U729" i="2"/>
  <c r="U737" i="2"/>
  <c r="U570" i="2"/>
  <c r="U250" i="2"/>
  <c r="U511" i="2"/>
  <c r="U517" i="2"/>
  <c r="U175" i="2"/>
  <c r="U100" i="2"/>
  <c r="U226" i="2"/>
  <c r="U204" i="2"/>
  <c r="U331" i="2"/>
  <c r="U567" i="2"/>
  <c r="U174" i="2"/>
  <c r="U246" i="2"/>
  <c r="U196" i="2"/>
  <c r="U493" i="2"/>
  <c r="U518" i="2"/>
  <c r="U418" i="2"/>
  <c r="U318" i="2"/>
  <c r="U530" i="2"/>
  <c r="U724" i="2"/>
  <c r="U268" i="2"/>
  <c r="U392" i="2"/>
  <c r="U698" i="2"/>
  <c r="U144" i="2"/>
  <c r="U666" i="2"/>
  <c r="U707" i="2"/>
  <c r="U184" i="2"/>
  <c r="U317" i="2"/>
  <c r="U456" i="2"/>
  <c r="U558" i="2"/>
  <c r="U139" i="2"/>
  <c r="U289" i="2"/>
  <c r="U378" i="2"/>
  <c r="U706" i="2"/>
  <c r="U564" i="2"/>
  <c r="U432" i="2"/>
  <c r="U149" i="2"/>
  <c r="U532" i="2"/>
  <c r="U538" i="2"/>
  <c r="U536" i="2"/>
  <c r="U343" i="2"/>
  <c r="U433" i="2"/>
  <c r="U242" i="2"/>
  <c r="U654" i="2"/>
  <c r="U171" i="2"/>
  <c r="U643" i="2"/>
  <c r="U479" i="2"/>
  <c r="U373" i="2"/>
  <c r="U734" i="2"/>
  <c r="U361" i="2"/>
  <c r="U628" i="2"/>
  <c r="U690" i="2"/>
  <c r="U286" i="2"/>
  <c r="U465" i="2"/>
  <c r="U652" i="2"/>
  <c r="U669" i="2"/>
  <c r="U712" i="2"/>
  <c r="U645" i="2"/>
  <c r="U725" i="2"/>
  <c r="U588" i="2"/>
  <c r="U444" i="2"/>
  <c r="U673" i="2"/>
  <c r="U692" i="2"/>
  <c r="U525" i="2"/>
  <c r="U611" i="2"/>
  <c r="U490" i="2"/>
  <c r="U693" i="2"/>
  <c r="U727" i="2"/>
  <c r="U699" i="2"/>
  <c r="U680" i="2"/>
  <c r="U660" i="2"/>
  <c r="U701" i="2"/>
  <c r="U717" i="2"/>
  <c r="U686" i="2"/>
  <c r="U631" i="2"/>
  <c r="U710" i="2"/>
  <c r="U732" i="2"/>
  <c r="U738" i="2"/>
  <c r="T650" i="2"/>
  <c r="T480" i="2"/>
  <c r="T470" i="2"/>
  <c r="T130" i="2"/>
  <c r="T223" i="2"/>
  <c r="T382" i="2"/>
  <c r="T299" i="2"/>
  <c r="T305" i="2"/>
  <c r="T544" i="2"/>
  <c r="T610" i="2"/>
  <c r="T336" i="2"/>
  <c r="T220" i="2"/>
  <c r="T140" i="2"/>
  <c r="T668" i="2"/>
  <c r="T243" i="2"/>
  <c r="T481" i="2"/>
  <c r="T615" i="2"/>
  <c r="T74" i="2"/>
  <c r="T590" i="2"/>
  <c r="T446" i="2"/>
  <c r="T376" i="2"/>
  <c r="T219" i="2"/>
  <c r="T369" i="2"/>
  <c r="T181" i="2"/>
  <c r="T565" i="2"/>
  <c r="T596" i="2"/>
  <c r="T620" i="2"/>
  <c r="T106" i="2"/>
  <c r="T424" i="2"/>
  <c r="T469" i="2"/>
  <c r="T224" i="2"/>
  <c r="T644" i="2"/>
  <c r="T70" i="2"/>
  <c r="T708" i="2"/>
  <c r="T15" i="2"/>
  <c r="T721" i="2"/>
  <c r="T415" i="2"/>
  <c r="T78" i="2"/>
  <c r="T420" i="2"/>
  <c r="T676" i="2"/>
  <c r="T136" i="2"/>
  <c r="T467" i="2"/>
  <c r="T489" i="2"/>
  <c r="T319" i="2"/>
  <c r="T231" i="2"/>
  <c r="T509" i="2"/>
  <c r="T475" i="2"/>
  <c r="T605" i="2"/>
  <c r="T312" i="2"/>
  <c r="T357" i="2"/>
  <c r="T687" i="2"/>
  <c r="T213" i="2"/>
  <c r="T326" i="2"/>
  <c r="T212" i="2"/>
  <c r="T236" i="2"/>
  <c r="T239" i="2"/>
  <c r="T485" i="2"/>
  <c r="T448" i="2"/>
  <c r="T602" i="2"/>
  <c r="T540" i="2"/>
  <c r="T232" i="2"/>
  <c r="T324" i="2"/>
  <c r="T339" i="2"/>
  <c r="T280" i="2"/>
  <c r="T327" i="2"/>
  <c r="T506" i="2"/>
  <c r="T358" i="2"/>
  <c r="T582" i="2"/>
  <c r="T471" i="2"/>
  <c r="T389" i="2"/>
  <c r="T419" i="2"/>
  <c r="T574" i="2"/>
  <c r="T237" i="2"/>
  <c r="T65" i="2"/>
  <c r="T209" i="2"/>
  <c r="T198" i="2"/>
  <c r="T142" i="2"/>
  <c r="T247" i="2"/>
  <c r="T37" i="2"/>
  <c r="T228" i="2"/>
  <c r="T163" i="2"/>
  <c r="T534" i="2"/>
  <c r="T225" i="2"/>
  <c r="T364" i="2"/>
  <c r="T172" i="2"/>
  <c r="T442" i="2"/>
  <c r="T341" i="2"/>
  <c r="T145" i="2"/>
  <c r="T42" i="2"/>
  <c r="T427" i="2"/>
  <c r="T575" i="2"/>
  <c r="T157" i="2"/>
  <c r="T388" i="2"/>
  <c r="T192" i="2"/>
  <c r="T390" i="2"/>
  <c r="T349" i="2"/>
  <c r="T120" i="2"/>
  <c r="T27" i="2"/>
  <c r="T386" i="2"/>
  <c r="T684" i="2"/>
  <c r="T651" i="2"/>
  <c r="T505" i="2"/>
  <c r="T416" i="2"/>
  <c r="T43" i="2"/>
  <c r="T626" i="2"/>
  <c r="T309" i="2"/>
  <c r="T18" i="2"/>
  <c r="T124" i="2"/>
  <c r="T393" i="2"/>
  <c r="T311" i="2"/>
  <c r="T49" i="2"/>
  <c r="T649" i="2"/>
  <c r="T413" i="2"/>
  <c r="T279" i="2"/>
  <c r="T728" i="2"/>
  <c r="T351" i="2"/>
  <c r="T45" i="2"/>
  <c r="T102" i="2"/>
  <c r="T346" i="2"/>
  <c r="T491" i="2"/>
  <c r="T79" i="2"/>
  <c r="T252" i="2"/>
  <c r="T261" i="2"/>
  <c r="T344" i="2"/>
  <c r="T723" i="2"/>
  <c r="T229" i="2"/>
  <c r="T394" i="2"/>
  <c r="T233" i="2"/>
  <c r="T12" i="2"/>
  <c r="T173" i="2"/>
  <c r="T129" i="2"/>
  <c r="T407" i="2"/>
  <c r="T260" i="2"/>
  <c r="T478" i="2"/>
  <c r="T328" i="2"/>
  <c r="T641" i="2"/>
  <c r="T625" i="2"/>
  <c r="T434" i="2"/>
  <c r="T430" i="2"/>
  <c r="T670" i="2"/>
  <c r="T265" i="2"/>
  <c r="T365" i="2"/>
  <c r="T560" i="2"/>
  <c r="T25" i="2"/>
  <c r="T497" i="2"/>
  <c r="T439" i="2"/>
  <c r="T193" i="2"/>
  <c r="T147" i="2"/>
  <c r="T452" i="2"/>
  <c r="T399" i="2"/>
  <c r="T733" i="2"/>
  <c r="T449" i="2"/>
  <c r="T197" i="2"/>
  <c r="T141" i="2"/>
  <c r="T550" i="2"/>
  <c r="T274" i="2"/>
  <c r="T681" i="2"/>
  <c r="T408" i="2"/>
  <c r="T245" i="2"/>
  <c r="T507" i="2"/>
  <c r="T498" i="2"/>
  <c r="T221" i="2"/>
  <c r="T30" i="2"/>
  <c r="T482" i="2"/>
  <c r="T623" i="2"/>
  <c r="T494" i="2"/>
  <c r="T60" i="2"/>
  <c r="T128" i="2"/>
  <c r="T90" i="2"/>
  <c r="T642" i="2"/>
  <c r="T301" i="2"/>
  <c r="T508" i="2"/>
  <c r="T523" i="2"/>
  <c r="T537" i="2"/>
  <c r="T634" i="2"/>
  <c r="T431" i="2"/>
  <c r="T608" i="2"/>
  <c r="T546" i="2"/>
  <c r="T207" i="2"/>
  <c r="T271" i="2"/>
  <c r="T87" i="2"/>
  <c r="T428" i="2"/>
  <c r="T696" i="2"/>
  <c r="T612" i="2"/>
  <c r="T678" i="2"/>
  <c r="T320" i="2"/>
  <c r="T587" i="2"/>
  <c r="T57" i="2"/>
  <c r="T166" i="2"/>
  <c r="T417" i="2"/>
  <c r="T20" i="2"/>
  <c r="T200" i="2"/>
  <c r="T411" i="2"/>
  <c r="T40" i="2"/>
  <c r="T689" i="2"/>
  <c r="T360" i="2"/>
  <c r="T275" i="2"/>
  <c r="T251" i="2"/>
  <c r="T450" i="2"/>
  <c r="T54" i="2"/>
  <c r="T665" i="2"/>
  <c r="T199" i="2"/>
  <c r="T520" i="2"/>
  <c r="T637" i="2"/>
  <c r="T406" i="2"/>
  <c r="T597" i="2"/>
  <c r="T655" i="2"/>
  <c r="T44" i="2"/>
  <c r="T451" i="2"/>
  <c r="T195" i="2"/>
  <c r="T291" i="2"/>
  <c r="T476" i="2"/>
  <c r="T293" i="2"/>
  <c r="T315" i="2"/>
  <c r="T472" i="2"/>
  <c r="T688" i="2"/>
  <c r="T69" i="2"/>
  <c r="T7" i="2"/>
  <c r="T422" i="2"/>
  <c r="T296" i="2"/>
  <c r="T179" i="2"/>
  <c r="T663" i="2"/>
  <c r="T578" i="2"/>
  <c r="T531" i="2"/>
  <c r="T177" i="2"/>
  <c r="T108" i="2"/>
  <c r="T385" i="2"/>
  <c r="T633" i="2"/>
  <c r="T350" i="2"/>
  <c r="T188" i="2"/>
  <c r="T414" i="2"/>
  <c r="T495" i="2"/>
  <c r="T93" i="2"/>
  <c r="T402" i="2"/>
  <c r="T322" i="2"/>
  <c r="T674" i="2"/>
  <c r="T521" i="2"/>
  <c r="T41" i="2"/>
  <c r="T282" i="2"/>
  <c r="T104" i="2"/>
  <c r="T443" i="2"/>
  <c r="T333" i="2"/>
  <c r="T97" i="2"/>
  <c r="T487" i="2"/>
  <c r="T640" i="2"/>
  <c r="T161" i="2"/>
  <c r="T36" i="2"/>
  <c r="T82" i="2"/>
  <c r="T32" i="2"/>
  <c r="T51" i="2"/>
  <c r="T244" i="2"/>
  <c r="T121" i="2"/>
  <c r="T334" i="2"/>
  <c r="T426" i="2"/>
  <c r="T347" i="2"/>
  <c r="T395" i="2"/>
  <c r="T585" i="2"/>
  <c r="T464" i="2"/>
  <c r="T185" i="2"/>
  <c r="T677" i="2"/>
  <c r="T541" i="2"/>
  <c r="T410" i="2"/>
  <c r="T512" i="2"/>
  <c r="T91" i="2"/>
  <c r="T71" i="2"/>
  <c r="T709" i="2"/>
  <c r="T715" i="2"/>
  <c r="T457" i="2"/>
  <c r="T513" i="2"/>
  <c r="T370" i="2"/>
  <c r="T298" i="2"/>
  <c r="T125" i="2"/>
  <c r="T371" i="2"/>
  <c r="T355" i="2"/>
  <c r="T459" i="2"/>
  <c r="T375" i="2"/>
  <c r="T22" i="2"/>
  <c r="T103" i="2"/>
  <c r="T716" i="2"/>
  <c r="T409" i="2"/>
  <c r="T519" i="2"/>
  <c r="T47" i="2"/>
  <c r="T38" i="2"/>
  <c r="T123" i="2"/>
  <c r="T563" i="2"/>
  <c r="T58" i="2"/>
  <c r="T515" i="2"/>
  <c r="T622" i="2"/>
  <c r="T573" i="2"/>
  <c r="T118" i="2"/>
  <c r="T441" i="2"/>
  <c r="T137" i="2"/>
  <c r="T400" i="2"/>
  <c r="T186" i="2"/>
  <c r="T675" i="2"/>
  <c r="T208" i="2"/>
  <c r="T146" i="2"/>
  <c r="T304" i="2"/>
  <c r="T484" i="2"/>
  <c r="T67" i="2"/>
  <c r="T240" i="2"/>
  <c r="T638" i="2"/>
  <c r="T134" i="2"/>
  <c r="T501" i="2"/>
  <c r="T117" i="2"/>
  <c r="T362" i="2"/>
  <c r="T5" i="2"/>
  <c r="T241" i="2"/>
  <c r="T730" i="2"/>
  <c r="T679" i="2"/>
  <c r="T26" i="2"/>
  <c r="T3" i="2"/>
  <c r="T222" i="2"/>
  <c r="T499" i="2"/>
  <c r="T302" i="2"/>
  <c r="T272" i="2"/>
  <c r="T461" i="2"/>
  <c r="T88" i="2"/>
  <c r="T99" i="2"/>
  <c r="T80" i="2"/>
  <c r="T359" i="2"/>
  <c r="T579" i="2"/>
  <c r="T403" i="2"/>
  <c r="T276" i="2"/>
  <c r="T183" i="2"/>
  <c r="T167" i="2"/>
  <c r="T50" i="2"/>
  <c r="T332" i="2"/>
  <c r="T423" i="2"/>
  <c r="T92" i="2"/>
  <c r="T115" i="2"/>
  <c r="T555" i="2"/>
  <c r="T110" i="2"/>
  <c r="T259" i="2"/>
  <c r="T647" i="2"/>
  <c r="T126" i="2"/>
  <c r="T614" i="2"/>
  <c r="T95" i="2"/>
  <c r="T109" i="2"/>
  <c r="T61" i="2"/>
  <c r="T329" i="2"/>
  <c r="T205" i="2"/>
  <c r="T306" i="2"/>
  <c r="T31" i="2"/>
  <c r="T2" i="2"/>
  <c r="T285" i="2"/>
  <c r="T445" i="2"/>
  <c r="T158" i="2"/>
  <c r="T539" i="2"/>
  <c r="T552" i="2"/>
  <c r="T553" i="2"/>
  <c r="T253" i="2"/>
  <c r="T105" i="2"/>
  <c r="T366" i="2"/>
  <c r="T165" i="2"/>
  <c r="T683" i="2"/>
  <c r="T516" i="2"/>
  <c r="T56" i="2"/>
  <c r="T73" i="2"/>
  <c r="T462" i="2"/>
  <c r="T391" i="2"/>
  <c r="T466" i="2"/>
  <c r="T619" i="2"/>
  <c r="T262" i="2"/>
  <c r="T34" i="2"/>
  <c r="T143" i="2"/>
  <c r="T6" i="2"/>
  <c r="T35" i="2"/>
  <c r="T632" i="2"/>
  <c r="T81" i="2"/>
  <c r="T148" i="2"/>
  <c r="T153" i="2"/>
  <c r="T700" i="2"/>
  <c r="T500" i="2"/>
  <c r="T263" i="2"/>
  <c r="T352" i="2"/>
  <c r="T214" i="2"/>
  <c r="T691" i="2"/>
  <c r="T586" i="2"/>
  <c r="T483" i="2"/>
  <c r="T48" i="2"/>
  <c r="T321" i="2"/>
  <c r="T731" i="2"/>
  <c r="T127" i="2"/>
  <c r="T84" i="2"/>
  <c r="T63" i="2"/>
  <c r="T4" i="2"/>
  <c r="T363" i="2"/>
  <c r="T551" i="2"/>
  <c r="T72" i="2"/>
  <c r="T178" i="2"/>
  <c r="T202" i="2"/>
  <c r="T657" i="2"/>
  <c r="T437" i="2"/>
  <c r="T522" i="2"/>
  <c r="T132" i="2"/>
  <c r="T591" i="2"/>
  <c r="T425" i="2"/>
  <c r="T159" i="2"/>
  <c r="T502" i="2"/>
  <c r="T215" i="2"/>
  <c r="T28" i="2"/>
  <c r="T8" i="2"/>
  <c r="T568" i="2"/>
  <c r="T14" i="2"/>
  <c r="T19" i="2"/>
  <c r="T152" i="2"/>
  <c r="T330" i="2"/>
  <c r="T234" i="2"/>
  <c r="T571" i="2"/>
  <c r="T377" i="2"/>
  <c r="T168" i="2"/>
  <c r="T160" i="2"/>
  <c r="T694" i="2"/>
  <c r="T488" i="2"/>
  <c r="T397" i="2"/>
  <c r="T492" i="2"/>
  <c r="T685" i="2"/>
  <c r="T24" i="2"/>
  <c r="T297" i="2"/>
  <c r="T661" i="2"/>
  <c r="T356" i="2"/>
  <c r="T639" i="2"/>
  <c r="T154" i="2"/>
  <c r="T577" i="2"/>
  <c r="T256" i="2"/>
  <c r="T295" i="2"/>
  <c r="T114" i="2"/>
  <c r="T458" i="2"/>
  <c r="T308" i="2"/>
  <c r="T438" i="2"/>
  <c r="T210" i="2"/>
  <c r="T16" i="2"/>
  <c r="T191" i="2"/>
  <c r="T613" i="2"/>
  <c r="T562" i="2"/>
  <c r="T599" i="2"/>
  <c r="T182" i="2"/>
  <c r="T340" i="2"/>
  <c r="T624" i="2"/>
  <c r="T258" i="2"/>
  <c r="T111" i="2"/>
  <c r="T735" i="2"/>
  <c r="T150" i="2"/>
  <c r="T180" i="2"/>
  <c r="T557" i="2"/>
  <c r="T119" i="2"/>
  <c r="T273" i="2"/>
  <c r="T9" i="2"/>
  <c r="T533" i="2"/>
  <c r="T59" i="2"/>
  <c r="T267" i="2"/>
  <c r="T116" i="2"/>
  <c r="T133" i="2"/>
  <c r="T405" i="2"/>
  <c r="T314" i="2"/>
  <c r="T10" i="2"/>
  <c r="T86" i="2"/>
  <c r="T62" i="2"/>
  <c r="T503" i="2"/>
  <c r="T510" i="2"/>
  <c r="T310" i="2"/>
  <c r="T440" i="2"/>
  <c r="T617" i="2"/>
  <c r="T190" i="2"/>
  <c r="T11" i="2"/>
  <c r="T703" i="2"/>
  <c r="T76" i="2"/>
  <c r="T581" i="2"/>
  <c r="T671" i="2"/>
  <c r="T629" i="2"/>
  <c r="T238" i="2"/>
  <c r="T13" i="2"/>
  <c r="T164" i="2"/>
  <c r="T396" i="2"/>
  <c r="T543" i="2"/>
  <c r="T374" i="2"/>
  <c r="T17" i="2"/>
  <c r="T323" i="2"/>
  <c r="T453" i="2"/>
  <c r="T401" i="2"/>
  <c r="T29" i="2"/>
  <c r="T556" i="2"/>
  <c r="T217" i="2"/>
  <c r="T211" i="2"/>
  <c r="T656" i="2"/>
  <c r="T662" i="2"/>
  <c r="T609" i="2"/>
  <c r="T294" i="2"/>
  <c r="T316" i="2"/>
  <c r="T303" i="2"/>
  <c r="T176" i="2"/>
  <c r="T23" i="2"/>
  <c r="T398" i="2"/>
  <c r="T89" i="2"/>
  <c r="T726" i="2"/>
  <c r="T720" i="2"/>
  <c r="T603" i="2"/>
  <c r="T313" i="2"/>
  <c r="T255" i="2"/>
  <c r="T307" i="2"/>
  <c r="T635" i="2"/>
  <c r="T290" i="2"/>
  <c r="T547" i="2"/>
  <c r="T235" i="2"/>
  <c r="T514" i="2"/>
  <c r="T526" i="2"/>
  <c r="T702" i="2"/>
  <c r="T664" i="2"/>
  <c r="T545" i="2"/>
  <c r="T618" i="2"/>
  <c r="T269" i="2"/>
  <c r="T98" i="2"/>
  <c r="T566" i="2"/>
  <c r="T454" i="2"/>
  <c r="T711" i="2"/>
  <c r="T604" i="2"/>
  <c r="T277" i="2"/>
  <c r="T630" i="2"/>
  <c r="T527" i="2"/>
  <c r="T52" i="2"/>
  <c r="T421" i="2"/>
  <c r="T248" i="2"/>
  <c r="T257" i="2"/>
  <c r="T719" i="2"/>
  <c r="T135" i="2"/>
  <c r="T46" i="2"/>
  <c r="T85" i="2"/>
  <c r="T569" i="2"/>
  <c r="T216" i="2"/>
  <c r="T348" i="2"/>
  <c r="T77" i="2"/>
  <c r="T337" i="2"/>
  <c r="T155" i="2"/>
  <c r="T561" i="2"/>
  <c r="T68" i="2"/>
  <c r="T384" i="2"/>
  <c r="T383" i="2"/>
  <c r="T592" i="2"/>
  <c r="T473" i="2"/>
  <c r="T367" i="2"/>
  <c r="T496" i="2"/>
  <c r="T101" i="2"/>
  <c r="T325" i="2"/>
  <c r="T455" i="2"/>
  <c r="T33" i="2"/>
  <c r="T288" i="2"/>
  <c r="T714" i="2"/>
  <c r="T379" i="2"/>
  <c r="T21" i="2"/>
  <c r="T381" i="2"/>
  <c r="T682" i="2"/>
  <c r="T39" i="2"/>
  <c r="T283" i="2"/>
  <c r="T249" i="2"/>
  <c r="T354" i="2"/>
  <c r="T542" i="2"/>
  <c r="T429" i="2"/>
  <c r="T372" i="2"/>
  <c r="T548" i="2"/>
  <c r="T64" i="2"/>
  <c r="T187" i="2"/>
  <c r="T606" i="2"/>
  <c r="T230" i="2"/>
  <c r="T580" i="2"/>
  <c r="T447" i="2"/>
  <c r="T713" i="2"/>
  <c r="T486" i="2"/>
  <c r="T284" i="2"/>
  <c r="T572" i="2"/>
  <c r="T83" i="2"/>
  <c r="T138" i="2"/>
  <c r="T342" i="2"/>
  <c r="T113" i="2"/>
  <c r="T607" i="2"/>
  <c r="T576" i="2"/>
  <c r="T477" i="2"/>
  <c r="T218" i="2"/>
  <c r="T722" i="2"/>
  <c r="T335" i="2"/>
  <c r="T658" i="2"/>
  <c r="T53" i="2"/>
  <c r="T189" i="2"/>
  <c r="T94" i="2"/>
  <c r="T227" i="2"/>
  <c r="T736" i="2"/>
  <c r="T659" i="2"/>
  <c r="T524" i="2"/>
  <c r="T169" i="2"/>
  <c r="T151" i="2"/>
  <c r="T460" i="2"/>
  <c r="T583" i="2"/>
  <c r="T627" i="2"/>
  <c r="T300" i="2"/>
  <c r="T107" i="2"/>
  <c r="T504" i="2"/>
  <c r="T601" i="2"/>
  <c r="T112" i="2"/>
  <c r="T667" i="2"/>
  <c r="T648" i="2"/>
  <c r="T593" i="2"/>
  <c r="T55" i="2"/>
  <c r="T535" i="2"/>
  <c r="T554" i="2"/>
  <c r="T435" i="2"/>
  <c r="T278" i="2"/>
  <c r="T621" i="2"/>
  <c r="T266" i="2"/>
  <c r="T270" i="2"/>
  <c r="T436" i="2"/>
  <c r="T463" i="2"/>
  <c r="T156" i="2"/>
  <c r="T474" i="2"/>
  <c r="T254" i="2"/>
  <c r="T468" i="2"/>
  <c r="T170" i="2"/>
  <c r="T594" i="2"/>
  <c r="T584" i="2"/>
  <c r="T75" i="2"/>
  <c r="T194" i="2"/>
  <c r="T201" i="2"/>
  <c r="T292" i="2"/>
  <c r="T695" i="2"/>
  <c r="T131" i="2"/>
  <c r="T636" i="2"/>
  <c r="T704" i="2"/>
  <c r="T529" i="2"/>
  <c r="T66" i="2"/>
  <c r="T380" i="2"/>
  <c r="T96" i="2"/>
  <c r="T646" i="2"/>
  <c r="T345" i="2"/>
  <c r="T404" i="2"/>
  <c r="T598" i="2"/>
  <c r="T616" i="2"/>
  <c r="T528" i="2"/>
  <c r="T705" i="2"/>
  <c r="T122" i="2"/>
  <c r="T281" i="2"/>
  <c r="T697" i="2"/>
  <c r="T203" i="2"/>
  <c r="T264" i="2"/>
  <c r="T718" i="2"/>
  <c r="T672" i="2"/>
  <c r="T206" i="2"/>
  <c r="T287" i="2"/>
  <c r="T589" i="2"/>
  <c r="T368" i="2"/>
  <c r="T653" i="2"/>
  <c r="T595" i="2"/>
  <c r="T162" i="2"/>
  <c r="T353" i="2"/>
  <c r="T559" i="2"/>
  <c r="T549" i="2"/>
  <c r="T600" i="2"/>
  <c r="T387" i="2"/>
  <c r="T412" i="2"/>
  <c r="T338" i="2"/>
  <c r="T729" i="2"/>
  <c r="T737" i="2"/>
  <c r="T570" i="2"/>
  <c r="T250" i="2"/>
  <c r="T511" i="2"/>
  <c r="T517" i="2"/>
  <c r="T175" i="2"/>
  <c r="T100" i="2"/>
  <c r="T226" i="2"/>
  <c r="T204" i="2"/>
  <c r="T331" i="2"/>
  <c r="T567" i="2"/>
  <c r="T174" i="2"/>
  <c r="T246" i="2"/>
  <c r="T196" i="2"/>
  <c r="T493" i="2"/>
  <c r="T518" i="2"/>
  <c r="T418" i="2"/>
  <c r="T318" i="2"/>
  <c r="T530" i="2"/>
  <c r="T724" i="2"/>
  <c r="T268" i="2"/>
  <c r="T392" i="2"/>
  <c r="T698" i="2"/>
  <c r="T144" i="2"/>
  <c r="T666" i="2"/>
  <c r="T707" i="2"/>
  <c r="T184" i="2"/>
  <c r="T317" i="2"/>
  <c r="T456" i="2"/>
  <c r="T558" i="2"/>
  <c r="T139" i="2"/>
  <c r="T289" i="2"/>
  <c r="T378" i="2"/>
  <c r="T706" i="2"/>
  <c r="T564" i="2"/>
  <c r="T432" i="2"/>
  <c r="T149" i="2"/>
  <c r="T532" i="2"/>
  <c r="T538" i="2"/>
  <c r="T536" i="2"/>
  <c r="T343" i="2"/>
  <c r="T433" i="2"/>
  <c r="T242" i="2"/>
  <c r="T654" i="2"/>
  <c r="T171" i="2"/>
  <c r="T643" i="2"/>
  <c r="T479" i="2"/>
  <c r="T373" i="2"/>
  <c r="T734" i="2"/>
  <c r="T361" i="2"/>
  <c r="T628" i="2"/>
  <c r="T690" i="2"/>
  <c r="T286" i="2"/>
  <c r="T465" i="2"/>
  <c r="T652" i="2"/>
  <c r="T669" i="2"/>
  <c r="T712" i="2"/>
  <c r="T645" i="2"/>
  <c r="T725" i="2"/>
  <c r="T588" i="2"/>
  <c r="T444" i="2"/>
  <c r="T673" i="2"/>
  <c r="T692" i="2"/>
  <c r="T525" i="2"/>
  <c r="T611" i="2"/>
  <c r="T490" i="2"/>
  <c r="T693" i="2"/>
  <c r="T727" i="2"/>
  <c r="T699" i="2"/>
  <c r="T680" i="2"/>
  <c r="T660" i="2"/>
  <c r="T701" i="2"/>
  <c r="T717" i="2"/>
  <c r="T686" i="2"/>
  <c r="T631" i="2"/>
  <c r="T710" i="2"/>
  <c r="T732" i="2"/>
  <c r="T738" i="2"/>
  <c r="S650" i="2"/>
  <c r="S480" i="2"/>
  <c r="S470" i="2"/>
  <c r="S130" i="2"/>
  <c r="S223" i="2"/>
  <c r="S382" i="2"/>
  <c r="S299" i="2"/>
  <c r="S305" i="2"/>
  <c r="S544" i="2"/>
  <c r="S610" i="2"/>
  <c r="S336" i="2"/>
  <c r="S220" i="2"/>
  <c r="S140" i="2"/>
  <c r="S668" i="2"/>
  <c r="S243" i="2"/>
  <c r="S481" i="2"/>
  <c r="S615" i="2"/>
  <c r="S74" i="2"/>
  <c r="S590" i="2"/>
  <c r="S446" i="2"/>
  <c r="S376" i="2"/>
  <c r="S219" i="2"/>
  <c r="S369" i="2"/>
  <c r="S181" i="2"/>
  <c r="S565" i="2"/>
  <c r="S596" i="2"/>
  <c r="S620" i="2"/>
  <c r="S106" i="2"/>
  <c r="S424" i="2"/>
  <c r="S469" i="2"/>
  <c r="S224" i="2"/>
  <c r="S644" i="2"/>
  <c r="S70" i="2"/>
  <c r="S708" i="2"/>
  <c r="S15" i="2"/>
  <c r="S721" i="2"/>
  <c r="S415" i="2"/>
  <c r="S78" i="2"/>
  <c r="S420" i="2"/>
  <c r="S676" i="2"/>
  <c r="S136" i="2"/>
  <c r="S467" i="2"/>
  <c r="S489" i="2"/>
  <c r="S319" i="2"/>
  <c r="S231" i="2"/>
  <c r="S509" i="2"/>
  <c r="S475" i="2"/>
  <c r="S605" i="2"/>
  <c r="S312" i="2"/>
  <c r="S357" i="2"/>
  <c r="S687" i="2"/>
  <c r="S213" i="2"/>
  <c r="S326" i="2"/>
  <c r="S212" i="2"/>
  <c r="S236" i="2"/>
  <c r="S239" i="2"/>
  <c r="S485" i="2"/>
  <c r="S448" i="2"/>
  <c r="S602" i="2"/>
  <c r="S540" i="2"/>
  <c r="S232" i="2"/>
  <c r="S324" i="2"/>
  <c r="S339" i="2"/>
  <c r="S280" i="2"/>
  <c r="S327" i="2"/>
  <c r="S506" i="2"/>
  <c r="S358" i="2"/>
  <c r="S582" i="2"/>
  <c r="S471" i="2"/>
  <c r="S389" i="2"/>
  <c r="S419" i="2"/>
  <c r="S574" i="2"/>
  <c r="S237" i="2"/>
  <c r="S65" i="2"/>
  <c r="S209" i="2"/>
  <c r="S198" i="2"/>
  <c r="S142" i="2"/>
  <c r="S247" i="2"/>
  <c r="S37" i="2"/>
  <c r="S228" i="2"/>
  <c r="S163" i="2"/>
  <c r="S534" i="2"/>
  <c r="S225" i="2"/>
  <c r="S364" i="2"/>
  <c r="S172" i="2"/>
  <c r="S442" i="2"/>
  <c r="S341" i="2"/>
  <c r="S145" i="2"/>
  <c r="S42" i="2"/>
  <c r="S427" i="2"/>
  <c r="S575" i="2"/>
  <c r="S157" i="2"/>
  <c r="S388" i="2"/>
  <c r="S192" i="2"/>
  <c r="S390" i="2"/>
  <c r="S349" i="2"/>
  <c r="S120" i="2"/>
  <c r="S27" i="2"/>
  <c r="S386" i="2"/>
  <c r="S684" i="2"/>
  <c r="S651" i="2"/>
  <c r="S505" i="2"/>
  <c r="S416" i="2"/>
  <c r="S43" i="2"/>
  <c r="S626" i="2"/>
  <c r="S309" i="2"/>
  <c r="S18" i="2"/>
  <c r="S124" i="2"/>
  <c r="S393" i="2"/>
  <c r="S311" i="2"/>
  <c r="S49" i="2"/>
  <c r="S649" i="2"/>
  <c r="S413" i="2"/>
  <c r="S279" i="2"/>
  <c r="S728" i="2"/>
  <c r="S351" i="2"/>
  <c r="S45" i="2"/>
  <c r="S102" i="2"/>
  <c r="S346" i="2"/>
  <c r="S491" i="2"/>
  <c r="S79" i="2"/>
  <c r="S252" i="2"/>
  <c r="S261" i="2"/>
  <c r="S344" i="2"/>
  <c r="S723" i="2"/>
  <c r="S229" i="2"/>
  <c r="S394" i="2"/>
  <c r="S233" i="2"/>
  <c r="S12" i="2"/>
  <c r="S173" i="2"/>
  <c r="S129" i="2"/>
  <c r="S407" i="2"/>
  <c r="S260" i="2"/>
  <c r="S478" i="2"/>
  <c r="S328" i="2"/>
  <c r="S641" i="2"/>
  <c r="S625" i="2"/>
  <c r="S434" i="2"/>
  <c r="S430" i="2"/>
  <c r="S670" i="2"/>
  <c r="S265" i="2"/>
  <c r="S365" i="2"/>
  <c r="S560" i="2"/>
  <c r="S25" i="2"/>
  <c r="S497" i="2"/>
  <c r="S439" i="2"/>
  <c r="S193" i="2"/>
  <c r="S147" i="2"/>
  <c r="S452" i="2"/>
  <c r="S399" i="2"/>
  <c r="S733" i="2"/>
  <c r="S449" i="2"/>
  <c r="S197" i="2"/>
  <c r="S141" i="2"/>
  <c r="S550" i="2"/>
  <c r="S274" i="2"/>
  <c r="S681" i="2"/>
  <c r="S408" i="2"/>
  <c r="S245" i="2"/>
  <c r="S507" i="2"/>
  <c r="S498" i="2"/>
  <c r="S221" i="2"/>
  <c r="S30" i="2"/>
  <c r="S482" i="2"/>
  <c r="S623" i="2"/>
  <c r="S494" i="2"/>
  <c r="S60" i="2"/>
  <c r="S128" i="2"/>
  <c r="S90" i="2"/>
  <c r="S642" i="2"/>
  <c r="S301" i="2"/>
  <c r="S508" i="2"/>
  <c r="S523" i="2"/>
  <c r="S537" i="2"/>
  <c r="S634" i="2"/>
  <c r="S431" i="2"/>
  <c r="S608" i="2"/>
  <c r="S546" i="2"/>
  <c r="S207" i="2"/>
  <c r="S271" i="2"/>
  <c r="S87" i="2"/>
  <c r="S428" i="2"/>
  <c r="S696" i="2"/>
  <c r="S612" i="2"/>
  <c r="S678" i="2"/>
  <c r="S320" i="2"/>
  <c r="S587" i="2"/>
  <c r="S57" i="2"/>
  <c r="S166" i="2"/>
  <c r="S417" i="2"/>
  <c r="S20" i="2"/>
  <c r="S200" i="2"/>
  <c r="S411" i="2"/>
  <c r="S40" i="2"/>
  <c r="S689" i="2"/>
  <c r="S360" i="2"/>
  <c r="S275" i="2"/>
  <c r="S251" i="2"/>
  <c r="S450" i="2"/>
  <c r="S54" i="2"/>
  <c r="S665" i="2"/>
  <c r="S199" i="2"/>
  <c r="S520" i="2"/>
  <c r="S637" i="2"/>
  <c r="S406" i="2"/>
  <c r="S597" i="2"/>
  <c r="S655" i="2"/>
  <c r="S44" i="2"/>
  <c r="S451" i="2"/>
  <c r="S195" i="2"/>
  <c r="S291" i="2"/>
  <c r="S476" i="2"/>
  <c r="S293" i="2"/>
  <c r="S315" i="2"/>
  <c r="S472" i="2"/>
  <c r="S688" i="2"/>
  <c r="S69" i="2"/>
  <c r="S7" i="2"/>
  <c r="S422" i="2"/>
  <c r="S296" i="2"/>
  <c r="S179" i="2"/>
  <c r="S663" i="2"/>
  <c r="S578" i="2"/>
  <c r="S531" i="2"/>
  <c r="S177" i="2"/>
  <c r="S108" i="2"/>
  <c r="S385" i="2"/>
  <c r="S633" i="2"/>
  <c r="S350" i="2"/>
  <c r="S188" i="2"/>
  <c r="S414" i="2"/>
  <c r="S495" i="2"/>
  <c r="S93" i="2"/>
  <c r="S402" i="2"/>
  <c r="S322" i="2"/>
  <c r="S674" i="2"/>
  <c r="S521" i="2"/>
  <c r="S41" i="2"/>
  <c r="S282" i="2"/>
  <c r="S104" i="2"/>
  <c r="S443" i="2"/>
  <c r="S333" i="2"/>
  <c r="S97" i="2"/>
  <c r="S487" i="2"/>
  <c r="S640" i="2"/>
  <c r="S161" i="2"/>
  <c r="S36" i="2"/>
  <c r="S82" i="2"/>
  <c r="S32" i="2"/>
  <c r="S51" i="2"/>
  <c r="S244" i="2"/>
  <c r="S121" i="2"/>
  <c r="S334" i="2"/>
  <c r="S426" i="2"/>
  <c r="S347" i="2"/>
  <c r="S395" i="2"/>
  <c r="S585" i="2"/>
  <c r="S464" i="2"/>
  <c r="S185" i="2"/>
  <c r="S677" i="2"/>
  <c r="S541" i="2"/>
  <c r="S410" i="2"/>
  <c r="S512" i="2"/>
  <c r="S91" i="2"/>
  <c r="S71" i="2"/>
  <c r="S709" i="2"/>
  <c r="S715" i="2"/>
  <c r="S457" i="2"/>
  <c r="S513" i="2"/>
  <c r="S370" i="2"/>
  <c r="S298" i="2"/>
  <c r="S125" i="2"/>
  <c r="S371" i="2"/>
  <c r="S355" i="2"/>
  <c r="S459" i="2"/>
  <c r="S375" i="2"/>
  <c r="S22" i="2"/>
  <c r="S103" i="2"/>
  <c r="S716" i="2"/>
  <c r="S409" i="2"/>
  <c r="S519" i="2"/>
  <c r="S47" i="2"/>
  <c r="S38" i="2"/>
  <c r="S123" i="2"/>
  <c r="S563" i="2"/>
  <c r="S58" i="2"/>
  <c r="S515" i="2"/>
  <c r="S622" i="2"/>
  <c r="S573" i="2"/>
  <c r="S118" i="2"/>
  <c r="S441" i="2"/>
  <c r="S137" i="2"/>
  <c r="S400" i="2"/>
  <c r="S186" i="2"/>
  <c r="S675" i="2"/>
  <c r="S208" i="2"/>
  <c r="S146" i="2"/>
  <c r="S304" i="2"/>
  <c r="S484" i="2"/>
  <c r="S67" i="2"/>
  <c r="S240" i="2"/>
  <c r="S638" i="2"/>
  <c r="S134" i="2"/>
  <c r="S501" i="2"/>
  <c r="S117" i="2"/>
  <c r="S362" i="2"/>
  <c r="S5" i="2"/>
  <c r="S241" i="2"/>
  <c r="S730" i="2"/>
  <c r="S679" i="2"/>
  <c r="S26" i="2"/>
  <c r="S3" i="2"/>
  <c r="S222" i="2"/>
  <c r="S499" i="2"/>
  <c r="S302" i="2"/>
  <c r="S272" i="2"/>
  <c r="S461" i="2"/>
  <c r="S88" i="2"/>
  <c r="S99" i="2"/>
  <c r="S80" i="2"/>
  <c r="S359" i="2"/>
  <c r="S579" i="2"/>
  <c r="S403" i="2"/>
  <c r="S276" i="2"/>
  <c r="S183" i="2"/>
  <c r="S167" i="2"/>
  <c r="S50" i="2"/>
  <c r="S332" i="2"/>
  <c r="S423" i="2"/>
  <c r="S92" i="2"/>
  <c r="S115" i="2"/>
  <c r="S555" i="2"/>
  <c r="S110" i="2"/>
  <c r="S259" i="2"/>
  <c r="S647" i="2"/>
  <c r="S126" i="2"/>
  <c r="S614" i="2"/>
  <c r="S95" i="2"/>
  <c r="S109" i="2"/>
  <c r="S61" i="2"/>
  <c r="S329" i="2"/>
  <c r="S205" i="2"/>
  <c r="S306" i="2"/>
  <c r="S31" i="2"/>
  <c r="S2" i="2"/>
  <c r="S285" i="2"/>
  <c r="S445" i="2"/>
  <c r="S158" i="2"/>
  <c r="S539" i="2"/>
  <c r="S552" i="2"/>
  <c r="S553" i="2"/>
  <c r="S253" i="2"/>
  <c r="S105" i="2"/>
  <c r="S366" i="2"/>
  <c r="S165" i="2"/>
  <c r="S683" i="2"/>
  <c r="S516" i="2"/>
  <c r="S56" i="2"/>
  <c r="S73" i="2"/>
  <c r="S462" i="2"/>
  <c r="S391" i="2"/>
  <c r="S466" i="2"/>
  <c r="S619" i="2"/>
  <c r="S262" i="2"/>
  <c r="S34" i="2"/>
  <c r="S143" i="2"/>
  <c r="S6" i="2"/>
  <c r="S35" i="2"/>
  <c r="S632" i="2"/>
  <c r="S81" i="2"/>
  <c r="S148" i="2"/>
  <c r="S153" i="2"/>
  <c r="S700" i="2"/>
  <c r="S500" i="2"/>
  <c r="S263" i="2"/>
  <c r="S352" i="2"/>
  <c r="S214" i="2"/>
  <c r="S691" i="2"/>
  <c r="S586" i="2"/>
  <c r="S483" i="2"/>
  <c r="S48" i="2"/>
  <c r="S321" i="2"/>
  <c r="S731" i="2"/>
  <c r="S127" i="2"/>
  <c r="S84" i="2"/>
  <c r="S63" i="2"/>
  <c r="S4" i="2"/>
  <c r="S363" i="2"/>
  <c r="S551" i="2"/>
  <c r="S72" i="2"/>
  <c r="S178" i="2"/>
  <c r="S202" i="2"/>
  <c r="S657" i="2"/>
  <c r="S437" i="2"/>
  <c r="S522" i="2"/>
  <c r="S132" i="2"/>
  <c r="S591" i="2"/>
  <c r="S425" i="2"/>
  <c r="S159" i="2"/>
  <c r="S502" i="2"/>
  <c r="S215" i="2"/>
  <c r="S28" i="2"/>
  <c r="S8" i="2"/>
  <c r="S568" i="2"/>
  <c r="S14" i="2"/>
  <c r="S19" i="2"/>
  <c r="S152" i="2"/>
  <c r="S330" i="2"/>
  <c r="S234" i="2"/>
  <c r="S571" i="2"/>
  <c r="S377" i="2"/>
  <c r="S168" i="2"/>
  <c r="S160" i="2"/>
  <c r="S694" i="2"/>
  <c r="S488" i="2"/>
  <c r="S397" i="2"/>
  <c r="S492" i="2"/>
  <c r="S685" i="2"/>
  <c r="S24" i="2"/>
  <c r="S297" i="2"/>
  <c r="S661" i="2"/>
  <c r="S356" i="2"/>
  <c r="S639" i="2"/>
  <c r="S154" i="2"/>
  <c r="S577" i="2"/>
  <c r="S256" i="2"/>
  <c r="S295" i="2"/>
  <c r="S114" i="2"/>
  <c r="S458" i="2"/>
  <c r="S308" i="2"/>
  <c r="S438" i="2"/>
  <c r="S210" i="2"/>
  <c r="S16" i="2"/>
  <c r="S191" i="2"/>
  <c r="S613" i="2"/>
  <c r="S562" i="2"/>
  <c r="S599" i="2"/>
  <c r="S182" i="2"/>
  <c r="S340" i="2"/>
  <c r="S624" i="2"/>
  <c r="S258" i="2"/>
  <c r="S111" i="2"/>
  <c r="S735" i="2"/>
  <c r="S150" i="2"/>
  <c r="S180" i="2"/>
  <c r="S557" i="2"/>
  <c r="S119" i="2"/>
  <c r="S273" i="2"/>
  <c r="S9" i="2"/>
  <c r="S533" i="2"/>
  <c r="S59" i="2"/>
  <c r="S267" i="2"/>
  <c r="S116" i="2"/>
  <c r="S133" i="2"/>
  <c r="S405" i="2"/>
  <c r="S314" i="2"/>
  <c r="S10" i="2"/>
  <c r="S86" i="2"/>
  <c r="S62" i="2"/>
  <c r="S503" i="2"/>
  <c r="S510" i="2"/>
  <c r="S310" i="2"/>
  <c r="S440" i="2"/>
  <c r="S617" i="2"/>
  <c r="S190" i="2"/>
  <c r="S11" i="2"/>
  <c r="S703" i="2"/>
  <c r="S76" i="2"/>
  <c r="S581" i="2"/>
  <c r="S671" i="2"/>
  <c r="S629" i="2"/>
  <c r="S238" i="2"/>
  <c r="S13" i="2"/>
  <c r="S164" i="2"/>
  <c r="S396" i="2"/>
  <c r="S543" i="2"/>
  <c r="S374" i="2"/>
  <c r="S17" i="2"/>
  <c r="S323" i="2"/>
  <c r="S453" i="2"/>
  <c r="S401" i="2"/>
  <c r="S29" i="2"/>
  <c r="S556" i="2"/>
  <c r="S217" i="2"/>
  <c r="S211" i="2"/>
  <c r="S656" i="2"/>
  <c r="S662" i="2"/>
  <c r="S609" i="2"/>
  <c r="S294" i="2"/>
  <c r="S316" i="2"/>
  <c r="S303" i="2"/>
  <c r="S176" i="2"/>
  <c r="S23" i="2"/>
  <c r="S398" i="2"/>
  <c r="S89" i="2"/>
  <c r="S726" i="2"/>
  <c r="S720" i="2"/>
  <c r="S603" i="2"/>
  <c r="S313" i="2"/>
  <c r="S255" i="2"/>
  <c r="S307" i="2"/>
  <c r="S635" i="2"/>
  <c r="S290" i="2"/>
  <c r="S547" i="2"/>
  <c r="S235" i="2"/>
  <c r="S514" i="2"/>
  <c r="S526" i="2"/>
  <c r="S702" i="2"/>
  <c r="S664" i="2"/>
  <c r="S545" i="2"/>
  <c r="S618" i="2"/>
  <c r="S269" i="2"/>
  <c r="S98" i="2"/>
  <c r="S566" i="2"/>
  <c r="S454" i="2"/>
  <c r="S711" i="2"/>
  <c r="S604" i="2"/>
  <c r="S277" i="2"/>
  <c r="S630" i="2"/>
  <c r="S527" i="2"/>
  <c r="S52" i="2"/>
  <c r="S421" i="2"/>
  <c r="S248" i="2"/>
  <c r="S257" i="2"/>
  <c r="S719" i="2"/>
  <c r="S135" i="2"/>
  <c r="S46" i="2"/>
  <c r="S85" i="2"/>
  <c r="S569" i="2"/>
  <c r="S216" i="2"/>
  <c r="S348" i="2"/>
  <c r="S77" i="2"/>
  <c r="S337" i="2"/>
  <c r="S155" i="2"/>
  <c r="S561" i="2"/>
  <c r="S68" i="2"/>
  <c r="S384" i="2"/>
  <c r="S383" i="2"/>
  <c r="S592" i="2"/>
  <c r="S473" i="2"/>
  <c r="S367" i="2"/>
  <c r="S496" i="2"/>
  <c r="S101" i="2"/>
  <c r="S325" i="2"/>
  <c r="S455" i="2"/>
  <c r="S33" i="2"/>
  <c r="S288" i="2"/>
  <c r="S714" i="2"/>
  <c r="S379" i="2"/>
  <c r="S21" i="2"/>
  <c r="S381" i="2"/>
  <c r="S682" i="2"/>
  <c r="S39" i="2"/>
  <c r="S283" i="2"/>
  <c r="S249" i="2"/>
  <c r="S354" i="2"/>
  <c r="S542" i="2"/>
  <c r="S429" i="2"/>
  <c r="S372" i="2"/>
  <c r="S548" i="2"/>
  <c r="S64" i="2"/>
  <c r="S187" i="2"/>
  <c r="S606" i="2"/>
  <c r="S230" i="2"/>
  <c r="S580" i="2"/>
  <c r="S447" i="2"/>
  <c r="S713" i="2"/>
  <c r="S486" i="2"/>
  <c r="S284" i="2"/>
  <c r="S572" i="2"/>
  <c r="S83" i="2"/>
  <c r="S138" i="2"/>
  <c r="S342" i="2"/>
  <c r="S113" i="2"/>
  <c r="S607" i="2"/>
  <c r="S576" i="2"/>
  <c r="S477" i="2"/>
  <c r="S218" i="2"/>
  <c r="S722" i="2"/>
  <c r="S335" i="2"/>
  <c r="S658" i="2"/>
  <c r="S53" i="2"/>
  <c r="S189" i="2"/>
  <c r="S94" i="2"/>
  <c r="S227" i="2"/>
  <c r="S736" i="2"/>
  <c r="S659" i="2"/>
  <c r="S524" i="2"/>
  <c r="S169" i="2"/>
  <c r="S151" i="2"/>
  <c r="S460" i="2"/>
  <c r="S583" i="2"/>
  <c r="S627" i="2"/>
  <c r="S300" i="2"/>
  <c r="S107" i="2"/>
  <c r="S504" i="2"/>
  <c r="S601" i="2"/>
  <c r="S112" i="2"/>
  <c r="S667" i="2"/>
  <c r="S648" i="2"/>
  <c r="S593" i="2"/>
  <c r="S55" i="2"/>
  <c r="S535" i="2"/>
  <c r="S554" i="2"/>
  <c r="S435" i="2"/>
  <c r="S278" i="2"/>
  <c r="S621" i="2"/>
  <c r="S266" i="2"/>
  <c r="S270" i="2"/>
  <c r="S436" i="2"/>
  <c r="S463" i="2"/>
  <c r="S156" i="2"/>
  <c r="S474" i="2"/>
  <c r="S254" i="2"/>
  <c r="S468" i="2"/>
  <c r="S170" i="2"/>
  <c r="S594" i="2"/>
  <c r="S584" i="2"/>
  <c r="S75" i="2"/>
  <c r="S194" i="2"/>
  <c r="S201" i="2"/>
  <c r="S292" i="2"/>
  <c r="S695" i="2"/>
  <c r="S131" i="2"/>
  <c r="S636" i="2"/>
  <c r="S704" i="2"/>
  <c r="S529" i="2"/>
  <c r="S66" i="2"/>
  <c r="S380" i="2"/>
  <c r="S96" i="2"/>
  <c r="S646" i="2"/>
  <c r="S345" i="2"/>
  <c r="S404" i="2"/>
  <c r="S598" i="2"/>
  <c r="S616" i="2"/>
  <c r="S528" i="2"/>
  <c r="S705" i="2"/>
  <c r="S122" i="2"/>
  <c r="S281" i="2"/>
  <c r="S697" i="2"/>
  <c r="S203" i="2"/>
  <c r="S264" i="2"/>
  <c r="S718" i="2"/>
  <c r="S672" i="2"/>
  <c r="S206" i="2"/>
  <c r="S287" i="2"/>
  <c r="S589" i="2"/>
  <c r="S368" i="2"/>
  <c r="S653" i="2"/>
  <c r="S595" i="2"/>
  <c r="S162" i="2"/>
  <c r="S353" i="2"/>
  <c r="S559" i="2"/>
  <c r="S549" i="2"/>
  <c r="S600" i="2"/>
  <c r="S387" i="2"/>
  <c r="S412" i="2"/>
  <c r="S338" i="2"/>
  <c r="S729" i="2"/>
  <c r="S737" i="2"/>
  <c r="S570" i="2"/>
  <c r="S250" i="2"/>
  <c r="S511" i="2"/>
  <c r="S517" i="2"/>
  <c r="S175" i="2"/>
  <c r="S100" i="2"/>
  <c r="S226" i="2"/>
  <c r="S204" i="2"/>
  <c r="S331" i="2"/>
  <c r="S567" i="2"/>
  <c r="S174" i="2"/>
  <c r="S246" i="2"/>
  <c r="S196" i="2"/>
  <c r="S493" i="2"/>
  <c r="S518" i="2"/>
  <c r="S418" i="2"/>
  <c r="S318" i="2"/>
  <c r="S530" i="2"/>
  <c r="S724" i="2"/>
  <c r="S268" i="2"/>
  <c r="S392" i="2"/>
  <c r="S698" i="2"/>
  <c r="S144" i="2"/>
  <c r="S666" i="2"/>
  <c r="S707" i="2"/>
  <c r="S184" i="2"/>
  <c r="S317" i="2"/>
  <c r="S456" i="2"/>
  <c r="S558" i="2"/>
  <c r="S139" i="2"/>
  <c r="S289" i="2"/>
  <c r="S378" i="2"/>
  <c r="S706" i="2"/>
  <c r="S564" i="2"/>
  <c r="S432" i="2"/>
  <c r="S149" i="2"/>
  <c r="S532" i="2"/>
  <c r="S538" i="2"/>
  <c r="S536" i="2"/>
  <c r="S343" i="2"/>
  <c r="S433" i="2"/>
  <c r="S242" i="2"/>
  <c r="S654" i="2"/>
  <c r="S171" i="2"/>
  <c r="S643" i="2"/>
  <c r="S479" i="2"/>
  <c r="S373" i="2"/>
  <c r="S734" i="2"/>
  <c r="S361" i="2"/>
  <c r="S628" i="2"/>
  <c r="S690" i="2"/>
  <c r="S286" i="2"/>
  <c r="S465" i="2"/>
  <c r="S652" i="2"/>
  <c r="S669" i="2"/>
  <c r="S712" i="2"/>
  <c r="S645" i="2"/>
  <c r="S725" i="2"/>
  <c r="S588" i="2"/>
  <c r="S444" i="2"/>
  <c r="S673" i="2"/>
  <c r="S692" i="2"/>
  <c r="S525" i="2"/>
  <c r="S611" i="2"/>
  <c r="S490" i="2"/>
  <c r="S693" i="2"/>
  <c r="S727" i="2"/>
  <c r="S699" i="2"/>
  <c r="S680" i="2"/>
  <c r="S660" i="2"/>
  <c r="S701" i="2"/>
  <c r="S717" i="2"/>
  <c r="S686" i="2"/>
  <c r="S631" i="2"/>
  <c r="S710" i="2"/>
  <c r="S732" i="2"/>
  <c r="S738" i="2"/>
  <c r="N650" i="2"/>
  <c r="N480" i="2"/>
  <c r="N470" i="2"/>
  <c r="N130" i="2"/>
  <c r="N223" i="2"/>
  <c r="N382" i="2"/>
  <c r="N299" i="2"/>
  <c r="N305" i="2"/>
  <c r="N544" i="2"/>
  <c r="N610" i="2"/>
  <c r="N336" i="2"/>
  <c r="N220" i="2"/>
  <c r="N140" i="2"/>
  <c r="N668" i="2"/>
  <c r="N243" i="2"/>
  <c r="N481" i="2"/>
  <c r="N615" i="2"/>
  <c r="N74" i="2"/>
  <c r="N590" i="2"/>
  <c r="N446" i="2"/>
  <c r="N376" i="2"/>
  <c r="N219" i="2"/>
  <c r="N369" i="2"/>
  <c r="N181" i="2"/>
  <c r="N565" i="2"/>
  <c r="N596" i="2"/>
  <c r="N620" i="2"/>
  <c r="N106" i="2"/>
  <c r="N424" i="2"/>
  <c r="N469" i="2"/>
  <c r="N224" i="2"/>
  <c r="N644" i="2"/>
  <c r="N70" i="2"/>
  <c r="N708" i="2"/>
  <c r="N15" i="2"/>
  <c r="N721" i="2"/>
  <c r="N415" i="2"/>
  <c r="N78" i="2"/>
  <c r="N420" i="2"/>
  <c r="N676" i="2"/>
  <c r="N136" i="2"/>
  <c r="N467" i="2"/>
  <c r="N489" i="2"/>
  <c r="N319" i="2"/>
  <c r="N231" i="2"/>
  <c r="N509" i="2"/>
  <c r="N475" i="2"/>
  <c r="N605" i="2"/>
  <c r="N312" i="2"/>
  <c r="N357" i="2"/>
  <c r="N687" i="2"/>
  <c r="N213" i="2"/>
  <c r="N326" i="2"/>
  <c r="N212" i="2"/>
  <c r="N236" i="2"/>
  <c r="N239" i="2"/>
  <c r="N485" i="2"/>
  <c r="N448" i="2"/>
  <c r="N602" i="2"/>
  <c r="N540" i="2"/>
  <c r="N232" i="2"/>
  <c r="N324" i="2"/>
  <c r="N339" i="2"/>
  <c r="N280" i="2"/>
  <c r="N327" i="2"/>
  <c r="N506" i="2"/>
  <c r="N358" i="2"/>
  <c r="N582" i="2"/>
  <c r="N471" i="2"/>
  <c r="N389" i="2"/>
  <c r="N419" i="2"/>
  <c r="N574" i="2"/>
  <c r="N237" i="2"/>
  <c r="N65" i="2"/>
  <c r="N209" i="2"/>
  <c r="N198" i="2"/>
  <c r="N142" i="2"/>
  <c r="N247" i="2"/>
  <c r="N37" i="2"/>
  <c r="N228" i="2"/>
  <c r="N163" i="2"/>
  <c r="N534" i="2"/>
  <c r="N225" i="2"/>
  <c r="N364" i="2"/>
  <c r="N172" i="2"/>
  <c r="N442" i="2"/>
  <c r="N341" i="2"/>
  <c r="N145" i="2"/>
  <c r="N42" i="2"/>
  <c r="N427" i="2"/>
  <c r="N575" i="2"/>
  <c r="N157" i="2"/>
  <c r="N388" i="2"/>
  <c r="N192" i="2"/>
  <c r="N390" i="2"/>
  <c r="N349" i="2"/>
  <c r="N120" i="2"/>
  <c r="N27" i="2"/>
  <c r="N386" i="2"/>
  <c r="N684" i="2"/>
  <c r="N651" i="2"/>
  <c r="N505" i="2"/>
  <c r="N416" i="2"/>
  <c r="N43" i="2"/>
  <c r="N626" i="2"/>
  <c r="N309" i="2"/>
  <c r="N18" i="2"/>
  <c r="N124" i="2"/>
  <c r="N393" i="2"/>
  <c r="N311" i="2"/>
  <c r="N49" i="2"/>
  <c r="N649" i="2"/>
  <c r="N413" i="2"/>
  <c r="N279" i="2"/>
  <c r="N728" i="2"/>
  <c r="N351" i="2"/>
  <c r="N45" i="2"/>
  <c r="N102" i="2"/>
  <c r="N346" i="2"/>
  <c r="N491" i="2"/>
  <c r="N79" i="2"/>
  <c r="N252" i="2"/>
  <c r="N261" i="2"/>
  <c r="N344" i="2"/>
  <c r="N723" i="2"/>
  <c r="N229" i="2"/>
  <c r="N394" i="2"/>
  <c r="N233" i="2"/>
  <c r="N12" i="2"/>
  <c r="N173" i="2"/>
  <c r="N129" i="2"/>
  <c r="N407" i="2"/>
  <c r="N260" i="2"/>
  <c r="N478" i="2"/>
  <c r="N328" i="2"/>
  <c r="N641" i="2"/>
  <c r="N625" i="2"/>
  <c r="N434" i="2"/>
  <c r="N430" i="2"/>
  <c r="N670" i="2"/>
  <c r="N265" i="2"/>
  <c r="N365" i="2"/>
  <c r="N560" i="2"/>
  <c r="N25" i="2"/>
  <c r="N497" i="2"/>
  <c r="N439" i="2"/>
  <c r="N193" i="2"/>
  <c r="N147" i="2"/>
  <c r="N452" i="2"/>
  <c r="N399" i="2"/>
  <c r="N733" i="2"/>
  <c r="N449" i="2"/>
  <c r="N197" i="2"/>
  <c r="N141" i="2"/>
  <c r="N550" i="2"/>
  <c r="N274" i="2"/>
  <c r="N681" i="2"/>
  <c r="N408" i="2"/>
  <c r="N245" i="2"/>
  <c r="N507" i="2"/>
  <c r="N498" i="2"/>
  <c r="N221" i="2"/>
  <c r="N30" i="2"/>
  <c r="N482" i="2"/>
  <c r="N623" i="2"/>
  <c r="N494" i="2"/>
  <c r="N60" i="2"/>
  <c r="N128" i="2"/>
  <c r="N90" i="2"/>
  <c r="N642" i="2"/>
  <c r="N301" i="2"/>
  <c r="N508" i="2"/>
  <c r="N523" i="2"/>
  <c r="N537" i="2"/>
  <c r="N634" i="2"/>
  <c r="N431" i="2"/>
  <c r="N608" i="2"/>
  <c r="N546" i="2"/>
  <c r="N207" i="2"/>
  <c r="N271" i="2"/>
  <c r="N87" i="2"/>
  <c r="N428" i="2"/>
  <c r="N696" i="2"/>
  <c r="N612" i="2"/>
  <c r="N678" i="2"/>
  <c r="N320" i="2"/>
  <c r="N587" i="2"/>
  <c r="N57" i="2"/>
  <c r="N166" i="2"/>
  <c r="N417" i="2"/>
  <c r="N20" i="2"/>
  <c r="N200" i="2"/>
  <c r="N411" i="2"/>
  <c r="N40" i="2"/>
  <c r="N689" i="2"/>
  <c r="N360" i="2"/>
  <c r="N275" i="2"/>
  <c r="N251" i="2"/>
  <c r="N450" i="2"/>
  <c r="N54" i="2"/>
  <c r="N665" i="2"/>
  <c r="N199" i="2"/>
  <c r="N520" i="2"/>
  <c r="N637" i="2"/>
  <c r="N406" i="2"/>
  <c r="N597" i="2"/>
  <c r="N655" i="2"/>
  <c r="N44" i="2"/>
  <c r="N451" i="2"/>
  <c r="N195" i="2"/>
  <c r="N291" i="2"/>
  <c r="N476" i="2"/>
  <c r="N293" i="2"/>
  <c r="N315" i="2"/>
  <c r="N472" i="2"/>
  <c r="N688" i="2"/>
  <c r="N69" i="2"/>
  <c r="N7" i="2"/>
  <c r="N422" i="2"/>
  <c r="N296" i="2"/>
  <c r="N179" i="2"/>
  <c r="N663" i="2"/>
  <c r="N578" i="2"/>
  <c r="N531" i="2"/>
  <c r="N177" i="2"/>
  <c r="N108" i="2"/>
  <c r="N385" i="2"/>
  <c r="N633" i="2"/>
  <c r="N350" i="2"/>
  <c r="N188" i="2"/>
  <c r="N414" i="2"/>
  <c r="N495" i="2"/>
  <c r="N93" i="2"/>
  <c r="N402" i="2"/>
  <c r="N322" i="2"/>
  <c r="N674" i="2"/>
  <c r="N521" i="2"/>
  <c r="N41" i="2"/>
  <c r="N282" i="2"/>
  <c r="N104" i="2"/>
  <c r="N443" i="2"/>
  <c r="N333" i="2"/>
  <c r="N97" i="2"/>
  <c r="N487" i="2"/>
  <c r="N640" i="2"/>
  <c r="N161" i="2"/>
  <c r="N36" i="2"/>
  <c r="N82" i="2"/>
  <c r="N32" i="2"/>
  <c r="N51" i="2"/>
  <c r="N244" i="2"/>
  <c r="N121" i="2"/>
  <c r="N334" i="2"/>
  <c r="N426" i="2"/>
  <c r="N347" i="2"/>
  <c r="N395" i="2"/>
  <c r="N585" i="2"/>
  <c r="N464" i="2"/>
  <c r="N185" i="2"/>
  <c r="N677" i="2"/>
  <c r="N541" i="2"/>
  <c r="N410" i="2"/>
  <c r="N512" i="2"/>
  <c r="N91" i="2"/>
  <c r="N71" i="2"/>
  <c r="N709" i="2"/>
  <c r="N715" i="2"/>
  <c r="N457" i="2"/>
  <c r="N513" i="2"/>
  <c r="N370" i="2"/>
  <c r="N298" i="2"/>
  <c r="N125" i="2"/>
  <c r="N371" i="2"/>
  <c r="N355" i="2"/>
  <c r="N459" i="2"/>
  <c r="N375" i="2"/>
  <c r="N22" i="2"/>
  <c r="N103" i="2"/>
  <c r="N716" i="2"/>
  <c r="N409" i="2"/>
  <c r="N519" i="2"/>
  <c r="N47" i="2"/>
  <c r="N38" i="2"/>
  <c r="N123" i="2"/>
  <c r="N563" i="2"/>
  <c r="N58" i="2"/>
  <c r="N515" i="2"/>
  <c r="N622" i="2"/>
  <c r="N573" i="2"/>
  <c r="N118" i="2"/>
  <c r="N441" i="2"/>
  <c r="N137" i="2"/>
  <c r="N400" i="2"/>
  <c r="N186" i="2"/>
  <c r="N675" i="2"/>
  <c r="N208" i="2"/>
  <c r="N146" i="2"/>
  <c r="N304" i="2"/>
  <c r="N484" i="2"/>
  <c r="N67" i="2"/>
  <c r="N240" i="2"/>
  <c r="N638" i="2"/>
  <c r="N134" i="2"/>
  <c r="N501" i="2"/>
  <c r="N117" i="2"/>
  <c r="N362" i="2"/>
  <c r="N5" i="2"/>
  <c r="N241" i="2"/>
  <c r="N730" i="2"/>
  <c r="N679" i="2"/>
  <c r="N26" i="2"/>
  <c r="N3" i="2"/>
  <c r="N222" i="2"/>
  <c r="N499" i="2"/>
  <c r="N302" i="2"/>
  <c r="N272" i="2"/>
  <c r="N461" i="2"/>
  <c r="N88" i="2"/>
  <c r="N99" i="2"/>
  <c r="N80" i="2"/>
  <c r="N359" i="2"/>
  <c r="N579" i="2"/>
  <c r="N403" i="2"/>
  <c r="N276" i="2"/>
  <c r="N183" i="2"/>
  <c r="N167" i="2"/>
  <c r="N50" i="2"/>
  <c r="N332" i="2"/>
  <c r="N423" i="2"/>
  <c r="N92" i="2"/>
  <c r="N115" i="2"/>
  <c r="N555" i="2"/>
  <c r="N110" i="2"/>
  <c r="N259" i="2"/>
  <c r="N647" i="2"/>
  <c r="N126" i="2"/>
  <c r="N614" i="2"/>
  <c r="N95" i="2"/>
  <c r="N109" i="2"/>
  <c r="N61" i="2"/>
  <c r="N329" i="2"/>
  <c r="N205" i="2"/>
  <c r="N306" i="2"/>
  <c r="N31" i="2"/>
  <c r="N2" i="2"/>
  <c r="N285" i="2"/>
  <c r="N445" i="2"/>
  <c r="N158" i="2"/>
  <c r="N539" i="2"/>
  <c r="N552" i="2"/>
  <c r="N553" i="2"/>
  <c r="N253" i="2"/>
  <c r="N105" i="2"/>
  <c r="N366" i="2"/>
  <c r="N165" i="2"/>
  <c r="N683" i="2"/>
  <c r="N516" i="2"/>
  <c r="N56" i="2"/>
  <c r="N73" i="2"/>
  <c r="N462" i="2"/>
  <c r="N391" i="2"/>
  <c r="N466" i="2"/>
  <c r="N619" i="2"/>
  <c r="N262" i="2"/>
  <c r="N34" i="2"/>
  <c r="N143" i="2"/>
  <c r="N6" i="2"/>
  <c r="N35" i="2"/>
  <c r="N632" i="2"/>
  <c r="N81" i="2"/>
  <c r="N148" i="2"/>
  <c r="N153" i="2"/>
  <c r="N700" i="2"/>
  <c r="N500" i="2"/>
  <c r="N263" i="2"/>
  <c r="N352" i="2"/>
  <c r="N214" i="2"/>
  <c r="N691" i="2"/>
  <c r="N586" i="2"/>
  <c r="N483" i="2"/>
  <c r="N48" i="2"/>
  <c r="N321" i="2"/>
  <c r="N731" i="2"/>
  <c r="N127" i="2"/>
  <c r="N84" i="2"/>
  <c r="N63" i="2"/>
  <c r="N4" i="2"/>
  <c r="N363" i="2"/>
  <c r="N551" i="2"/>
  <c r="N72" i="2"/>
  <c r="N178" i="2"/>
  <c r="N202" i="2"/>
  <c r="N657" i="2"/>
  <c r="N437" i="2"/>
  <c r="N522" i="2"/>
  <c r="N132" i="2"/>
  <c r="N591" i="2"/>
  <c r="N425" i="2"/>
  <c r="N159" i="2"/>
  <c r="N502" i="2"/>
  <c r="N215" i="2"/>
  <c r="N28" i="2"/>
  <c r="N8" i="2"/>
  <c r="N568" i="2"/>
  <c r="N14" i="2"/>
  <c r="N19" i="2"/>
  <c r="N152" i="2"/>
  <c r="N330" i="2"/>
  <c r="N234" i="2"/>
  <c r="N571" i="2"/>
  <c r="N377" i="2"/>
  <c r="N168" i="2"/>
  <c r="N160" i="2"/>
  <c r="N694" i="2"/>
  <c r="N488" i="2"/>
  <c r="N397" i="2"/>
  <c r="N492" i="2"/>
  <c r="N685" i="2"/>
  <c r="N24" i="2"/>
  <c r="N297" i="2"/>
  <c r="N661" i="2"/>
  <c r="N356" i="2"/>
  <c r="N639" i="2"/>
  <c r="N154" i="2"/>
  <c r="N577" i="2"/>
  <c r="N256" i="2"/>
  <c r="N295" i="2"/>
  <c r="N114" i="2"/>
  <c r="N458" i="2"/>
  <c r="N308" i="2"/>
  <c r="N438" i="2"/>
  <c r="N210" i="2"/>
  <c r="N16" i="2"/>
  <c r="N191" i="2"/>
  <c r="N613" i="2"/>
  <c r="N562" i="2"/>
  <c r="N599" i="2"/>
  <c r="N182" i="2"/>
  <c r="N340" i="2"/>
  <c r="N624" i="2"/>
  <c r="N258" i="2"/>
  <c r="N111" i="2"/>
  <c r="N735" i="2"/>
  <c r="N150" i="2"/>
  <c r="N180" i="2"/>
  <c r="N557" i="2"/>
  <c r="N119" i="2"/>
  <c r="N273" i="2"/>
  <c r="N9" i="2"/>
  <c r="N533" i="2"/>
  <c r="N59" i="2"/>
  <c r="N267" i="2"/>
  <c r="N116" i="2"/>
  <c r="N133" i="2"/>
  <c r="N405" i="2"/>
  <c r="N314" i="2"/>
  <c r="N10" i="2"/>
  <c r="N86" i="2"/>
  <c r="N62" i="2"/>
  <c r="N503" i="2"/>
  <c r="N510" i="2"/>
  <c r="N310" i="2"/>
  <c r="N440" i="2"/>
  <c r="N617" i="2"/>
  <c r="N190" i="2"/>
  <c r="N11" i="2"/>
  <c r="N703" i="2"/>
  <c r="N76" i="2"/>
  <c r="N581" i="2"/>
  <c r="N671" i="2"/>
  <c r="N629" i="2"/>
  <c r="N238" i="2"/>
  <c r="N13" i="2"/>
  <c r="N164" i="2"/>
  <c r="N396" i="2"/>
  <c r="N543" i="2"/>
  <c r="N374" i="2"/>
  <c r="N17" i="2"/>
  <c r="N323" i="2"/>
  <c r="N453" i="2"/>
  <c r="N401" i="2"/>
  <c r="N29" i="2"/>
  <c r="N556" i="2"/>
  <c r="N217" i="2"/>
  <c r="N211" i="2"/>
  <c r="N656" i="2"/>
  <c r="N662" i="2"/>
  <c r="N609" i="2"/>
  <c r="N294" i="2"/>
  <c r="N316" i="2"/>
  <c r="N303" i="2"/>
  <c r="N176" i="2"/>
  <c r="N23" i="2"/>
  <c r="N398" i="2"/>
  <c r="N89" i="2"/>
  <c r="N726" i="2"/>
  <c r="N720" i="2"/>
  <c r="N603" i="2"/>
  <c r="N313" i="2"/>
  <c r="N255" i="2"/>
  <c r="N307" i="2"/>
  <c r="N635" i="2"/>
  <c r="N290" i="2"/>
  <c r="N547" i="2"/>
  <c r="N235" i="2"/>
  <c r="N514" i="2"/>
  <c r="N526" i="2"/>
  <c r="N702" i="2"/>
  <c r="N664" i="2"/>
  <c r="N545" i="2"/>
  <c r="N618" i="2"/>
  <c r="N269" i="2"/>
  <c r="N98" i="2"/>
  <c r="N566" i="2"/>
  <c r="N454" i="2"/>
  <c r="N711" i="2"/>
  <c r="N604" i="2"/>
  <c r="N277" i="2"/>
  <c r="N630" i="2"/>
  <c r="N527" i="2"/>
  <c r="N52" i="2"/>
  <c r="N421" i="2"/>
  <c r="N248" i="2"/>
  <c r="N257" i="2"/>
  <c r="N719" i="2"/>
  <c r="N135" i="2"/>
  <c r="N46" i="2"/>
  <c r="N85" i="2"/>
  <c r="N569" i="2"/>
  <c r="N216" i="2"/>
  <c r="N348" i="2"/>
  <c r="N77" i="2"/>
  <c r="N337" i="2"/>
  <c r="N155" i="2"/>
  <c r="N561" i="2"/>
  <c r="N68" i="2"/>
  <c r="N384" i="2"/>
  <c r="N383" i="2"/>
  <c r="N592" i="2"/>
  <c r="N473" i="2"/>
  <c r="N367" i="2"/>
  <c r="N496" i="2"/>
  <c r="N101" i="2"/>
  <c r="N325" i="2"/>
  <c r="N455" i="2"/>
  <c r="N33" i="2"/>
  <c r="N288" i="2"/>
  <c r="N714" i="2"/>
  <c r="N379" i="2"/>
  <c r="N21" i="2"/>
  <c r="N381" i="2"/>
  <c r="N682" i="2"/>
  <c r="N39" i="2"/>
  <c r="N283" i="2"/>
  <c r="N249" i="2"/>
  <c r="N354" i="2"/>
  <c r="N542" i="2"/>
  <c r="N429" i="2"/>
  <c r="N372" i="2"/>
  <c r="N548" i="2"/>
  <c r="N64" i="2"/>
  <c r="N187" i="2"/>
  <c r="N606" i="2"/>
  <c r="N230" i="2"/>
  <c r="N580" i="2"/>
  <c r="N447" i="2"/>
  <c r="N713" i="2"/>
  <c r="N486" i="2"/>
  <c r="N284" i="2"/>
  <c r="N572" i="2"/>
  <c r="N83" i="2"/>
  <c r="N138" i="2"/>
  <c r="N342" i="2"/>
  <c r="N113" i="2"/>
  <c r="N607" i="2"/>
  <c r="N576" i="2"/>
  <c r="N477" i="2"/>
  <c r="N218" i="2"/>
  <c r="N722" i="2"/>
  <c r="N335" i="2"/>
  <c r="N658" i="2"/>
  <c r="N53" i="2"/>
  <c r="N189" i="2"/>
  <c r="N94" i="2"/>
  <c r="N227" i="2"/>
  <c r="N736" i="2"/>
  <c r="N659" i="2"/>
  <c r="N524" i="2"/>
  <c r="N169" i="2"/>
  <c r="N151" i="2"/>
  <c r="N460" i="2"/>
  <c r="N583" i="2"/>
  <c r="N627" i="2"/>
  <c r="N300" i="2"/>
  <c r="N107" i="2"/>
  <c r="N504" i="2"/>
  <c r="N601" i="2"/>
  <c r="N112" i="2"/>
  <c r="N667" i="2"/>
  <c r="N648" i="2"/>
  <c r="N593" i="2"/>
  <c r="N55" i="2"/>
  <c r="N535" i="2"/>
  <c r="N554" i="2"/>
  <c r="N435" i="2"/>
  <c r="N278" i="2"/>
  <c r="N621" i="2"/>
  <c r="N266" i="2"/>
  <c r="N270" i="2"/>
  <c r="N436" i="2"/>
  <c r="N463" i="2"/>
  <c r="N156" i="2"/>
  <c r="N474" i="2"/>
  <c r="N254" i="2"/>
  <c r="N468" i="2"/>
  <c r="N170" i="2"/>
  <c r="N594" i="2"/>
  <c r="N584" i="2"/>
  <c r="N75" i="2"/>
  <c r="N194" i="2"/>
  <c r="N201" i="2"/>
  <c r="N292" i="2"/>
  <c r="N695" i="2"/>
  <c r="N131" i="2"/>
  <c r="N636" i="2"/>
  <c r="N704" i="2"/>
  <c r="N529" i="2"/>
  <c r="N66" i="2"/>
  <c r="N380" i="2"/>
  <c r="N96" i="2"/>
  <c r="N646" i="2"/>
  <c r="N345" i="2"/>
  <c r="N404" i="2"/>
  <c r="N598" i="2"/>
  <c r="N616" i="2"/>
  <c r="N528" i="2"/>
  <c r="N705" i="2"/>
  <c r="N122" i="2"/>
  <c r="N281" i="2"/>
  <c r="N697" i="2"/>
  <c r="N203" i="2"/>
  <c r="N264" i="2"/>
  <c r="N718" i="2"/>
  <c r="N672" i="2"/>
  <c r="N206" i="2"/>
  <c r="N287" i="2"/>
  <c r="N589" i="2"/>
  <c r="N368" i="2"/>
  <c r="N653" i="2"/>
  <c r="N595" i="2"/>
  <c r="N162" i="2"/>
  <c r="N353" i="2"/>
  <c r="N559" i="2"/>
  <c r="N549" i="2"/>
  <c r="N600" i="2"/>
  <c r="N387" i="2"/>
  <c r="N412" i="2"/>
  <c r="N338" i="2"/>
  <c r="N729" i="2"/>
  <c r="N737" i="2"/>
  <c r="N570" i="2"/>
  <c r="N250" i="2"/>
  <c r="N511" i="2"/>
  <c r="N517" i="2"/>
  <c r="N175" i="2"/>
  <c r="N100" i="2"/>
  <c r="N226" i="2"/>
  <c r="N204" i="2"/>
  <c r="N331" i="2"/>
  <c r="N567" i="2"/>
  <c r="N174" i="2"/>
  <c r="N246" i="2"/>
  <c r="N196" i="2"/>
  <c r="N493" i="2"/>
  <c r="N518" i="2"/>
  <c r="N418" i="2"/>
  <c r="N318" i="2"/>
  <c r="N530" i="2"/>
  <c r="N724" i="2"/>
  <c r="N268" i="2"/>
  <c r="N392" i="2"/>
  <c r="N698" i="2"/>
  <c r="N144" i="2"/>
  <c r="N666" i="2"/>
  <c r="N707" i="2"/>
  <c r="N184" i="2"/>
  <c r="N317" i="2"/>
  <c r="N456" i="2"/>
  <c r="N558" i="2"/>
  <c r="N139" i="2"/>
  <c r="N289" i="2"/>
  <c r="N378" i="2"/>
  <c r="N706" i="2"/>
  <c r="N564" i="2"/>
  <c r="N432" i="2"/>
  <c r="N149" i="2"/>
  <c r="N532" i="2"/>
  <c r="N538" i="2"/>
  <c r="N536" i="2"/>
  <c r="N343" i="2"/>
  <c r="N433" i="2"/>
  <c r="N242" i="2"/>
  <c r="N654" i="2"/>
  <c r="N171" i="2"/>
  <c r="N643" i="2"/>
  <c r="N479" i="2"/>
  <c r="N373" i="2"/>
  <c r="N734" i="2"/>
  <c r="N361" i="2"/>
  <c r="N628" i="2"/>
  <c r="N690" i="2"/>
  <c r="N286" i="2"/>
  <c r="N465" i="2"/>
  <c r="N652" i="2"/>
  <c r="N669" i="2"/>
  <c r="N712" i="2"/>
  <c r="N645" i="2"/>
  <c r="N725" i="2"/>
  <c r="N588" i="2"/>
  <c r="N444" i="2"/>
  <c r="N673" i="2"/>
  <c r="N692" i="2"/>
  <c r="N525" i="2"/>
  <c r="N611" i="2"/>
  <c r="N490" i="2"/>
  <c r="N693" i="2"/>
  <c r="N727" i="2"/>
  <c r="N699" i="2"/>
  <c r="N680" i="2"/>
  <c r="N660" i="2"/>
  <c r="N701" i="2"/>
  <c r="N717" i="2"/>
  <c r="N686" i="2"/>
  <c r="N631" i="2"/>
  <c r="N710" i="2"/>
  <c r="N732" i="2"/>
  <c r="N738" i="2"/>
  <c r="L650" i="2"/>
  <c r="L480" i="2"/>
  <c r="L470" i="2"/>
  <c r="L130" i="2"/>
  <c r="L223" i="2"/>
  <c r="L382" i="2"/>
  <c r="L299" i="2"/>
  <c r="L305" i="2"/>
  <c r="L544" i="2"/>
  <c r="L610" i="2"/>
  <c r="L336" i="2"/>
  <c r="L220" i="2"/>
  <c r="L140" i="2"/>
  <c r="L668" i="2"/>
  <c r="L243" i="2"/>
  <c r="L481" i="2"/>
  <c r="L615" i="2"/>
  <c r="L74" i="2"/>
  <c r="L590" i="2"/>
  <c r="L446" i="2"/>
  <c r="L376" i="2"/>
  <c r="L219" i="2"/>
  <c r="L369" i="2"/>
  <c r="L181" i="2"/>
  <c r="L565" i="2"/>
  <c r="L596" i="2"/>
  <c r="L620" i="2"/>
  <c r="L106" i="2"/>
  <c r="L424" i="2"/>
  <c r="L469" i="2"/>
  <c r="L224" i="2"/>
  <c r="L644" i="2"/>
  <c r="L70" i="2"/>
  <c r="L708" i="2"/>
  <c r="L15" i="2"/>
  <c r="L721" i="2"/>
  <c r="L415" i="2"/>
  <c r="L78" i="2"/>
  <c r="L420" i="2"/>
  <c r="L676" i="2"/>
  <c r="L136" i="2"/>
  <c r="L467" i="2"/>
  <c r="L489" i="2"/>
  <c r="L319" i="2"/>
  <c r="L231" i="2"/>
  <c r="L509" i="2"/>
  <c r="L475" i="2"/>
  <c r="L605" i="2"/>
  <c r="L312" i="2"/>
  <c r="L357" i="2"/>
  <c r="L687" i="2"/>
  <c r="L213" i="2"/>
  <c r="L326" i="2"/>
  <c r="L212" i="2"/>
  <c r="L236" i="2"/>
  <c r="L239" i="2"/>
  <c r="L485" i="2"/>
  <c r="L448" i="2"/>
  <c r="L602" i="2"/>
  <c r="L540" i="2"/>
  <c r="L232" i="2"/>
  <c r="L324" i="2"/>
  <c r="L339" i="2"/>
  <c r="L280" i="2"/>
  <c r="L327" i="2"/>
  <c r="L506" i="2"/>
  <c r="L358" i="2"/>
  <c r="L582" i="2"/>
  <c r="L471" i="2"/>
  <c r="L389" i="2"/>
  <c r="L419" i="2"/>
  <c r="L574" i="2"/>
  <c r="L237" i="2"/>
  <c r="L65" i="2"/>
  <c r="L209" i="2"/>
  <c r="L198" i="2"/>
  <c r="L142" i="2"/>
  <c r="L247" i="2"/>
  <c r="L37" i="2"/>
  <c r="L228" i="2"/>
  <c r="L163" i="2"/>
  <c r="L534" i="2"/>
  <c r="L225" i="2"/>
  <c r="L364" i="2"/>
  <c r="L172" i="2"/>
  <c r="L442" i="2"/>
  <c r="L341" i="2"/>
  <c r="L145" i="2"/>
  <c r="L42" i="2"/>
  <c r="L427" i="2"/>
  <c r="L575" i="2"/>
  <c r="L157" i="2"/>
  <c r="L388" i="2"/>
  <c r="L192" i="2"/>
  <c r="L390" i="2"/>
  <c r="L349" i="2"/>
  <c r="L120" i="2"/>
  <c r="L27" i="2"/>
  <c r="L386" i="2"/>
  <c r="L684" i="2"/>
  <c r="L651" i="2"/>
  <c r="L505" i="2"/>
  <c r="L416" i="2"/>
  <c r="L43" i="2"/>
  <c r="L626" i="2"/>
  <c r="L309" i="2"/>
  <c r="L18" i="2"/>
  <c r="L124" i="2"/>
  <c r="L393" i="2"/>
  <c r="L311" i="2"/>
  <c r="L49" i="2"/>
  <c r="L649" i="2"/>
  <c r="L413" i="2"/>
  <c r="L279" i="2"/>
  <c r="L728" i="2"/>
  <c r="L351" i="2"/>
  <c r="L45" i="2"/>
  <c r="L102" i="2"/>
  <c r="L346" i="2"/>
  <c r="L491" i="2"/>
  <c r="L79" i="2"/>
  <c r="L252" i="2"/>
  <c r="L261" i="2"/>
  <c r="L344" i="2"/>
  <c r="L723" i="2"/>
  <c r="L229" i="2"/>
  <c r="L394" i="2"/>
  <c r="L233" i="2"/>
  <c r="L12" i="2"/>
  <c r="L173" i="2"/>
  <c r="L129" i="2"/>
  <c r="L407" i="2"/>
  <c r="L260" i="2"/>
  <c r="L478" i="2"/>
  <c r="L328" i="2"/>
  <c r="L641" i="2"/>
  <c r="L625" i="2"/>
  <c r="L434" i="2"/>
  <c r="L430" i="2"/>
  <c r="L670" i="2"/>
  <c r="L265" i="2"/>
  <c r="L365" i="2"/>
  <c r="L560" i="2"/>
  <c r="L25" i="2"/>
  <c r="L497" i="2"/>
  <c r="L439" i="2"/>
  <c r="L193" i="2"/>
  <c r="L147" i="2"/>
  <c r="L452" i="2"/>
  <c r="L399" i="2"/>
  <c r="L733" i="2"/>
  <c r="L449" i="2"/>
  <c r="L197" i="2"/>
  <c r="L141" i="2"/>
  <c r="L550" i="2"/>
  <c r="L274" i="2"/>
  <c r="L681" i="2"/>
  <c r="L408" i="2"/>
  <c r="L245" i="2"/>
  <c r="L507" i="2"/>
  <c r="L498" i="2"/>
  <c r="L221" i="2"/>
  <c r="L30" i="2"/>
  <c r="L482" i="2"/>
  <c r="L623" i="2"/>
  <c r="L494" i="2"/>
  <c r="L60" i="2"/>
  <c r="L128" i="2"/>
  <c r="L90" i="2"/>
  <c r="L642" i="2"/>
  <c r="L301" i="2"/>
  <c r="L508" i="2"/>
  <c r="L523" i="2"/>
  <c r="L537" i="2"/>
  <c r="L634" i="2"/>
  <c r="L431" i="2"/>
  <c r="L608" i="2"/>
  <c r="L546" i="2"/>
  <c r="L207" i="2"/>
  <c r="L271" i="2"/>
  <c r="L87" i="2"/>
  <c r="L428" i="2"/>
  <c r="L696" i="2"/>
  <c r="L612" i="2"/>
  <c r="L678" i="2"/>
  <c r="L320" i="2"/>
  <c r="L587" i="2"/>
  <c r="L57" i="2"/>
  <c r="L166" i="2"/>
  <c r="L417" i="2"/>
  <c r="L20" i="2"/>
  <c r="L200" i="2"/>
  <c r="L411" i="2"/>
  <c r="L40" i="2"/>
  <c r="L689" i="2"/>
  <c r="L360" i="2"/>
  <c r="L275" i="2"/>
  <c r="L251" i="2"/>
  <c r="L450" i="2"/>
  <c r="L54" i="2"/>
  <c r="L665" i="2"/>
  <c r="L199" i="2"/>
  <c r="L520" i="2"/>
  <c r="L637" i="2"/>
  <c r="L406" i="2"/>
  <c r="L597" i="2"/>
  <c r="L655" i="2"/>
  <c r="L44" i="2"/>
  <c r="L451" i="2"/>
  <c r="L195" i="2"/>
  <c r="L291" i="2"/>
  <c r="L476" i="2"/>
  <c r="L293" i="2"/>
  <c r="L315" i="2"/>
  <c r="L472" i="2"/>
  <c r="L688" i="2"/>
  <c r="L69" i="2"/>
  <c r="L7" i="2"/>
  <c r="L422" i="2"/>
  <c r="L296" i="2"/>
  <c r="L179" i="2"/>
  <c r="L663" i="2"/>
  <c r="L578" i="2"/>
  <c r="L531" i="2"/>
  <c r="L177" i="2"/>
  <c r="L108" i="2"/>
  <c r="L385" i="2"/>
  <c r="L633" i="2"/>
  <c r="L350" i="2"/>
  <c r="L188" i="2"/>
  <c r="L414" i="2"/>
  <c r="L495" i="2"/>
  <c r="L93" i="2"/>
  <c r="L402" i="2"/>
  <c r="L322" i="2"/>
  <c r="L674" i="2"/>
  <c r="L521" i="2"/>
  <c r="L41" i="2"/>
  <c r="L282" i="2"/>
  <c r="L104" i="2"/>
  <c r="L443" i="2"/>
  <c r="L333" i="2"/>
  <c r="L97" i="2"/>
  <c r="L487" i="2"/>
  <c r="L640" i="2"/>
  <c r="L161" i="2"/>
  <c r="L36" i="2"/>
  <c r="L82" i="2"/>
  <c r="L32" i="2"/>
  <c r="L51" i="2"/>
  <c r="L244" i="2"/>
  <c r="L121" i="2"/>
  <c r="L334" i="2"/>
  <c r="L426" i="2"/>
  <c r="L347" i="2"/>
  <c r="L395" i="2"/>
  <c r="L585" i="2"/>
  <c r="L464" i="2"/>
  <c r="L185" i="2"/>
  <c r="L677" i="2"/>
  <c r="L541" i="2"/>
  <c r="L410" i="2"/>
  <c r="L512" i="2"/>
  <c r="L91" i="2"/>
  <c r="L71" i="2"/>
  <c r="L709" i="2"/>
  <c r="L715" i="2"/>
  <c r="L457" i="2"/>
  <c r="L513" i="2"/>
  <c r="L370" i="2"/>
  <c r="L298" i="2"/>
  <c r="L125" i="2"/>
  <c r="L371" i="2"/>
  <c r="L355" i="2"/>
  <c r="L459" i="2"/>
  <c r="L375" i="2"/>
  <c r="L22" i="2"/>
  <c r="L103" i="2"/>
  <c r="L716" i="2"/>
  <c r="L409" i="2"/>
  <c r="L519" i="2"/>
  <c r="L47" i="2"/>
  <c r="L38" i="2"/>
  <c r="L123" i="2"/>
  <c r="L563" i="2"/>
  <c r="L58" i="2"/>
  <c r="L515" i="2"/>
  <c r="L622" i="2"/>
  <c r="L573" i="2"/>
  <c r="L118" i="2"/>
  <c r="L441" i="2"/>
  <c r="L137" i="2"/>
  <c r="L400" i="2"/>
  <c r="L186" i="2"/>
  <c r="L675" i="2"/>
  <c r="L208" i="2"/>
  <c r="L146" i="2"/>
  <c r="L304" i="2"/>
  <c r="L484" i="2"/>
  <c r="L67" i="2"/>
  <c r="L240" i="2"/>
  <c r="L638" i="2"/>
  <c r="L134" i="2"/>
  <c r="L501" i="2"/>
  <c r="L117" i="2"/>
  <c r="L362" i="2"/>
  <c r="L5" i="2"/>
  <c r="L241" i="2"/>
  <c r="L730" i="2"/>
  <c r="L679" i="2"/>
  <c r="L26" i="2"/>
  <c r="L3" i="2"/>
  <c r="L222" i="2"/>
  <c r="L499" i="2"/>
  <c r="L302" i="2"/>
  <c r="L272" i="2"/>
  <c r="L461" i="2"/>
  <c r="L88" i="2"/>
  <c r="L99" i="2"/>
  <c r="L80" i="2"/>
  <c r="L359" i="2"/>
  <c r="L579" i="2"/>
  <c r="L403" i="2"/>
  <c r="L276" i="2"/>
  <c r="L183" i="2"/>
  <c r="L167" i="2"/>
  <c r="L50" i="2"/>
  <c r="L332" i="2"/>
  <c r="L423" i="2"/>
  <c r="L92" i="2"/>
  <c r="L115" i="2"/>
  <c r="L555" i="2"/>
  <c r="L110" i="2"/>
  <c r="L259" i="2"/>
  <c r="L647" i="2"/>
  <c r="L126" i="2"/>
  <c r="L614" i="2"/>
  <c r="L95" i="2"/>
  <c r="L109" i="2"/>
  <c r="L61" i="2"/>
  <c r="L329" i="2"/>
  <c r="L205" i="2"/>
  <c r="L306" i="2"/>
  <c r="L31" i="2"/>
  <c r="L2" i="2"/>
  <c r="L285" i="2"/>
  <c r="L445" i="2"/>
  <c r="L158" i="2"/>
  <c r="L539" i="2"/>
  <c r="L552" i="2"/>
  <c r="L553" i="2"/>
  <c r="L253" i="2"/>
  <c r="L105" i="2"/>
  <c r="L366" i="2"/>
  <c r="L165" i="2"/>
  <c r="L683" i="2"/>
  <c r="L516" i="2"/>
  <c r="L56" i="2"/>
  <c r="L73" i="2"/>
  <c r="L462" i="2"/>
  <c r="L391" i="2"/>
  <c r="L466" i="2"/>
  <c r="L619" i="2"/>
  <c r="L262" i="2"/>
  <c r="L34" i="2"/>
  <c r="L143" i="2"/>
  <c r="L6" i="2"/>
  <c r="L35" i="2"/>
  <c r="L632" i="2"/>
  <c r="L81" i="2"/>
  <c r="L148" i="2"/>
  <c r="L153" i="2"/>
  <c r="L700" i="2"/>
  <c r="L500" i="2"/>
  <c r="L263" i="2"/>
  <c r="L352" i="2"/>
  <c r="L214" i="2"/>
  <c r="L691" i="2"/>
  <c r="L586" i="2"/>
  <c r="L483" i="2"/>
  <c r="L48" i="2"/>
  <c r="L321" i="2"/>
  <c r="L731" i="2"/>
  <c r="L127" i="2"/>
  <c r="L84" i="2"/>
  <c r="L63" i="2"/>
  <c r="L4" i="2"/>
  <c r="L363" i="2"/>
  <c r="L551" i="2"/>
  <c r="L72" i="2"/>
  <c r="L178" i="2"/>
  <c r="L202" i="2"/>
  <c r="L657" i="2"/>
  <c r="L437" i="2"/>
  <c r="L522" i="2"/>
  <c r="L132" i="2"/>
  <c r="L591" i="2"/>
  <c r="L425" i="2"/>
  <c r="L159" i="2"/>
  <c r="L502" i="2"/>
  <c r="L215" i="2"/>
  <c r="L28" i="2"/>
  <c r="L8" i="2"/>
  <c r="L568" i="2"/>
  <c r="L14" i="2"/>
  <c r="L19" i="2"/>
  <c r="L152" i="2"/>
  <c r="L330" i="2"/>
  <c r="L234" i="2"/>
  <c r="L571" i="2"/>
  <c r="L377" i="2"/>
  <c r="L168" i="2"/>
  <c r="L160" i="2"/>
  <c r="L694" i="2"/>
  <c r="L488" i="2"/>
  <c r="L397" i="2"/>
  <c r="L492" i="2"/>
  <c r="L685" i="2"/>
  <c r="L24" i="2"/>
  <c r="L297" i="2"/>
  <c r="L661" i="2"/>
  <c r="L356" i="2"/>
  <c r="L639" i="2"/>
  <c r="L154" i="2"/>
  <c r="L577" i="2"/>
  <c r="L256" i="2"/>
  <c r="L295" i="2"/>
  <c r="L114" i="2"/>
  <c r="L458" i="2"/>
  <c r="L308" i="2"/>
  <c r="L438" i="2"/>
  <c r="L210" i="2"/>
  <c r="L16" i="2"/>
  <c r="L191" i="2"/>
  <c r="L613" i="2"/>
  <c r="L562" i="2"/>
  <c r="L599" i="2"/>
  <c r="L182" i="2"/>
  <c r="L340" i="2"/>
  <c r="L624" i="2"/>
  <c r="L258" i="2"/>
  <c r="L111" i="2"/>
  <c r="L735" i="2"/>
  <c r="L150" i="2"/>
  <c r="L180" i="2"/>
  <c r="L557" i="2"/>
  <c r="L119" i="2"/>
  <c r="L273" i="2"/>
  <c r="L9" i="2"/>
  <c r="L533" i="2"/>
  <c r="L59" i="2"/>
  <c r="L267" i="2"/>
  <c r="L116" i="2"/>
  <c r="L133" i="2"/>
  <c r="L405" i="2"/>
  <c r="L314" i="2"/>
  <c r="L10" i="2"/>
  <c r="L86" i="2"/>
  <c r="L62" i="2"/>
  <c r="L503" i="2"/>
  <c r="L510" i="2"/>
  <c r="L310" i="2"/>
  <c r="L440" i="2"/>
  <c r="L617" i="2"/>
  <c r="L190" i="2"/>
  <c r="L11" i="2"/>
  <c r="L703" i="2"/>
  <c r="L76" i="2"/>
  <c r="L581" i="2"/>
  <c r="L671" i="2"/>
  <c r="L629" i="2"/>
  <c r="L238" i="2"/>
  <c r="L13" i="2"/>
  <c r="L164" i="2"/>
  <c r="L396" i="2"/>
  <c r="L543" i="2"/>
  <c r="L374" i="2"/>
  <c r="L17" i="2"/>
  <c r="L323" i="2"/>
  <c r="L453" i="2"/>
  <c r="L401" i="2"/>
  <c r="L29" i="2"/>
  <c r="L556" i="2"/>
  <c r="L217" i="2"/>
  <c r="L211" i="2"/>
  <c r="L656" i="2"/>
  <c r="L662" i="2"/>
  <c r="L609" i="2"/>
  <c r="L294" i="2"/>
  <c r="L316" i="2"/>
  <c r="L303" i="2"/>
  <c r="L176" i="2"/>
  <c r="L23" i="2"/>
  <c r="L398" i="2"/>
  <c r="L89" i="2"/>
  <c r="L726" i="2"/>
  <c r="L720" i="2"/>
  <c r="L603" i="2"/>
  <c r="L313" i="2"/>
  <c r="L255" i="2"/>
  <c r="L307" i="2"/>
  <c r="L635" i="2"/>
  <c r="L290" i="2"/>
  <c r="L547" i="2"/>
  <c r="L235" i="2"/>
  <c r="L514" i="2"/>
  <c r="L526" i="2"/>
  <c r="L702" i="2"/>
  <c r="L664" i="2"/>
  <c r="L545" i="2"/>
  <c r="L618" i="2"/>
  <c r="L269" i="2"/>
  <c r="L98" i="2"/>
  <c r="L566" i="2"/>
  <c r="L454" i="2"/>
  <c r="L711" i="2"/>
  <c r="L604" i="2"/>
  <c r="L277" i="2"/>
  <c r="L630" i="2"/>
  <c r="L527" i="2"/>
  <c r="L52" i="2"/>
  <c r="L421" i="2"/>
  <c r="L248" i="2"/>
  <c r="L257" i="2"/>
  <c r="L719" i="2"/>
  <c r="L135" i="2"/>
  <c r="L46" i="2"/>
  <c r="L85" i="2"/>
  <c r="L569" i="2"/>
  <c r="L216" i="2"/>
  <c r="L348" i="2"/>
  <c r="L77" i="2"/>
  <c r="L337" i="2"/>
  <c r="L155" i="2"/>
  <c r="L561" i="2"/>
  <c r="L68" i="2"/>
  <c r="L384" i="2"/>
  <c r="L383" i="2"/>
  <c r="L592" i="2"/>
  <c r="L473" i="2"/>
  <c r="L367" i="2"/>
  <c r="L496" i="2"/>
  <c r="L101" i="2"/>
  <c r="L325" i="2"/>
  <c r="L455" i="2"/>
  <c r="L33" i="2"/>
  <c r="L288" i="2"/>
  <c r="L714" i="2"/>
  <c r="L379" i="2"/>
  <c r="L21" i="2"/>
  <c r="L381" i="2"/>
  <c r="L682" i="2"/>
  <c r="L39" i="2"/>
  <c r="L283" i="2"/>
  <c r="L249" i="2"/>
  <c r="L354" i="2"/>
  <c r="L542" i="2"/>
  <c r="L429" i="2"/>
  <c r="L372" i="2"/>
  <c r="L548" i="2"/>
  <c r="L64" i="2"/>
  <c r="L187" i="2"/>
  <c r="L606" i="2"/>
  <c r="L230" i="2"/>
  <c r="L580" i="2"/>
  <c r="L447" i="2"/>
  <c r="L713" i="2"/>
  <c r="L486" i="2"/>
  <c r="L284" i="2"/>
  <c r="L572" i="2"/>
  <c r="L83" i="2"/>
  <c r="L138" i="2"/>
  <c r="L342" i="2"/>
  <c r="L113" i="2"/>
  <c r="L607" i="2"/>
  <c r="L576" i="2"/>
  <c r="L477" i="2"/>
  <c r="L218" i="2"/>
  <c r="L722" i="2"/>
  <c r="L335" i="2"/>
  <c r="L658" i="2"/>
  <c r="L53" i="2"/>
  <c r="L189" i="2"/>
  <c r="L94" i="2"/>
  <c r="L227" i="2"/>
  <c r="L736" i="2"/>
  <c r="L659" i="2"/>
  <c r="L524" i="2"/>
  <c r="L169" i="2"/>
  <c r="L151" i="2"/>
  <c r="L460" i="2"/>
  <c r="L583" i="2"/>
  <c r="L627" i="2"/>
  <c r="L300" i="2"/>
  <c r="L107" i="2"/>
  <c r="L504" i="2"/>
  <c r="L601" i="2"/>
  <c r="L112" i="2"/>
  <c r="L667" i="2"/>
  <c r="L648" i="2"/>
  <c r="L593" i="2"/>
  <c r="L55" i="2"/>
  <c r="L535" i="2"/>
  <c r="L554" i="2"/>
  <c r="L435" i="2"/>
  <c r="L278" i="2"/>
  <c r="L621" i="2"/>
  <c r="L266" i="2"/>
  <c r="L270" i="2"/>
  <c r="L436" i="2"/>
  <c r="L463" i="2"/>
  <c r="L156" i="2"/>
  <c r="L474" i="2"/>
  <c r="L254" i="2"/>
  <c r="L468" i="2"/>
  <c r="L170" i="2"/>
  <c r="L594" i="2"/>
  <c r="L584" i="2"/>
  <c r="L75" i="2"/>
  <c r="L194" i="2"/>
  <c r="L201" i="2"/>
  <c r="L292" i="2"/>
  <c r="L695" i="2"/>
  <c r="L131" i="2"/>
  <c r="L636" i="2"/>
  <c r="L704" i="2"/>
  <c r="L529" i="2"/>
  <c r="L66" i="2"/>
  <c r="L380" i="2"/>
  <c r="L96" i="2"/>
  <c r="L646" i="2"/>
  <c r="L345" i="2"/>
  <c r="L404" i="2"/>
  <c r="L598" i="2"/>
  <c r="L616" i="2"/>
  <c r="L528" i="2"/>
  <c r="L705" i="2"/>
  <c r="L122" i="2"/>
  <c r="L281" i="2"/>
  <c r="L697" i="2"/>
  <c r="L203" i="2"/>
  <c r="L264" i="2"/>
  <c r="L718" i="2"/>
  <c r="L672" i="2"/>
  <c r="L206" i="2"/>
  <c r="L287" i="2"/>
  <c r="L589" i="2"/>
  <c r="L368" i="2"/>
  <c r="L653" i="2"/>
  <c r="L595" i="2"/>
  <c r="L162" i="2"/>
  <c r="L353" i="2"/>
  <c r="L559" i="2"/>
  <c r="L549" i="2"/>
  <c r="L600" i="2"/>
  <c r="L387" i="2"/>
  <c r="L412" i="2"/>
  <c r="L338" i="2"/>
  <c r="L729" i="2"/>
  <c r="L737" i="2"/>
  <c r="L570" i="2"/>
  <c r="L250" i="2"/>
  <c r="L511" i="2"/>
  <c r="L517" i="2"/>
  <c r="L175" i="2"/>
  <c r="L100" i="2"/>
  <c r="L226" i="2"/>
  <c r="L204" i="2"/>
  <c r="L331" i="2"/>
  <c r="L567" i="2"/>
  <c r="L174" i="2"/>
  <c r="L246" i="2"/>
  <c r="L196" i="2"/>
  <c r="L493" i="2"/>
  <c r="L518" i="2"/>
  <c r="L418" i="2"/>
  <c r="L318" i="2"/>
  <c r="L530" i="2"/>
  <c r="L724" i="2"/>
  <c r="L268" i="2"/>
  <c r="L392" i="2"/>
  <c r="L698" i="2"/>
  <c r="L144" i="2"/>
  <c r="L666" i="2"/>
  <c r="L707" i="2"/>
  <c r="L184" i="2"/>
  <c r="L317" i="2"/>
  <c r="L456" i="2"/>
  <c r="L558" i="2"/>
  <c r="L139" i="2"/>
  <c r="L289" i="2"/>
  <c r="L378" i="2"/>
  <c r="L706" i="2"/>
  <c r="L564" i="2"/>
  <c r="L432" i="2"/>
  <c r="L149" i="2"/>
  <c r="L532" i="2"/>
  <c r="L538" i="2"/>
  <c r="L536" i="2"/>
  <c r="L343" i="2"/>
  <c r="L433" i="2"/>
  <c r="L242" i="2"/>
  <c r="L654" i="2"/>
  <c r="L171" i="2"/>
  <c r="L643" i="2"/>
  <c r="L479" i="2"/>
  <c r="L373" i="2"/>
  <c r="L734" i="2"/>
  <c r="L361" i="2"/>
  <c r="L628" i="2"/>
  <c r="L690" i="2"/>
  <c r="L286" i="2"/>
  <c r="L465" i="2"/>
  <c r="L652" i="2"/>
  <c r="L669" i="2"/>
  <c r="L712" i="2"/>
  <c r="L645" i="2"/>
  <c r="L725" i="2"/>
  <c r="L588" i="2"/>
  <c r="L444" i="2"/>
  <c r="L673" i="2"/>
  <c r="L692" i="2"/>
  <c r="L525" i="2"/>
  <c r="L611" i="2"/>
  <c r="L490" i="2"/>
  <c r="L693" i="2"/>
  <c r="L727" i="2"/>
  <c r="L699" i="2"/>
  <c r="L680" i="2"/>
  <c r="L660" i="2"/>
  <c r="L701" i="2"/>
  <c r="L717" i="2"/>
  <c r="L686" i="2"/>
  <c r="L631" i="2"/>
  <c r="L710" i="2"/>
  <c r="L732" i="2"/>
  <c r="L738" i="2"/>
  <c r="J650" i="2"/>
  <c r="J480" i="2"/>
  <c r="J470" i="2"/>
  <c r="J130" i="2"/>
  <c r="J223" i="2"/>
  <c r="J382" i="2"/>
  <c r="J299" i="2"/>
  <c r="J305" i="2"/>
  <c r="J544" i="2"/>
  <c r="J610" i="2"/>
  <c r="J336" i="2"/>
  <c r="J220" i="2"/>
  <c r="J140" i="2"/>
  <c r="J668" i="2"/>
  <c r="J243" i="2"/>
  <c r="J481" i="2"/>
  <c r="J615" i="2"/>
  <c r="J74" i="2"/>
  <c r="J590" i="2"/>
  <c r="J446" i="2"/>
  <c r="J376" i="2"/>
  <c r="J219" i="2"/>
  <c r="J369" i="2"/>
  <c r="J181" i="2"/>
  <c r="J565" i="2"/>
  <c r="J596" i="2"/>
  <c r="J620" i="2"/>
  <c r="J106" i="2"/>
  <c r="J424" i="2"/>
  <c r="J469" i="2"/>
  <c r="J224" i="2"/>
  <c r="J644" i="2"/>
  <c r="J70" i="2"/>
  <c r="J708" i="2"/>
  <c r="J15" i="2"/>
  <c r="J721" i="2"/>
  <c r="J415" i="2"/>
  <c r="J78" i="2"/>
  <c r="J420" i="2"/>
  <c r="J676" i="2"/>
  <c r="J136" i="2"/>
  <c r="J467" i="2"/>
  <c r="J489" i="2"/>
  <c r="J319" i="2"/>
  <c r="J231" i="2"/>
  <c r="J509" i="2"/>
  <c r="J475" i="2"/>
  <c r="J605" i="2"/>
  <c r="J312" i="2"/>
  <c r="J357" i="2"/>
  <c r="J687" i="2"/>
  <c r="J213" i="2"/>
  <c r="J326" i="2"/>
  <c r="J212" i="2"/>
  <c r="J236" i="2"/>
  <c r="J239" i="2"/>
  <c r="J485" i="2"/>
  <c r="J448" i="2"/>
  <c r="J602" i="2"/>
  <c r="J540" i="2"/>
  <c r="J232" i="2"/>
  <c r="J324" i="2"/>
  <c r="J339" i="2"/>
  <c r="J280" i="2"/>
  <c r="J327" i="2"/>
  <c r="J506" i="2"/>
  <c r="J358" i="2"/>
  <c r="J582" i="2"/>
  <c r="J471" i="2"/>
  <c r="J389" i="2"/>
  <c r="J419" i="2"/>
  <c r="J574" i="2"/>
  <c r="J237" i="2"/>
  <c r="J65" i="2"/>
  <c r="J209" i="2"/>
  <c r="J198" i="2"/>
  <c r="J142" i="2"/>
  <c r="J247" i="2"/>
  <c r="J37" i="2"/>
  <c r="J228" i="2"/>
  <c r="J163" i="2"/>
  <c r="J534" i="2"/>
  <c r="J225" i="2"/>
  <c r="J364" i="2"/>
  <c r="J172" i="2"/>
  <c r="J442" i="2"/>
  <c r="J341" i="2"/>
  <c r="J145" i="2"/>
  <c r="J42" i="2"/>
  <c r="J427" i="2"/>
  <c r="J575" i="2"/>
  <c r="J157" i="2"/>
  <c r="J388" i="2"/>
  <c r="J192" i="2"/>
  <c r="J390" i="2"/>
  <c r="J349" i="2"/>
  <c r="J120" i="2"/>
  <c r="J27" i="2"/>
  <c r="J386" i="2"/>
  <c r="J684" i="2"/>
  <c r="J651" i="2"/>
  <c r="J505" i="2"/>
  <c r="J416" i="2"/>
  <c r="J43" i="2"/>
  <c r="J626" i="2"/>
  <c r="J309" i="2"/>
  <c r="J18" i="2"/>
  <c r="J124" i="2"/>
  <c r="J393" i="2"/>
  <c r="J311" i="2"/>
  <c r="J49" i="2"/>
  <c r="J649" i="2"/>
  <c r="J413" i="2"/>
  <c r="J279" i="2"/>
  <c r="J728" i="2"/>
  <c r="J351" i="2"/>
  <c r="J45" i="2"/>
  <c r="J102" i="2"/>
  <c r="J346" i="2"/>
  <c r="J491" i="2"/>
  <c r="J79" i="2"/>
  <c r="J252" i="2"/>
  <c r="J261" i="2"/>
  <c r="J344" i="2"/>
  <c r="J723" i="2"/>
  <c r="J229" i="2"/>
  <c r="J394" i="2"/>
  <c r="J233" i="2"/>
  <c r="J12" i="2"/>
  <c r="J173" i="2"/>
  <c r="J129" i="2"/>
  <c r="J407" i="2"/>
  <c r="J260" i="2"/>
  <c r="J478" i="2"/>
  <c r="J328" i="2"/>
  <c r="J641" i="2"/>
  <c r="J625" i="2"/>
  <c r="J434" i="2"/>
  <c r="J430" i="2"/>
  <c r="J670" i="2"/>
  <c r="J265" i="2"/>
  <c r="J365" i="2"/>
  <c r="J560" i="2"/>
  <c r="J25" i="2"/>
  <c r="J497" i="2"/>
  <c r="J439" i="2"/>
  <c r="J193" i="2"/>
  <c r="J147" i="2"/>
  <c r="J452" i="2"/>
  <c r="J399" i="2"/>
  <c r="J733" i="2"/>
  <c r="J449" i="2"/>
  <c r="J197" i="2"/>
  <c r="J141" i="2"/>
  <c r="J550" i="2"/>
  <c r="J274" i="2"/>
  <c r="J681" i="2"/>
  <c r="J408" i="2"/>
  <c r="J245" i="2"/>
  <c r="J507" i="2"/>
  <c r="J498" i="2"/>
  <c r="J221" i="2"/>
  <c r="J30" i="2"/>
  <c r="J482" i="2"/>
  <c r="J623" i="2"/>
  <c r="J494" i="2"/>
  <c r="J60" i="2"/>
  <c r="J128" i="2"/>
  <c r="J90" i="2"/>
  <c r="J642" i="2"/>
  <c r="J301" i="2"/>
  <c r="J508" i="2"/>
  <c r="J523" i="2"/>
  <c r="J537" i="2"/>
  <c r="J634" i="2"/>
  <c r="J431" i="2"/>
  <c r="J608" i="2"/>
  <c r="J546" i="2"/>
  <c r="J207" i="2"/>
  <c r="J271" i="2"/>
  <c r="J87" i="2"/>
  <c r="J428" i="2"/>
  <c r="J696" i="2"/>
  <c r="J612" i="2"/>
  <c r="J678" i="2"/>
  <c r="J320" i="2"/>
  <c r="J587" i="2"/>
  <c r="J57" i="2"/>
  <c r="J166" i="2"/>
  <c r="J417" i="2"/>
  <c r="J20" i="2"/>
  <c r="J200" i="2"/>
  <c r="J411" i="2"/>
  <c r="J40" i="2"/>
  <c r="J689" i="2"/>
  <c r="J360" i="2"/>
  <c r="J275" i="2"/>
  <c r="J251" i="2"/>
  <c r="J450" i="2"/>
  <c r="J54" i="2"/>
  <c r="J665" i="2"/>
  <c r="J199" i="2"/>
  <c r="J520" i="2"/>
  <c r="J637" i="2"/>
  <c r="J406" i="2"/>
  <c r="J597" i="2"/>
  <c r="J655" i="2"/>
  <c r="J44" i="2"/>
  <c r="J451" i="2"/>
  <c r="J195" i="2"/>
  <c r="J291" i="2"/>
  <c r="J476" i="2"/>
  <c r="J293" i="2"/>
  <c r="J315" i="2"/>
  <c r="J472" i="2"/>
  <c r="J688" i="2"/>
  <c r="J69" i="2"/>
  <c r="J7" i="2"/>
  <c r="J422" i="2"/>
  <c r="J296" i="2"/>
  <c r="J179" i="2"/>
  <c r="J663" i="2"/>
  <c r="J578" i="2"/>
  <c r="J531" i="2"/>
  <c r="J177" i="2"/>
  <c r="J108" i="2"/>
  <c r="J385" i="2"/>
  <c r="J633" i="2"/>
  <c r="J350" i="2"/>
  <c r="J188" i="2"/>
  <c r="J414" i="2"/>
  <c r="J495" i="2"/>
  <c r="J93" i="2"/>
  <c r="J402" i="2"/>
  <c r="J322" i="2"/>
  <c r="J674" i="2"/>
  <c r="J521" i="2"/>
  <c r="J41" i="2"/>
  <c r="J282" i="2"/>
  <c r="J104" i="2"/>
  <c r="J443" i="2"/>
  <c r="J333" i="2"/>
  <c r="J97" i="2"/>
  <c r="J487" i="2"/>
  <c r="J640" i="2"/>
  <c r="J161" i="2"/>
  <c r="J36" i="2"/>
  <c r="J82" i="2"/>
  <c r="J32" i="2"/>
  <c r="J51" i="2"/>
  <c r="J244" i="2"/>
  <c r="J121" i="2"/>
  <c r="J334" i="2"/>
  <c r="J426" i="2"/>
  <c r="J347" i="2"/>
  <c r="J395" i="2"/>
  <c r="J585" i="2"/>
  <c r="J464" i="2"/>
  <c r="J185" i="2"/>
  <c r="J677" i="2"/>
  <c r="J541" i="2"/>
  <c r="J410" i="2"/>
  <c r="J512" i="2"/>
  <c r="J91" i="2"/>
  <c r="J71" i="2"/>
  <c r="J709" i="2"/>
  <c r="J715" i="2"/>
  <c r="J457" i="2"/>
  <c r="J513" i="2"/>
  <c r="J370" i="2"/>
  <c r="J298" i="2"/>
  <c r="J125" i="2"/>
  <c r="J371" i="2"/>
  <c r="J355" i="2"/>
  <c r="J459" i="2"/>
  <c r="J375" i="2"/>
  <c r="J22" i="2"/>
  <c r="J103" i="2"/>
  <c r="J716" i="2"/>
  <c r="J409" i="2"/>
  <c r="J519" i="2"/>
  <c r="J47" i="2"/>
  <c r="J38" i="2"/>
  <c r="J123" i="2"/>
  <c r="J563" i="2"/>
  <c r="J58" i="2"/>
  <c r="J515" i="2"/>
  <c r="J622" i="2"/>
  <c r="J573" i="2"/>
  <c r="J118" i="2"/>
  <c r="J441" i="2"/>
  <c r="J137" i="2"/>
  <c r="J400" i="2"/>
  <c r="J186" i="2"/>
  <c r="J675" i="2"/>
  <c r="J208" i="2"/>
  <c r="J146" i="2"/>
  <c r="J304" i="2"/>
  <c r="J484" i="2"/>
  <c r="J67" i="2"/>
  <c r="J240" i="2"/>
  <c r="J638" i="2"/>
  <c r="J134" i="2"/>
  <c r="J501" i="2"/>
  <c r="J117" i="2"/>
  <c r="J362" i="2"/>
  <c r="J5" i="2"/>
  <c r="J241" i="2"/>
  <c r="J730" i="2"/>
  <c r="J679" i="2"/>
  <c r="J26" i="2"/>
  <c r="J3" i="2"/>
  <c r="J222" i="2"/>
  <c r="J499" i="2"/>
  <c r="J302" i="2"/>
  <c r="J272" i="2"/>
  <c r="J461" i="2"/>
  <c r="J88" i="2"/>
  <c r="J99" i="2"/>
  <c r="J80" i="2"/>
  <c r="J359" i="2"/>
  <c r="J579" i="2"/>
  <c r="J403" i="2"/>
  <c r="J276" i="2"/>
  <c r="J183" i="2"/>
  <c r="J167" i="2"/>
  <c r="J50" i="2"/>
  <c r="J332" i="2"/>
  <c r="J423" i="2"/>
  <c r="J92" i="2"/>
  <c r="J115" i="2"/>
  <c r="J555" i="2"/>
  <c r="J110" i="2"/>
  <c r="J259" i="2"/>
  <c r="J647" i="2"/>
  <c r="J126" i="2"/>
  <c r="J614" i="2"/>
  <c r="J95" i="2"/>
  <c r="J109" i="2"/>
  <c r="J61" i="2"/>
  <c r="J329" i="2"/>
  <c r="J205" i="2"/>
  <c r="J306" i="2"/>
  <c r="J31" i="2"/>
  <c r="J2" i="2"/>
  <c r="J285" i="2"/>
  <c r="J445" i="2"/>
  <c r="J158" i="2"/>
  <c r="J539" i="2"/>
  <c r="J552" i="2"/>
  <c r="J553" i="2"/>
  <c r="J253" i="2"/>
  <c r="J105" i="2"/>
  <c r="J366" i="2"/>
  <c r="J165" i="2"/>
  <c r="J683" i="2"/>
  <c r="J516" i="2"/>
  <c r="J56" i="2"/>
  <c r="J73" i="2"/>
  <c r="J462" i="2"/>
  <c r="J391" i="2"/>
  <c r="J466" i="2"/>
  <c r="J619" i="2"/>
  <c r="J262" i="2"/>
  <c r="J34" i="2"/>
  <c r="J143" i="2"/>
  <c r="J6" i="2"/>
  <c r="J35" i="2"/>
  <c r="J632" i="2"/>
  <c r="J81" i="2"/>
  <c r="J148" i="2"/>
  <c r="J153" i="2"/>
  <c r="J700" i="2"/>
  <c r="J500" i="2"/>
  <c r="J263" i="2"/>
  <c r="J352" i="2"/>
  <c r="J214" i="2"/>
  <c r="J691" i="2"/>
  <c r="J586" i="2"/>
  <c r="J483" i="2"/>
  <c r="J48" i="2"/>
  <c r="J321" i="2"/>
  <c r="J731" i="2"/>
  <c r="J127" i="2"/>
  <c r="J84" i="2"/>
  <c r="J63" i="2"/>
  <c r="J4" i="2"/>
  <c r="J363" i="2"/>
  <c r="J551" i="2"/>
  <c r="J72" i="2"/>
  <c r="J178" i="2"/>
  <c r="J202" i="2"/>
  <c r="J657" i="2"/>
  <c r="J437" i="2"/>
  <c r="J522" i="2"/>
  <c r="J132" i="2"/>
  <c r="J591" i="2"/>
  <c r="J425" i="2"/>
  <c r="J159" i="2"/>
  <c r="J502" i="2"/>
  <c r="J215" i="2"/>
  <c r="J28" i="2"/>
  <c r="J8" i="2"/>
  <c r="J568" i="2"/>
  <c r="J14" i="2"/>
  <c r="J19" i="2"/>
  <c r="J152" i="2"/>
  <c r="J330" i="2"/>
  <c r="J234" i="2"/>
  <c r="J571" i="2"/>
  <c r="J377" i="2"/>
  <c r="J168" i="2"/>
  <c r="J160" i="2"/>
  <c r="J694" i="2"/>
  <c r="J488" i="2"/>
  <c r="J397" i="2"/>
  <c r="J492" i="2"/>
  <c r="J685" i="2"/>
  <c r="J24" i="2"/>
  <c r="J297" i="2"/>
  <c r="J661" i="2"/>
  <c r="J356" i="2"/>
  <c r="J639" i="2"/>
  <c r="J154" i="2"/>
  <c r="J577" i="2"/>
  <c r="J256" i="2"/>
  <c r="J295" i="2"/>
  <c r="J114" i="2"/>
  <c r="J458" i="2"/>
  <c r="J308" i="2"/>
  <c r="J438" i="2"/>
  <c r="J210" i="2"/>
  <c r="J16" i="2"/>
  <c r="J191" i="2"/>
  <c r="J613" i="2"/>
  <c r="J562" i="2"/>
  <c r="J599" i="2"/>
  <c r="J182" i="2"/>
  <c r="J340" i="2"/>
  <c r="J624" i="2"/>
  <c r="J258" i="2"/>
  <c r="J111" i="2"/>
  <c r="J735" i="2"/>
  <c r="J150" i="2"/>
  <c r="J180" i="2"/>
  <c r="J557" i="2"/>
  <c r="J119" i="2"/>
  <c r="J273" i="2"/>
  <c r="J9" i="2"/>
  <c r="J533" i="2"/>
  <c r="J59" i="2"/>
  <c r="J267" i="2"/>
  <c r="J116" i="2"/>
  <c r="J133" i="2"/>
  <c r="J405" i="2"/>
  <c r="J314" i="2"/>
  <c r="J10" i="2"/>
  <c r="J86" i="2"/>
  <c r="J62" i="2"/>
  <c r="J503" i="2"/>
  <c r="J510" i="2"/>
  <c r="J310" i="2"/>
  <c r="J440" i="2"/>
  <c r="J617" i="2"/>
  <c r="J190" i="2"/>
  <c r="J11" i="2"/>
  <c r="J703" i="2"/>
  <c r="J76" i="2"/>
  <c r="J581" i="2"/>
  <c r="J671" i="2"/>
  <c r="J629" i="2"/>
  <c r="J238" i="2"/>
  <c r="J13" i="2"/>
  <c r="J164" i="2"/>
  <c r="J396" i="2"/>
  <c r="J543" i="2"/>
  <c r="J374" i="2"/>
  <c r="J17" i="2"/>
  <c r="J323" i="2"/>
  <c r="J453" i="2"/>
  <c r="J401" i="2"/>
  <c r="J29" i="2"/>
  <c r="J556" i="2"/>
  <c r="J217" i="2"/>
  <c r="J211" i="2"/>
  <c r="J656" i="2"/>
  <c r="J662" i="2"/>
  <c r="J609" i="2"/>
  <c r="J294" i="2"/>
  <c r="J316" i="2"/>
  <c r="J303" i="2"/>
  <c r="J176" i="2"/>
  <c r="J23" i="2"/>
  <c r="J398" i="2"/>
  <c r="J89" i="2"/>
  <c r="J726" i="2"/>
  <c r="J720" i="2"/>
  <c r="J603" i="2"/>
  <c r="J313" i="2"/>
  <c r="J255" i="2"/>
  <c r="J307" i="2"/>
  <c r="J635" i="2"/>
  <c r="J290" i="2"/>
  <c r="J547" i="2"/>
  <c r="J235" i="2"/>
  <c r="J514" i="2"/>
  <c r="J526" i="2"/>
  <c r="J702" i="2"/>
  <c r="J664" i="2"/>
  <c r="J545" i="2"/>
  <c r="J618" i="2"/>
  <c r="J269" i="2"/>
  <c r="J98" i="2"/>
  <c r="J566" i="2"/>
  <c r="J454" i="2"/>
  <c r="J711" i="2"/>
  <c r="J604" i="2"/>
  <c r="J277" i="2"/>
  <c r="J630" i="2"/>
  <c r="J527" i="2"/>
  <c r="J52" i="2"/>
  <c r="J421" i="2"/>
  <c r="J248" i="2"/>
  <c r="J257" i="2"/>
  <c r="J719" i="2"/>
  <c r="J135" i="2"/>
  <c r="J46" i="2"/>
  <c r="J85" i="2"/>
  <c r="J569" i="2"/>
  <c r="J216" i="2"/>
  <c r="J348" i="2"/>
  <c r="J77" i="2"/>
  <c r="J337" i="2"/>
  <c r="J155" i="2"/>
  <c r="J561" i="2"/>
  <c r="J68" i="2"/>
  <c r="J384" i="2"/>
  <c r="J383" i="2"/>
  <c r="J592" i="2"/>
  <c r="J473" i="2"/>
  <c r="J367" i="2"/>
  <c r="J496" i="2"/>
  <c r="J101" i="2"/>
  <c r="J325" i="2"/>
  <c r="J455" i="2"/>
  <c r="J33" i="2"/>
  <c r="J288" i="2"/>
  <c r="J714" i="2"/>
  <c r="J379" i="2"/>
  <c r="J21" i="2"/>
  <c r="J381" i="2"/>
  <c r="J682" i="2"/>
  <c r="J39" i="2"/>
  <c r="J283" i="2"/>
  <c r="J249" i="2"/>
  <c r="J354" i="2"/>
  <c r="J542" i="2"/>
  <c r="J429" i="2"/>
  <c r="J372" i="2"/>
  <c r="J548" i="2"/>
  <c r="J64" i="2"/>
  <c r="J187" i="2"/>
  <c r="J606" i="2"/>
  <c r="J230" i="2"/>
  <c r="J580" i="2"/>
  <c r="J447" i="2"/>
  <c r="J713" i="2"/>
  <c r="J486" i="2"/>
  <c r="J284" i="2"/>
  <c r="J572" i="2"/>
  <c r="J83" i="2"/>
  <c r="J138" i="2"/>
  <c r="J342" i="2"/>
  <c r="J113" i="2"/>
  <c r="J607" i="2"/>
  <c r="J576" i="2"/>
  <c r="J477" i="2"/>
  <c r="J218" i="2"/>
  <c r="J722" i="2"/>
  <c r="J335" i="2"/>
  <c r="J658" i="2"/>
  <c r="J53" i="2"/>
  <c r="J189" i="2"/>
  <c r="J94" i="2"/>
  <c r="J227" i="2"/>
  <c r="J736" i="2"/>
  <c r="J659" i="2"/>
  <c r="J524" i="2"/>
  <c r="J169" i="2"/>
  <c r="J151" i="2"/>
  <c r="J460" i="2"/>
  <c r="J583" i="2"/>
  <c r="J627" i="2"/>
  <c r="J300" i="2"/>
  <c r="J107" i="2"/>
  <c r="J504" i="2"/>
  <c r="J601" i="2"/>
  <c r="J112" i="2"/>
  <c r="J667" i="2"/>
  <c r="J648" i="2"/>
  <c r="J593" i="2"/>
  <c r="J55" i="2"/>
  <c r="J535" i="2"/>
  <c r="J554" i="2"/>
  <c r="J435" i="2"/>
  <c r="J278" i="2"/>
  <c r="J621" i="2"/>
  <c r="J266" i="2"/>
  <c r="J270" i="2"/>
  <c r="J436" i="2"/>
  <c r="J463" i="2"/>
  <c r="J156" i="2"/>
  <c r="J474" i="2"/>
  <c r="J254" i="2"/>
  <c r="J468" i="2"/>
  <c r="J170" i="2"/>
  <c r="J594" i="2"/>
  <c r="J584" i="2"/>
  <c r="J75" i="2"/>
  <c r="J194" i="2"/>
  <c r="J201" i="2"/>
  <c r="J292" i="2"/>
  <c r="J695" i="2"/>
  <c r="J131" i="2"/>
  <c r="J636" i="2"/>
  <c r="J704" i="2"/>
  <c r="J529" i="2"/>
  <c r="J66" i="2"/>
  <c r="J380" i="2"/>
  <c r="J96" i="2"/>
  <c r="J646" i="2"/>
  <c r="J345" i="2"/>
  <c r="J404" i="2"/>
  <c r="J598" i="2"/>
  <c r="J616" i="2"/>
  <c r="J528" i="2"/>
  <c r="J705" i="2"/>
  <c r="J122" i="2"/>
  <c r="J281" i="2"/>
  <c r="J697" i="2"/>
  <c r="J203" i="2"/>
  <c r="J264" i="2"/>
  <c r="J718" i="2"/>
  <c r="J672" i="2"/>
  <c r="J206" i="2"/>
  <c r="J287" i="2"/>
  <c r="J589" i="2"/>
  <c r="J368" i="2"/>
  <c r="J653" i="2"/>
  <c r="J595" i="2"/>
  <c r="J162" i="2"/>
  <c r="J353" i="2"/>
  <c r="J559" i="2"/>
  <c r="J549" i="2"/>
  <c r="J600" i="2"/>
  <c r="J387" i="2"/>
  <c r="J412" i="2"/>
  <c r="J338" i="2"/>
  <c r="J729" i="2"/>
  <c r="J737" i="2"/>
  <c r="J570" i="2"/>
  <c r="J250" i="2"/>
  <c r="J511" i="2"/>
  <c r="J517" i="2"/>
  <c r="J175" i="2"/>
  <c r="J100" i="2"/>
  <c r="J226" i="2"/>
  <c r="J204" i="2"/>
  <c r="J331" i="2"/>
  <c r="J567" i="2"/>
  <c r="J174" i="2"/>
  <c r="J246" i="2"/>
  <c r="J196" i="2"/>
  <c r="J493" i="2"/>
  <c r="J518" i="2"/>
  <c r="J418" i="2"/>
  <c r="J318" i="2"/>
  <c r="J530" i="2"/>
  <c r="J724" i="2"/>
  <c r="J268" i="2"/>
  <c r="J392" i="2"/>
  <c r="J698" i="2"/>
  <c r="J144" i="2"/>
  <c r="J666" i="2"/>
  <c r="J707" i="2"/>
  <c r="J184" i="2"/>
  <c r="J317" i="2"/>
  <c r="J456" i="2"/>
  <c r="J558" i="2"/>
  <c r="J139" i="2"/>
  <c r="J289" i="2"/>
  <c r="J378" i="2"/>
  <c r="J706" i="2"/>
  <c r="J564" i="2"/>
  <c r="J432" i="2"/>
  <c r="J149" i="2"/>
  <c r="J532" i="2"/>
  <c r="J538" i="2"/>
  <c r="J536" i="2"/>
  <c r="J343" i="2"/>
  <c r="J433" i="2"/>
  <c r="J242" i="2"/>
  <c r="J654" i="2"/>
  <c r="J171" i="2"/>
  <c r="J643" i="2"/>
  <c r="J479" i="2"/>
  <c r="J373" i="2"/>
  <c r="J734" i="2"/>
  <c r="J361" i="2"/>
  <c r="J628" i="2"/>
  <c r="J690" i="2"/>
  <c r="J286" i="2"/>
  <c r="J465" i="2"/>
  <c r="J652" i="2"/>
  <c r="J669" i="2"/>
  <c r="J712" i="2"/>
  <c r="J645" i="2"/>
  <c r="J725" i="2"/>
  <c r="J588" i="2"/>
  <c r="J444" i="2"/>
  <c r="J673" i="2"/>
  <c r="J692" i="2"/>
  <c r="J525" i="2"/>
  <c r="J611" i="2"/>
  <c r="J490" i="2"/>
  <c r="J693" i="2"/>
  <c r="J727" i="2"/>
  <c r="J699" i="2"/>
  <c r="J680" i="2"/>
  <c r="J660" i="2"/>
  <c r="J701" i="2"/>
  <c r="J717" i="2"/>
  <c r="J686" i="2"/>
  <c r="J631" i="2"/>
  <c r="J710" i="2"/>
  <c r="J732" i="2"/>
  <c r="J738" i="2"/>
  <c r="H650" i="2"/>
  <c r="H480" i="2"/>
  <c r="H470" i="2"/>
  <c r="H130" i="2"/>
  <c r="H223" i="2"/>
  <c r="H382" i="2"/>
  <c r="H299" i="2"/>
  <c r="H305" i="2"/>
  <c r="H544" i="2"/>
  <c r="H610" i="2"/>
  <c r="H336" i="2"/>
  <c r="H220" i="2"/>
  <c r="H140" i="2"/>
  <c r="H668" i="2"/>
  <c r="H243" i="2"/>
  <c r="H481" i="2"/>
  <c r="H615" i="2"/>
  <c r="H74" i="2"/>
  <c r="H590" i="2"/>
  <c r="H446" i="2"/>
  <c r="H376" i="2"/>
  <c r="H219" i="2"/>
  <c r="H369" i="2"/>
  <c r="H181" i="2"/>
  <c r="H565" i="2"/>
  <c r="H596" i="2"/>
  <c r="H620" i="2"/>
  <c r="H106" i="2"/>
  <c r="H424" i="2"/>
  <c r="H469" i="2"/>
  <c r="H224" i="2"/>
  <c r="H644" i="2"/>
  <c r="H70" i="2"/>
  <c r="H708" i="2"/>
  <c r="H15" i="2"/>
  <c r="H721" i="2"/>
  <c r="H415" i="2"/>
  <c r="H78" i="2"/>
  <c r="H420" i="2"/>
  <c r="H676" i="2"/>
  <c r="H136" i="2"/>
  <c r="H467" i="2"/>
  <c r="H489" i="2"/>
  <c r="H319" i="2"/>
  <c r="H231" i="2"/>
  <c r="H509" i="2"/>
  <c r="H475" i="2"/>
  <c r="H605" i="2"/>
  <c r="H312" i="2"/>
  <c r="H357" i="2"/>
  <c r="H687" i="2"/>
  <c r="H213" i="2"/>
  <c r="H326" i="2"/>
  <c r="H212" i="2"/>
  <c r="H236" i="2"/>
  <c r="H239" i="2"/>
  <c r="H485" i="2"/>
  <c r="H448" i="2"/>
  <c r="H602" i="2"/>
  <c r="H540" i="2"/>
  <c r="H232" i="2"/>
  <c r="H324" i="2"/>
  <c r="H339" i="2"/>
  <c r="H280" i="2"/>
  <c r="H327" i="2"/>
  <c r="H506" i="2"/>
  <c r="H358" i="2"/>
  <c r="H582" i="2"/>
  <c r="H471" i="2"/>
  <c r="H389" i="2"/>
  <c r="H419" i="2"/>
  <c r="H574" i="2"/>
  <c r="H237" i="2"/>
  <c r="H65" i="2"/>
  <c r="H209" i="2"/>
  <c r="H198" i="2"/>
  <c r="H142" i="2"/>
  <c r="H247" i="2"/>
  <c r="H37" i="2"/>
  <c r="H228" i="2"/>
  <c r="H163" i="2"/>
  <c r="H534" i="2"/>
  <c r="H225" i="2"/>
  <c r="H364" i="2"/>
  <c r="H172" i="2"/>
  <c r="H442" i="2"/>
  <c r="H341" i="2"/>
  <c r="H145" i="2"/>
  <c r="H42" i="2"/>
  <c r="H427" i="2"/>
  <c r="H575" i="2"/>
  <c r="H157" i="2"/>
  <c r="H388" i="2"/>
  <c r="H192" i="2"/>
  <c r="H390" i="2"/>
  <c r="H349" i="2"/>
  <c r="H120" i="2"/>
  <c r="H27" i="2"/>
  <c r="H386" i="2"/>
  <c r="H684" i="2"/>
  <c r="H651" i="2"/>
  <c r="H505" i="2"/>
  <c r="H416" i="2"/>
  <c r="H43" i="2"/>
  <c r="H626" i="2"/>
  <c r="H309" i="2"/>
  <c r="H18" i="2"/>
  <c r="H124" i="2"/>
  <c r="H393" i="2"/>
  <c r="H311" i="2"/>
  <c r="H49" i="2"/>
  <c r="H649" i="2"/>
  <c r="H413" i="2"/>
  <c r="H279" i="2"/>
  <c r="H728" i="2"/>
  <c r="H351" i="2"/>
  <c r="H45" i="2"/>
  <c r="H102" i="2"/>
  <c r="H346" i="2"/>
  <c r="H491" i="2"/>
  <c r="H79" i="2"/>
  <c r="H252" i="2"/>
  <c r="H261" i="2"/>
  <c r="H344" i="2"/>
  <c r="H723" i="2"/>
  <c r="H229" i="2"/>
  <c r="H394" i="2"/>
  <c r="H233" i="2"/>
  <c r="H12" i="2"/>
  <c r="H173" i="2"/>
  <c r="H129" i="2"/>
  <c r="H407" i="2"/>
  <c r="H260" i="2"/>
  <c r="H478" i="2"/>
  <c r="H328" i="2"/>
  <c r="H641" i="2"/>
  <c r="H625" i="2"/>
  <c r="H434" i="2"/>
  <c r="H430" i="2"/>
  <c r="H670" i="2"/>
  <c r="H265" i="2"/>
  <c r="H365" i="2"/>
  <c r="H560" i="2"/>
  <c r="H25" i="2"/>
  <c r="H497" i="2"/>
  <c r="H439" i="2"/>
  <c r="H193" i="2"/>
  <c r="H147" i="2"/>
  <c r="H452" i="2"/>
  <c r="H399" i="2"/>
  <c r="H733" i="2"/>
  <c r="H449" i="2"/>
  <c r="H197" i="2"/>
  <c r="H141" i="2"/>
  <c r="H550" i="2"/>
  <c r="H274" i="2"/>
  <c r="H681" i="2"/>
  <c r="H408" i="2"/>
  <c r="H245" i="2"/>
  <c r="H507" i="2"/>
  <c r="H498" i="2"/>
  <c r="H221" i="2"/>
  <c r="H30" i="2"/>
  <c r="H482" i="2"/>
  <c r="H623" i="2"/>
  <c r="H494" i="2"/>
  <c r="H60" i="2"/>
  <c r="H128" i="2"/>
  <c r="H90" i="2"/>
  <c r="H642" i="2"/>
  <c r="H301" i="2"/>
  <c r="H508" i="2"/>
  <c r="H523" i="2"/>
  <c r="H537" i="2"/>
  <c r="H634" i="2"/>
  <c r="H431" i="2"/>
  <c r="H608" i="2"/>
  <c r="H546" i="2"/>
  <c r="H207" i="2"/>
  <c r="H271" i="2"/>
  <c r="H87" i="2"/>
  <c r="H428" i="2"/>
  <c r="H696" i="2"/>
  <c r="H612" i="2"/>
  <c r="H678" i="2"/>
  <c r="H320" i="2"/>
  <c r="H587" i="2"/>
  <c r="H57" i="2"/>
  <c r="H166" i="2"/>
  <c r="H417" i="2"/>
  <c r="H20" i="2"/>
  <c r="H200" i="2"/>
  <c r="H411" i="2"/>
  <c r="H40" i="2"/>
  <c r="H689" i="2"/>
  <c r="H360" i="2"/>
  <c r="H275" i="2"/>
  <c r="H251" i="2"/>
  <c r="H450" i="2"/>
  <c r="H54" i="2"/>
  <c r="H665" i="2"/>
  <c r="H199" i="2"/>
  <c r="H520" i="2"/>
  <c r="H637" i="2"/>
  <c r="H406" i="2"/>
  <c r="H597" i="2"/>
  <c r="H655" i="2"/>
  <c r="H44" i="2"/>
  <c r="H451" i="2"/>
  <c r="H195" i="2"/>
  <c r="H291" i="2"/>
  <c r="H476" i="2"/>
  <c r="H293" i="2"/>
  <c r="H315" i="2"/>
  <c r="H472" i="2"/>
  <c r="H688" i="2"/>
  <c r="H69" i="2"/>
  <c r="H7" i="2"/>
  <c r="H422" i="2"/>
  <c r="H296" i="2"/>
  <c r="H179" i="2"/>
  <c r="H663" i="2"/>
  <c r="H578" i="2"/>
  <c r="H531" i="2"/>
  <c r="H177" i="2"/>
  <c r="H108" i="2"/>
  <c r="H385" i="2"/>
  <c r="H633" i="2"/>
  <c r="H350" i="2"/>
  <c r="H188" i="2"/>
  <c r="H414" i="2"/>
  <c r="H495" i="2"/>
  <c r="H93" i="2"/>
  <c r="H402" i="2"/>
  <c r="H322" i="2"/>
  <c r="H674" i="2"/>
  <c r="H521" i="2"/>
  <c r="H41" i="2"/>
  <c r="H282" i="2"/>
  <c r="H104" i="2"/>
  <c r="H443" i="2"/>
  <c r="H333" i="2"/>
  <c r="H97" i="2"/>
  <c r="H487" i="2"/>
  <c r="H640" i="2"/>
  <c r="H161" i="2"/>
  <c r="H36" i="2"/>
  <c r="H82" i="2"/>
  <c r="H32" i="2"/>
  <c r="H51" i="2"/>
  <c r="H244" i="2"/>
  <c r="H121" i="2"/>
  <c r="H334" i="2"/>
  <c r="H426" i="2"/>
  <c r="H347" i="2"/>
  <c r="H395" i="2"/>
  <c r="H585" i="2"/>
  <c r="H464" i="2"/>
  <c r="H185" i="2"/>
  <c r="H677" i="2"/>
  <c r="H541" i="2"/>
  <c r="H410" i="2"/>
  <c r="H512" i="2"/>
  <c r="H91" i="2"/>
  <c r="H71" i="2"/>
  <c r="H709" i="2"/>
  <c r="H715" i="2"/>
  <c r="H457" i="2"/>
  <c r="H513" i="2"/>
  <c r="H370" i="2"/>
  <c r="H298" i="2"/>
  <c r="H125" i="2"/>
  <c r="H371" i="2"/>
  <c r="H355" i="2"/>
  <c r="H459" i="2"/>
  <c r="H375" i="2"/>
  <c r="H22" i="2"/>
  <c r="H103" i="2"/>
  <c r="H716" i="2"/>
  <c r="H409" i="2"/>
  <c r="H519" i="2"/>
  <c r="H47" i="2"/>
  <c r="H38" i="2"/>
  <c r="H123" i="2"/>
  <c r="H563" i="2"/>
  <c r="H58" i="2"/>
  <c r="H515" i="2"/>
  <c r="H622" i="2"/>
  <c r="H573" i="2"/>
  <c r="H118" i="2"/>
  <c r="H441" i="2"/>
  <c r="H137" i="2"/>
  <c r="H400" i="2"/>
  <c r="H186" i="2"/>
  <c r="H675" i="2"/>
  <c r="H208" i="2"/>
  <c r="H146" i="2"/>
  <c r="H304" i="2"/>
  <c r="H484" i="2"/>
  <c r="H67" i="2"/>
  <c r="H240" i="2"/>
  <c r="H638" i="2"/>
  <c r="H134" i="2"/>
  <c r="H501" i="2"/>
  <c r="H117" i="2"/>
  <c r="H362" i="2"/>
  <c r="H5" i="2"/>
  <c r="H241" i="2"/>
  <c r="H730" i="2"/>
  <c r="H679" i="2"/>
  <c r="H26" i="2"/>
  <c r="H3" i="2"/>
  <c r="H222" i="2"/>
  <c r="H499" i="2"/>
  <c r="H302" i="2"/>
  <c r="H272" i="2"/>
  <c r="H461" i="2"/>
  <c r="H88" i="2"/>
  <c r="H99" i="2"/>
  <c r="H80" i="2"/>
  <c r="H359" i="2"/>
  <c r="H579" i="2"/>
  <c r="H403" i="2"/>
  <c r="H276" i="2"/>
  <c r="H183" i="2"/>
  <c r="H167" i="2"/>
  <c r="H50" i="2"/>
  <c r="H332" i="2"/>
  <c r="H423" i="2"/>
  <c r="H92" i="2"/>
  <c r="H115" i="2"/>
  <c r="H555" i="2"/>
  <c r="H110" i="2"/>
  <c r="H259" i="2"/>
  <c r="H647" i="2"/>
  <c r="H126" i="2"/>
  <c r="H614" i="2"/>
  <c r="H95" i="2"/>
  <c r="H109" i="2"/>
  <c r="H61" i="2"/>
  <c r="H329" i="2"/>
  <c r="H205" i="2"/>
  <c r="H306" i="2"/>
  <c r="H31" i="2"/>
  <c r="H2" i="2"/>
  <c r="H285" i="2"/>
  <c r="H445" i="2"/>
  <c r="H158" i="2"/>
  <c r="H539" i="2"/>
  <c r="H552" i="2"/>
  <c r="H553" i="2"/>
  <c r="H253" i="2"/>
  <c r="H105" i="2"/>
  <c r="H366" i="2"/>
  <c r="H165" i="2"/>
  <c r="H683" i="2"/>
  <c r="H516" i="2"/>
  <c r="H56" i="2"/>
  <c r="H73" i="2"/>
  <c r="H462" i="2"/>
  <c r="H391" i="2"/>
  <c r="H466" i="2"/>
  <c r="H619" i="2"/>
  <c r="H262" i="2"/>
  <c r="H34" i="2"/>
  <c r="H143" i="2"/>
  <c r="H6" i="2"/>
  <c r="H35" i="2"/>
  <c r="H632" i="2"/>
  <c r="H81" i="2"/>
  <c r="H148" i="2"/>
  <c r="H153" i="2"/>
  <c r="H700" i="2"/>
  <c r="H500" i="2"/>
  <c r="H263" i="2"/>
  <c r="H352" i="2"/>
  <c r="H214" i="2"/>
  <c r="H691" i="2"/>
  <c r="H586" i="2"/>
  <c r="H483" i="2"/>
  <c r="H48" i="2"/>
  <c r="H321" i="2"/>
  <c r="H731" i="2"/>
  <c r="H127" i="2"/>
  <c r="H84" i="2"/>
  <c r="H63" i="2"/>
  <c r="H4" i="2"/>
  <c r="H363" i="2"/>
  <c r="H551" i="2"/>
  <c r="H72" i="2"/>
  <c r="H178" i="2"/>
  <c r="H202" i="2"/>
  <c r="H657" i="2"/>
  <c r="H437" i="2"/>
  <c r="H522" i="2"/>
  <c r="H132" i="2"/>
  <c r="H591" i="2"/>
  <c r="H425" i="2"/>
  <c r="H159" i="2"/>
  <c r="H502" i="2"/>
  <c r="H215" i="2"/>
  <c r="H28" i="2"/>
  <c r="H8" i="2"/>
  <c r="H568" i="2"/>
  <c r="H14" i="2"/>
  <c r="H19" i="2"/>
  <c r="H152" i="2"/>
  <c r="H330" i="2"/>
  <c r="H234" i="2"/>
  <c r="H571" i="2"/>
  <c r="H377" i="2"/>
  <c r="H168" i="2"/>
  <c r="H160" i="2"/>
  <c r="H694" i="2"/>
  <c r="H488" i="2"/>
  <c r="H397" i="2"/>
  <c r="H492" i="2"/>
  <c r="H685" i="2"/>
  <c r="H24" i="2"/>
  <c r="H297" i="2"/>
  <c r="H661" i="2"/>
  <c r="H356" i="2"/>
  <c r="H639" i="2"/>
  <c r="H154" i="2"/>
  <c r="H577" i="2"/>
  <c r="H256" i="2"/>
  <c r="H295" i="2"/>
  <c r="H114" i="2"/>
  <c r="H458" i="2"/>
  <c r="H308" i="2"/>
  <c r="H438" i="2"/>
  <c r="H210" i="2"/>
  <c r="H16" i="2"/>
  <c r="H191" i="2"/>
  <c r="H613" i="2"/>
  <c r="H562" i="2"/>
  <c r="H599" i="2"/>
  <c r="H182" i="2"/>
  <c r="H340" i="2"/>
  <c r="H624" i="2"/>
  <c r="H258" i="2"/>
  <c r="H111" i="2"/>
  <c r="H735" i="2"/>
  <c r="H150" i="2"/>
  <c r="H180" i="2"/>
  <c r="H557" i="2"/>
  <c r="H119" i="2"/>
  <c r="H273" i="2"/>
  <c r="H9" i="2"/>
  <c r="H533" i="2"/>
  <c r="H59" i="2"/>
  <c r="H267" i="2"/>
  <c r="H116" i="2"/>
  <c r="H133" i="2"/>
  <c r="H405" i="2"/>
  <c r="H314" i="2"/>
  <c r="H10" i="2"/>
  <c r="H86" i="2"/>
  <c r="H62" i="2"/>
  <c r="H503" i="2"/>
  <c r="H510" i="2"/>
  <c r="H310" i="2"/>
  <c r="H440" i="2"/>
  <c r="H617" i="2"/>
  <c r="H190" i="2"/>
  <c r="H11" i="2"/>
  <c r="H703" i="2"/>
  <c r="H76" i="2"/>
  <c r="H581" i="2"/>
  <c r="H671" i="2"/>
  <c r="H629" i="2"/>
  <c r="H238" i="2"/>
  <c r="H13" i="2"/>
  <c r="H164" i="2"/>
  <c r="H396" i="2"/>
  <c r="H543" i="2"/>
  <c r="H374" i="2"/>
  <c r="H17" i="2"/>
  <c r="H323" i="2"/>
  <c r="H453" i="2"/>
  <c r="H401" i="2"/>
  <c r="H29" i="2"/>
  <c r="H556" i="2"/>
  <c r="H217" i="2"/>
  <c r="H211" i="2"/>
  <c r="H656" i="2"/>
  <c r="H662" i="2"/>
  <c r="H609" i="2"/>
  <c r="H294" i="2"/>
  <c r="H316" i="2"/>
  <c r="H303" i="2"/>
  <c r="H176" i="2"/>
  <c r="H23" i="2"/>
  <c r="H398" i="2"/>
  <c r="H89" i="2"/>
  <c r="H726" i="2"/>
  <c r="H720" i="2"/>
  <c r="H603" i="2"/>
  <c r="H313" i="2"/>
  <c r="H255" i="2"/>
  <c r="H307" i="2"/>
  <c r="H635" i="2"/>
  <c r="H290" i="2"/>
  <c r="H547" i="2"/>
  <c r="H235" i="2"/>
  <c r="H514" i="2"/>
  <c r="H526" i="2"/>
  <c r="H702" i="2"/>
  <c r="H664" i="2"/>
  <c r="H545" i="2"/>
  <c r="H618" i="2"/>
  <c r="H269" i="2"/>
  <c r="H98" i="2"/>
  <c r="H566" i="2"/>
  <c r="H454" i="2"/>
  <c r="H711" i="2"/>
  <c r="H604" i="2"/>
  <c r="H277" i="2"/>
  <c r="H630" i="2"/>
  <c r="H527" i="2"/>
  <c r="H52" i="2"/>
  <c r="H421" i="2"/>
  <c r="H248" i="2"/>
  <c r="H257" i="2"/>
  <c r="H719" i="2"/>
  <c r="H135" i="2"/>
  <c r="H46" i="2"/>
  <c r="H85" i="2"/>
  <c r="H569" i="2"/>
  <c r="H216" i="2"/>
  <c r="H348" i="2"/>
  <c r="H77" i="2"/>
  <c r="H337" i="2"/>
  <c r="H155" i="2"/>
  <c r="H561" i="2"/>
  <c r="H68" i="2"/>
  <c r="H384" i="2"/>
  <c r="H383" i="2"/>
  <c r="H592" i="2"/>
  <c r="H473" i="2"/>
  <c r="H367" i="2"/>
  <c r="H496" i="2"/>
  <c r="H101" i="2"/>
  <c r="H325" i="2"/>
  <c r="H455" i="2"/>
  <c r="H33" i="2"/>
  <c r="H288" i="2"/>
  <c r="H714" i="2"/>
  <c r="H379" i="2"/>
  <c r="H21" i="2"/>
  <c r="H381" i="2"/>
  <c r="H682" i="2"/>
  <c r="H39" i="2"/>
  <c r="H283" i="2"/>
  <c r="H249" i="2"/>
  <c r="H354" i="2"/>
  <c r="H542" i="2"/>
  <c r="H429" i="2"/>
  <c r="H372" i="2"/>
  <c r="H548" i="2"/>
  <c r="H64" i="2"/>
  <c r="H187" i="2"/>
  <c r="H606" i="2"/>
  <c r="H230" i="2"/>
  <c r="H580" i="2"/>
  <c r="H447" i="2"/>
  <c r="H713" i="2"/>
  <c r="H486" i="2"/>
  <c r="H284" i="2"/>
  <c r="H572" i="2"/>
  <c r="H83" i="2"/>
  <c r="H138" i="2"/>
  <c r="H342" i="2"/>
  <c r="H113" i="2"/>
  <c r="H607" i="2"/>
  <c r="H576" i="2"/>
  <c r="H477" i="2"/>
  <c r="H218" i="2"/>
  <c r="H722" i="2"/>
  <c r="H335" i="2"/>
  <c r="H658" i="2"/>
  <c r="H53" i="2"/>
  <c r="H189" i="2"/>
  <c r="H94" i="2"/>
  <c r="H227" i="2"/>
  <c r="H736" i="2"/>
  <c r="H659" i="2"/>
  <c r="H524" i="2"/>
  <c r="H169" i="2"/>
  <c r="H151" i="2"/>
  <c r="H460" i="2"/>
  <c r="H583" i="2"/>
  <c r="H627" i="2"/>
  <c r="H300" i="2"/>
  <c r="H107" i="2"/>
  <c r="H504" i="2"/>
  <c r="H601" i="2"/>
  <c r="H112" i="2"/>
  <c r="H667" i="2"/>
  <c r="H648" i="2"/>
  <c r="H593" i="2"/>
  <c r="H55" i="2"/>
  <c r="H535" i="2"/>
  <c r="H554" i="2"/>
  <c r="H435" i="2"/>
  <c r="H278" i="2"/>
  <c r="H621" i="2"/>
  <c r="H266" i="2"/>
  <c r="H270" i="2"/>
  <c r="H436" i="2"/>
  <c r="H463" i="2"/>
  <c r="H156" i="2"/>
  <c r="H474" i="2"/>
  <c r="H254" i="2"/>
  <c r="H468" i="2"/>
  <c r="H170" i="2"/>
  <c r="H594" i="2"/>
  <c r="H584" i="2"/>
  <c r="H75" i="2"/>
  <c r="H194" i="2"/>
  <c r="H201" i="2"/>
  <c r="H292" i="2"/>
  <c r="H695" i="2"/>
  <c r="H131" i="2"/>
  <c r="H636" i="2"/>
  <c r="H704" i="2"/>
  <c r="H529" i="2"/>
  <c r="H66" i="2"/>
  <c r="H380" i="2"/>
  <c r="H96" i="2"/>
  <c r="H646" i="2"/>
  <c r="H345" i="2"/>
  <c r="H404" i="2"/>
  <c r="H598" i="2"/>
  <c r="H616" i="2"/>
  <c r="H528" i="2"/>
  <c r="H705" i="2"/>
  <c r="H122" i="2"/>
  <c r="H281" i="2"/>
  <c r="H697" i="2"/>
  <c r="H203" i="2"/>
  <c r="H264" i="2"/>
  <c r="H718" i="2"/>
  <c r="H672" i="2"/>
  <c r="H206" i="2"/>
  <c r="H287" i="2"/>
  <c r="H589" i="2"/>
  <c r="H368" i="2"/>
  <c r="H653" i="2"/>
  <c r="H595" i="2"/>
  <c r="H162" i="2"/>
  <c r="H353" i="2"/>
  <c r="H559" i="2"/>
  <c r="H549" i="2"/>
  <c r="H600" i="2"/>
  <c r="H387" i="2"/>
  <c r="H412" i="2"/>
  <c r="H338" i="2"/>
  <c r="H729" i="2"/>
  <c r="H737" i="2"/>
  <c r="H570" i="2"/>
  <c r="H250" i="2"/>
  <c r="H511" i="2"/>
  <c r="H517" i="2"/>
  <c r="H175" i="2"/>
  <c r="H100" i="2"/>
  <c r="H226" i="2"/>
  <c r="H204" i="2"/>
  <c r="H331" i="2"/>
  <c r="H567" i="2"/>
  <c r="H174" i="2"/>
  <c r="H246" i="2"/>
  <c r="H196" i="2"/>
  <c r="H493" i="2"/>
  <c r="H518" i="2"/>
  <c r="H418" i="2"/>
  <c r="H318" i="2"/>
  <c r="H530" i="2"/>
  <c r="H724" i="2"/>
  <c r="H268" i="2"/>
  <c r="H392" i="2"/>
  <c r="H698" i="2"/>
  <c r="H144" i="2"/>
  <c r="H666" i="2"/>
  <c r="H707" i="2"/>
  <c r="H184" i="2"/>
  <c r="H317" i="2"/>
  <c r="H456" i="2"/>
  <c r="H558" i="2"/>
  <c r="H139" i="2"/>
  <c r="H289" i="2"/>
  <c r="H378" i="2"/>
  <c r="H706" i="2"/>
  <c r="H564" i="2"/>
  <c r="H432" i="2"/>
  <c r="H149" i="2"/>
  <c r="H532" i="2"/>
  <c r="H538" i="2"/>
  <c r="H536" i="2"/>
  <c r="H343" i="2"/>
  <c r="H433" i="2"/>
  <c r="H242" i="2"/>
  <c r="H654" i="2"/>
  <c r="H171" i="2"/>
  <c r="H643" i="2"/>
  <c r="H479" i="2"/>
  <c r="H373" i="2"/>
  <c r="H734" i="2"/>
  <c r="H361" i="2"/>
  <c r="H628" i="2"/>
  <c r="H690" i="2"/>
  <c r="H286" i="2"/>
  <c r="H465" i="2"/>
  <c r="H652" i="2"/>
  <c r="H669" i="2"/>
  <c r="H712" i="2"/>
  <c r="H645" i="2"/>
  <c r="H725" i="2"/>
  <c r="H588" i="2"/>
  <c r="H444" i="2"/>
  <c r="H673" i="2"/>
  <c r="H692" i="2"/>
  <c r="H525" i="2"/>
  <c r="H611" i="2"/>
  <c r="H490" i="2"/>
  <c r="H693" i="2"/>
  <c r="H727" i="2"/>
  <c r="H699" i="2"/>
  <c r="H680" i="2"/>
  <c r="H660" i="2"/>
  <c r="H701" i="2"/>
  <c r="H717" i="2"/>
  <c r="H686" i="2"/>
  <c r="H631" i="2"/>
  <c r="H710" i="2"/>
  <c r="H732" i="2"/>
  <c r="H738" i="2"/>
  <c r="AS680" i="2" l="1"/>
  <c r="AS645" i="2"/>
  <c r="AS643" i="2"/>
  <c r="AS706" i="2"/>
  <c r="AS392" i="2"/>
  <c r="AS331" i="2"/>
  <c r="AT727" i="2"/>
  <c r="AT669" i="2"/>
  <c r="AT654" i="2"/>
  <c r="AU654" i="2"/>
  <c r="AU289" i="2"/>
  <c r="AS342" i="2"/>
  <c r="AS116" i="2"/>
  <c r="AS359" i="2"/>
  <c r="AS166" i="2"/>
  <c r="AS485" i="2"/>
  <c r="AT600" i="2"/>
  <c r="AT248" i="2"/>
  <c r="AT6" i="2"/>
  <c r="AT36" i="2"/>
  <c r="AT394" i="2"/>
  <c r="AR277" i="2"/>
  <c r="AR191" i="2"/>
  <c r="AR63" i="2"/>
  <c r="AR167" i="2"/>
  <c r="AR118" i="2"/>
  <c r="AR333" i="2"/>
  <c r="AR7" i="2"/>
  <c r="AR27" i="2"/>
  <c r="AU718" i="2"/>
  <c r="AS699" i="2"/>
  <c r="AS712" i="2"/>
  <c r="AS171" i="2"/>
  <c r="AS378" i="2"/>
  <c r="AS268" i="2"/>
  <c r="AS204" i="2"/>
  <c r="AS387" i="2"/>
  <c r="AS672" i="2"/>
  <c r="AS345" i="2"/>
  <c r="AS194" i="2"/>
  <c r="AS727" i="2"/>
  <c r="AS669" i="2"/>
  <c r="AS654" i="2"/>
  <c r="AS289" i="2"/>
  <c r="AS724" i="2"/>
  <c r="AS404" i="2"/>
  <c r="AS307" i="2"/>
  <c r="AS632" i="2"/>
  <c r="AS521" i="2"/>
  <c r="AS388" i="2"/>
  <c r="AT289" i="2"/>
  <c r="AT372" i="2"/>
  <c r="AT295" i="2"/>
  <c r="AT5" i="2"/>
  <c r="AT634" i="2"/>
  <c r="AT489" i="2"/>
  <c r="AS206" i="2"/>
  <c r="AS98" i="2"/>
  <c r="AS48" i="2"/>
  <c r="AS32" i="2"/>
  <c r="AS12" i="2"/>
  <c r="AT646" i="2"/>
  <c r="AT396" i="2"/>
  <c r="AT306" i="2"/>
  <c r="AT291" i="2"/>
  <c r="AT37" i="2"/>
  <c r="AU724" i="2"/>
  <c r="AS433" i="2"/>
  <c r="AS318" i="2"/>
  <c r="AS175" i="2"/>
  <c r="AS559" i="2"/>
  <c r="AS203" i="2"/>
  <c r="AS380" i="2"/>
  <c r="AS594" i="2"/>
  <c r="AS435" i="2"/>
  <c r="AS627" i="2"/>
  <c r="AS658" i="2"/>
  <c r="AS284" i="2"/>
  <c r="AS542" i="2"/>
  <c r="AS455" i="2"/>
  <c r="AS337" i="2"/>
  <c r="AS270" i="2"/>
  <c r="AS190" i="2"/>
  <c r="AS110" i="2"/>
  <c r="AS665" i="2"/>
  <c r="AS471" i="2"/>
  <c r="AT75" i="2"/>
  <c r="AT313" i="2"/>
  <c r="AT165" i="2"/>
  <c r="AT578" i="2"/>
  <c r="AT358" i="2"/>
  <c r="AR356" i="2"/>
  <c r="AU226" i="2"/>
  <c r="AS558" i="2"/>
  <c r="AS611" i="2"/>
  <c r="AS343" i="2"/>
  <c r="AS418" i="2"/>
  <c r="AS353" i="2"/>
  <c r="AS66" i="2"/>
  <c r="AS170" i="2"/>
  <c r="AS583" i="2"/>
  <c r="AS335" i="2"/>
  <c r="AS486" i="2"/>
  <c r="AS354" i="2"/>
  <c r="AS325" i="2"/>
  <c r="AS77" i="2"/>
  <c r="AS527" i="2"/>
  <c r="AS702" i="2"/>
  <c r="AS726" i="2"/>
  <c r="AS201" i="2"/>
  <c r="AS294" i="2"/>
  <c r="AS516" i="2"/>
  <c r="AS177" i="2"/>
  <c r="AS626" i="2"/>
  <c r="AT724" i="2"/>
  <c r="AT288" i="2"/>
  <c r="AT488" i="2"/>
  <c r="AT675" i="2"/>
  <c r="AT30" i="2"/>
  <c r="AT224" i="2"/>
  <c r="AU669" i="2"/>
  <c r="AS738" i="2"/>
  <c r="AS732" i="2"/>
  <c r="AS286" i="2"/>
  <c r="AS456" i="2"/>
  <c r="AS517" i="2"/>
  <c r="AS697" i="2"/>
  <c r="AS554" i="2"/>
  <c r="AS710" i="2"/>
  <c r="AS525" i="2"/>
  <c r="AS690" i="2"/>
  <c r="AS536" i="2"/>
  <c r="AS317" i="2"/>
  <c r="AS518" i="2"/>
  <c r="AS64" i="2"/>
  <c r="AS258" i="2"/>
  <c r="AS730" i="2"/>
  <c r="AS608" i="2"/>
  <c r="AS231" i="2"/>
  <c r="AT718" i="2"/>
  <c r="AT618" i="2"/>
  <c r="AT178" i="2"/>
  <c r="AT185" i="2"/>
  <c r="AT728" i="2"/>
  <c r="AS490" i="2"/>
  <c r="AS692" i="2"/>
  <c r="AS538" i="2"/>
  <c r="AS493" i="2"/>
  <c r="AS595" i="2"/>
  <c r="AS704" i="2"/>
  <c r="AS254" i="2"/>
  <c r="AS151" i="2"/>
  <c r="AS447" i="2"/>
  <c r="AS496" i="2"/>
  <c r="AS216" i="2"/>
  <c r="AS277" i="2"/>
  <c r="AS514" i="2"/>
  <c r="AS398" i="2"/>
  <c r="AS29" i="2"/>
  <c r="AS384" i="2"/>
  <c r="AS492" i="2"/>
  <c r="AS563" i="2"/>
  <c r="AS197" i="2"/>
  <c r="AS376" i="2"/>
  <c r="AT107" i="2"/>
  <c r="AT440" i="2"/>
  <c r="AT115" i="2"/>
  <c r="AT450" i="2"/>
  <c r="AT416" i="2"/>
  <c r="AS465" i="2"/>
  <c r="AS631" i="2"/>
  <c r="AS628" i="2"/>
  <c r="AS184" i="2"/>
  <c r="AS250" i="2"/>
  <c r="AS122" i="2"/>
  <c r="AS55" i="2"/>
  <c r="AS218" i="2"/>
  <c r="AS283" i="2"/>
  <c r="AS686" i="2"/>
  <c r="AS673" i="2"/>
  <c r="AS361" i="2"/>
  <c r="AS532" i="2"/>
  <c r="AS601" i="2"/>
  <c r="AS374" i="2"/>
  <c r="AS2" i="2"/>
  <c r="AS293" i="2"/>
  <c r="AS163" i="2"/>
  <c r="AT621" i="2"/>
  <c r="AT662" i="2"/>
  <c r="AT586" i="2"/>
  <c r="AT298" i="2"/>
  <c r="AT430" i="2"/>
  <c r="AT299" i="2"/>
  <c r="AR86" i="2"/>
  <c r="AS717" i="2"/>
  <c r="AS149" i="2"/>
  <c r="AS737" i="2"/>
  <c r="AS131" i="2"/>
  <c r="AS648" i="2"/>
  <c r="AS576" i="2"/>
  <c r="AS230" i="2"/>
  <c r="AS682" i="2"/>
  <c r="AS473" i="2"/>
  <c r="AS85" i="2"/>
  <c r="AS711" i="2"/>
  <c r="AS547" i="2"/>
  <c r="AS176" i="2"/>
  <c r="AS453" i="2"/>
  <c r="AS76" i="2"/>
  <c r="AS314" i="2"/>
  <c r="AS150" i="2"/>
  <c r="AS210" i="2"/>
  <c r="AS297" i="2"/>
  <c r="AS330" i="2"/>
  <c r="AS132" i="2"/>
  <c r="AS127" i="2"/>
  <c r="AS153" i="2"/>
  <c r="AS462" i="2"/>
  <c r="AS158" i="2"/>
  <c r="AS126" i="2"/>
  <c r="AS276" i="2"/>
  <c r="AS3" i="2"/>
  <c r="AS412" i="2"/>
  <c r="AS719" i="2"/>
  <c r="AS657" i="2"/>
  <c r="AS371" i="2"/>
  <c r="AS265" i="2"/>
  <c r="AS544" i="2"/>
  <c r="AT189" i="2"/>
  <c r="AT59" i="2"/>
  <c r="AT99" i="2"/>
  <c r="AT587" i="2"/>
  <c r="AT575" i="2"/>
  <c r="AS734" i="2"/>
  <c r="AS246" i="2"/>
  <c r="AS368" i="2"/>
  <c r="AS156" i="2"/>
  <c r="AS701" i="2"/>
  <c r="AS373" i="2"/>
  <c r="AS144" i="2"/>
  <c r="AS729" i="2"/>
  <c r="AS616" i="2"/>
  <c r="AS463" i="2"/>
  <c r="AS659" i="2"/>
  <c r="AS606" i="2"/>
  <c r="AS592" i="2"/>
  <c r="AS454" i="2"/>
  <c r="AS303" i="2"/>
  <c r="AS323" i="2"/>
  <c r="AS405" i="2"/>
  <c r="AS735" i="2"/>
  <c r="AS438" i="2"/>
  <c r="AS24" i="2"/>
  <c r="AS152" i="2"/>
  <c r="AS522" i="2"/>
  <c r="AS731" i="2"/>
  <c r="AS148" i="2"/>
  <c r="AS73" i="2"/>
  <c r="AS445" i="2"/>
  <c r="AS379" i="2"/>
  <c r="AS458" i="2"/>
  <c r="AS146" i="2"/>
  <c r="AS623" i="2"/>
  <c r="AS70" i="2"/>
  <c r="AT226" i="2"/>
  <c r="AT561" i="2"/>
  <c r="AT8" i="2"/>
  <c r="AT38" i="2"/>
  <c r="AT733" i="2"/>
  <c r="AT590" i="2"/>
  <c r="AR29" i="2"/>
  <c r="AS444" i="2"/>
  <c r="AS666" i="2"/>
  <c r="AS528" i="2"/>
  <c r="AS524" i="2"/>
  <c r="AS588" i="2"/>
  <c r="AS432" i="2"/>
  <c r="AS174" i="2"/>
  <c r="AS589" i="2"/>
  <c r="AS695" i="2"/>
  <c r="AS667" i="2"/>
  <c r="AS607" i="2"/>
  <c r="AS381" i="2"/>
  <c r="AS46" i="2"/>
  <c r="AS290" i="2"/>
  <c r="AS703" i="2"/>
  <c r="AS660" i="2"/>
  <c r="AS725" i="2"/>
  <c r="AS479" i="2"/>
  <c r="AS564" i="2"/>
  <c r="AS698" i="2"/>
  <c r="AS567" i="2"/>
  <c r="AS338" i="2"/>
  <c r="AS227" i="2"/>
  <c r="AS14" i="2"/>
  <c r="AS541" i="2"/>
  <c r="AS45" i="2"/>
  <c r="AT83" i="2"/>
  <c r="AT340" i="2"/>
  <c r="AT322" i="2"/>
  <c r="AT236" i="2"/>
  <c r="AR254" i="2"/>
  <c r="AR95" i="2"/>
  <c r="AR40" i="2"/>
  <c r="AR78" i="2"/>
  <c r="AU727" i="2"/>
  <c r="AU600" i="2"/>
  <c r="AU646" i="2"/>
  <c r="AU75" i="2"/>
  <c r="AU621" i="2"/>
  <c r="AU107" i="2"/>
  <c r="AU189" i="2"/>
  <c r="AU83" i="2"/>
  <c r="AU372" i="2"/>
  <c r="AU288" i="2"/>
  <c r="AU561" i="2"/>
  <c r="AU248" i="2"/>
  <c r="AU618" i="2"/>
  <c r="AU313" i="2"/>
  <c r="AU662" i="2"/>
  <c r="AU396" i="2"/>
  <c r="AU440" i="2"/>
  <c r="AU59" i="2"/>
  <c r="AU340" i="2"/>
  <c r="AU295" i="2"/>
  <c r="AU488" i="2"/>
  <c r="AU8" i="2"/>
  <c r="AU178" i="2"/>
  <c r="AU586" i="2"/>
  <c r="AS647" i="2"/>
  <c r="AS403" i="2"/>
  <c r="AS26" i="2"/>
  <c r="AS484" i="2"/>
  <c r="AS515" i="2"/>
  <c r="AS459" i="2"/>
  <c r="AS512" i="2"/>
  <c r="AS244" i="2"/>
  <c r="AS282" i="2"/>
  <c r="AS385" i="2"/>
  <c r="AS472" i="2"/>
  <c r="AS520" i="2"/>
  <c r="AS20" i="2"/>
  <c r="AS207" i="2"/>
  <c r="AS60" i="2"/>
  <c r="AS550" i="2"/>
  <c r="AS560" i="2"/>
  <c r="AS129" i="2"/>
  <c r="AS346" i="2"/>
  <c r="AS18" i="2"/>
  <c r="AS390" i="2"/>
  <c r="AS225" i="2"/>
  <c r="AS419" i="2"/>
  <c r="AS602" i="2"/>
  <c r="AS475" i="2"/>
  <c r="AS15" i="2"/>
  <c r="AS369" i="2"/>
  <c r="AS336" i="2"/>
  <c r="AT680" i="2"/>
  <c r="AT645" i="2"/>
  <c r="AT643" i="2"/>
  <c r="AT706" i="2"/>
  <c r="AT392" i="2"/>
  <c r="AT331" i="2"/>
  <c r="AT412" i="2"/>
  <c r="AT206" i="2"/>
  <c r="AT404" i="2"/>
  <c r="AT201" i="2"/>
  <c r="AT270" i="2"/>
  <c r="AT601" i="2"/>
  <c r="AT227" i="2"/>
  <c r="AT342" i="2"/>
  <c r="AT64" i="2"/>
  <c r="AT379" i="2"/>
  <c r="AT384" i="2"/>
  <c r="AT719" i="2"/>
  <c r="AT98" i="2"/>
  <c r="AT307" i="2"/>
  <c r="AT294" i="2"/>
  <c r="AT374" i="2"/>
  <c r="AT190" i="2"/>
  <c r="AT116" i="2"/>
  <c r="AR168" i="2"/>
  <c r="AS287" i="2"/>
  <c r="AS598" i="2"/>
  <c r="AS292" i="2"/>
  <c r="AS436" i="2"/>
  <c r="AS112" i="2"/>
  <c r="AS736" i="2"/>
  <c r="AS113" i="2"/>
  <c r="AS187" i="2"/>
  <c r="AS21" i="2"/>
  <c r="AS383" i="2"/>
  <c r="AS135" i="2"/>
  <c r="AS566" i="2"/>
  <c r="AS635" i="2"/>
  <c r="AS316" i="2"/>
  <c r="AS17" i="2"/>
  <c r="AS11" i="2"/>
  <c r="AS133" i="2"/>
  <c r="AS111" i="2"/>
  <c r="AS308" i="2"/>
  <c r="AS685" i="2"/>
  <c r="AS19" i="2"/>
  <c r="AS437" i="2"/>
  <c r="AS321" i="2"/>
  <c r="AS81" i="2"/>
  <c r="AS56" i="2"/>
  <c r="AS285" i="2"/>
  <c r="AS259" i="2"/>
  <c r="AS579" i="2"/>
  <c r="AS679" i="2"/>
  <c r="AS304" i="2"/>
  <c r="AS58" i="2"/>
  <c r="AS355" i="2"/>
  <c r="AS410" i="2"/>
  <c r="AS51" i="2"/>
  <c r="AS41" i="2"/>
  <c r="AS108" i="2"/>
  <c r="AS315" i="2"/>
  <c r="AS199" i="2"/>
  <c r="AS417" i="2"/>
  <c r="AS546" i="2"/>
  <c r="AS494" i="2"/>
  <c r="AS141" i="2"/>
  <c r="AS365" i="2"/>
  <c r="AS173" i="2"/>
  <c r="AS102" i="2"/>
  <c r="AS309" i="2"/>
  <c r="AS192" i="2"/>
  <c r="AS534" i="2"/>
  <c r="AS389" i="2"/>
  <c r="AS448" i="2"/>
  <c r="AS509" i="2"/>
  <c r="AS708" i="2"/>
  <c r="AS219" i="2"/>
  <c r="AS610" i="2"/>
  <c r="AT699" i="2"/>
  <c r="AT712" i="2"/>
  <c r="AT171" i="2"/>
  <c r="AT378" i="2"/>
  <c r="AT268" i="2"/>
  <c r="AT204" i="2"/>
  <c r="AT387" i="2"/>
  <c r="AT672" i="2"/>
  <c r="AT345" i="2"/>
  <c r="AT194" i="2"/>
  <c r="AT266" i="2"/>
  <c r="AT504" i="2"/>
  <c r="AT94" i="2"/>
  <c r="AT138" i="2"/>
  <c r="AT548" i="2"/>
  <c r="AT714" i="2"/>
  <c r="AT68" i="2"/>
  <c r="AT257" i="2"/>
  <c r="AT269" i="2"/>
  <c r="AT255" i="2"/>
  <c r="AT609" i="2"/>
  <c r="AT543" i="2"/>
  <c r="AT617" i="2"/>
  <c r="AT267" i="2"/>
  <c r="AT624" i="2"/>
  <c r="AT114" i="2"/>
  <c r="AT397" i="2"/>
  <c r="AR162" i="2"/>
  <c r="AR281" i="2"/>
  <c r="AR101" i="2"/>
  <c r="AR89" i="2"/>
  <c r="AS266" i="2"/>
  <c r="AS504" i="2"/>
  <c r="AS94" i="2"/>
  <c r="AS138" i="2"/>
  <c r="AS548" i="2"/>
  <c r="AS714" i="2"/>
  <c r="AS68" i="2"/>
  <c r="AS257" i="2"/>
  <c r="AS269" i="2"/>
  <c r="AS255" i="2"/>
  <c r="AS609" i="2"/>
  <c r="AS543" i="2"/>
  <c r="AS617" i="2"/>
  <c r="AS267" i="2"/>
  <c r="AS624" i="2"/>
  <c r="AS114" i="2"/>
  <c r="AS397" i="2"/>
  <c r="AS568" i="2"/>
  <c r="AS202" i="2"/>
  <c r="AS483" i="2"/>
  <c r="AS35" i="2"/>
  <c r="AS683" i="2"/>
  <c r="AS31" i="2"/>
  <c r="AS555" i="2"/>
  <c r="AS80" i="2"/>
  <c r="AS241" i="2"/>
  <c r="AS208" i="2"/>
  <c r="AS123" i="2"/>
  <c r="AS125" i="2"/>
  <c r="AS677" i="2"/>
  <c r="AS82" i="2"/>
  <c r="AS674" i="2"/>
  <c r="AS531" i="2"/>
  <c r="AS476" i="2"/>
  <c r="AS54" i="2"/>
  <c r="AS57" i="2"/>
  <c r="AS431" i="2"/>
  <c r="AS482" i="2"/>
  <c r="AS449" i="2"/>
  <c r="AS670" i="2"/>
  <c r="AS233" i="2"/>
  <c r="AS351" i="2"/>
  <c r="AS43" i="2"/>
  <c r="AS157" i="2"/>
  <c r="AS228" i="2"/>
  <c r="AS582" i="2"/>
  <c r="AS239" i="2"/>
  <c r="AS319" i="2"/>
  <c r="AS644" i="2"/>
  <c r="AS446" i="2"/>
  <c r="AS305" i="2"/>
  <c r="AT693" i="2"/>
  <c r="AT652" i="2"/>
  <c r="AT242" i="2"/>
  <c r="AT139" i="2"/>
  <c r="AT530" i="2"/>
  <c r="AT100" i="2"/>
  <c r="AT549" i="2"/>
  <c r="AT264" i="2"/>
  <c r="AT96" i="2"/>
  <c r="AT584" i="2"/>
  <c r="AT278" i="2"/>
  <c r="AT300" i="2"/>
  <c r="AT53" i="2"/>
  <c r="AT572" i="2"/>
  <c r="AT429" i="2"/>
  <c r="AT33" i="2"/>
  <c r="AT155" i="2"/>
  <c r="AT421" i="2"/>
  <c r="AT545" i="2"/>
  <c r="AT603" i="2"/>
  <c r="AT656" i="2"/>
  <c r="AT164" i="2"/>
  <c r="AT310" i="2"/>
  <c r="AT533" i="2"/>
  <c r="AT182" i="2"/>
  <c r="AT256" i="2"/>
  <c r="AT694" i="2"/>
  <c r="AT28" i="2"/>
  <c r="AT72" i="2"/>
  <c r="AT691" i="2"/>
  <c r="AT143" i="2"/>
  <c r="AS226" i="2"/>
  <c r="AV226" i="2" s="1"/>
  <c r="AS600" i="2"/>
  <c r="AV600" i="2" s="1"/>
  <c r="AS718" i="2"/>
  <c r="AS646" i="2"/>
  <c r="AS75" i="2"/>
  <c r="AS621" i="2"/>
  <c r="AS107" i="2"/>
  <c r="AS189" i="2"/>
  <c r="AS83" i="2"/>
  <c r="AS372" i="2"/>
  <c r="AV372" i="2" s="1"/>
  <c r="AS288" i="2"/>
  <c r="AS561" i="2"/>
  <c r="AS248" i="2"/>
  <c r="AV248" i="2" s="1"/>
  <c r="AS618" i="2"/>
  <c r="AS313" i="2"/>
  <c r="AV313" i="2" s="1"/>
  <c r="AS662" i="2"/>
  <c r="AS396" i="2"/>
  <c r="AS440" i="2"/>
  <c r="AS59" i="2"/>
  <c r="AS340" i="2"/>
  <c r="AS295" i="2"/>
  <c r="AV295" i="2" s="1"/>
  <c r="AS488" i="2"/>
  <c r="AS8" i="2"/>
  <c r="AS178" i="2"/>
  <c r="AS586" i="2"/>
  <c r="AV586" i="2" s="1"/>
  <c r="AS6" i="2"/>
  <c r="AS165" i="2"/>
  <c r="AS306" i="2"/>
  <c r="AS115" i="2"/>
  <c r="AS99" i="2"/>
  <c r="AS5" i="2"/>
  <c r="AS675" i="2"/>
  <c r="AS38" i="2"/>
  <c r="AS298" i="2"/>
  <c r="AS185" i="2"/>
  <c r="AS36" i="2"/>
  <c r="AS322" i="2"/>
  <c r="AS578" i="2"/>
  <c r="AS291" i="2"/>
  <c r="AS450" i="2"/>
  <c r="AS587" i="2"/>
  <c r="AS634" i="2"/>
  <c r="AS30" i="2"/>
  <c r="AS733" i="2"/>
  <c r="AS430" i="2"/>
  <c r="AS394" i="2"/>
  <c r="AS728" i="2"/>
  <c r="AS416" i="2"/>
  <c r="AS575" i="2"/>
  <c r="AS37" i="2"/>
  <c r="AS358" i="2"/>
  <c r="AS236" i="2"/>
  <c r="AS489" i="2"/>
  <c r="AS224" i="2"/>
  <c r="AS590" i="2"/>
  <c r="AS299" i="2"/>
  <c r="AT738" i="2"/>
  <c r="AT490" i="2"/>
  <c r="AT465" i="2"/>
  <c r="AT433" i="2"/>
  <c r="AT558" i="2"/>
  <c r="AT318" i="2"/>
  <c r="AT175" i="2"/>
  <c r="AT559" i="2"/>
  <c r="AT203" i="2"/>
  <c r="AT380" i="2"/>
  <c r="AT594" i="2"/>
  <c r="AT435" i="2"/>
  <c r="AT627" i="2"/>
  <c r="AT658" i="2"/>
  <c r="AT284" i="2"/>
  <c r="AT542" i="2"/>
  <c r="AT455" i="2"/>
  <c r="AT337" i="2"/>
  <c r="AT52" i="2"/>
  <c r="AT664" i="2"/>
  <c r="AT720" i="2"/>
  <c r="AS693" i="2"/>
  <c r="AS652" i="2"/>
  <c r="AS242" i="2"/>
  <c r="AS139" i="2"/>
  <c r="AS530" i="2"/>
  <c r="AS100" i="2"/>
  <c r="AS549" i="2"/>
  <c r="AS264" i="2"/>
  <c r="AS96" i="2"/>
  <c r="AS584" i="2"/>
  <c r="AS278" i="2"/>
  <c r="AS300" i="2"/>
  <c r="AS53" i="2"/>
  <c r="AS572" i="2"/>
  <c r="AS429" i="2"/>
  <c r="AS33" i="2"/>
  <c r="AS155" i="2"/>
  <c r="AS421" i="2"/>
  <c r="AS545" i="2"/>
  <c r="AS603" i="2"/>
  <c r="AS656" i="2"/>
  <c r="AS164" i="2"/>
  <c r="AS310" i="2"/>
  <c r="AS533" i="2"/>
  <c r="AS182" i="2"/>
  <c r="AS256" i="2"/>
  <c r="AS694" i="2"/>
  <c r="AS28" i="2"/>
  <c r="AS72" i="2"/>
  <c r="AS691" i="2"/>
  <c r="AS143" i="2"/>
  <c r="AS366" i="2"/>
  <c r="AS205" i="2"/>
  <c r="AS92" i="2"/>
  <c r="AS88" i="2"/>
  <c r="AS362" i="2"/>
  <c r="AS186" i="2"/>
  <c r="AS47" i="2"/>
  <c r="AS370" i="2"/>
  <c r="AS464" i="2"/>
  <c r="AS161" i="2"/>
  <c r="AS402" i="2"/>
  <c r="AS663" i="2"/>
  <c r="AS195" i="2"/>
  <c r="AS251" i="2"/>
  <c r="AS320" i="2"/>
  <c r="AS537" i="2"/>
  <c r="AS221" i="2"/>
  <c r="AS399" i="2"/>
  <c r="AS434" i="2"/>
  <c r="AS229" i="2"/>
  <c r="AS279" i="2"/>
  <c r="AS505" i="2"/>
  <c r="AS427" i="2"/>
  <c r="AS247" i="2"/>
  <c r="AS506" i="2"/>
  <c r="AS212" i="2"/>
  <c r="AS467" i="2"/>
  <c r="AS469" i="2"/>
  <c r="AS74" i="2"/>
  <c r="AS382" i="2"/>
  <c r="AT732" i="2"/>
  <c r="AT611" i="2"/>
  <c r="AT286" i="2"/>
  <c r="AT343" i="2"/>
  <c r="AT456" i="2"/>
  <c r="AT418" i="2"/>
  <c r="AT517" i="2"/>
  <c r="AT353" i="2"/>
  <c r="AT697" i="2"/>
  <c r="AT66" i="2"/>
  <c r="AT170" i="2"/>
  <c r="AT554" i="2"/>
  <c r="AT583" i="2"/>
  <c r="AT335" i="2"/>
  <c r="AT486" i="2"/>
  <c r="AT354" i="2"/>
  <c r="AT325" i="2"/>
  <c r="AT77" i="2"/>
  <c r="AS52" i="2"/>
  <c r="AS664" i="2"/>
  <c r="AS720" i="2"/>
  <c r="AS211" i="2"/>
  <c r="AS13" i="2"/>
  <c r="AS510" i="2"/>
  <c r="AS9" i="2"/>
  <c r="AS599" i="2"/>
  <c r="AS577" i="2"/>
  <c r="AS160" i="2"/>
  <c r="AS215" i="2"/>
  <c r="AS551" i="2"/>
  <c r="AS214" i="2"/>
  <c r="AS34" i="2"/>
  <c r="AS105" i="2"/>
  <c r="AS329" i="2"/>
  <c r="AS423" i="2"/>
  <c r="AS461" i="2"/>
  <c r="AS117" i="2"/>
  <c r="AS400" i="2"/>
  <c r="AS519" i="2"/>
  <c r="AS513" i="2"/>
  <c r="AS585" i="2"/>
  <c r="AS640" i="2"/>
  <c r="AS93" i="2"/>
  <c r="AS179" i="2"/>
  <c r="AS451" i="2"/>
  <c r="AS275" i="2"/>
  <c r="AS678" i="2"/>
  <c r="AS523" i="2"/>
  <c r="AS498" i="2"/>
  <c r="AS452" i="2"/>
  <c r="AS625" i="2"/>
  <c r="AS723" i="2"/>
  <c r="AS413" i="2"/>
  <c r="AS651" i="2"/>
  <c r="AS42" i="2"/>
  <c r="AS142" i="2"/>
  <c r="AS327" i="2"/>
  <c r="AS326" i="2"/>
  <c r="AS136" i="2"/>
  <c r="AS424" i="2"/>
  <c r="AS615" i="2"/>
  <c r="AS223" i="2"/>
  <c r="AT710" i="2"/>
  <c r="AT525" i="2"/>
  <c r="AT690" i="2"/>
  <c r="AT536" i="2"/>
  <c r="AT317" i="2"/>
  <c r="AT518" i="2"/>
  <c r="AT511" i="2"/>
  <c r="AT162" i="2"/>
  <c r="AT281" i="2"/>
  <c r="AT529" i="2"/>
  <c r="AT468" i="2"/>
  <c r="AT535" i="2"/>
  <c r="AT460" i="2"/>
  <c r="AT722" i="2"/>
  <c r="AT713" i="2"/>
  <c r="AT249" i="2"/>
  <c r="AT101" i="2"/>
  <c r="AT348" i="2"/>
  <c r="AT630" i="2"/>
  <c r="AT526" i="2"/>
  <c r="AT89" i="2"/>
  <c r="AR111" i="2"/>
  <c r="AS217" i="2"/>
  <c r="AS238" i="2"/>
  <c r="AS503" i="2"/>
  <c r="AS273" i="2"/>
  <c r="AS562" i="2"/>
  <c r="AS154" i="2"/>
  <c r="AS168" i="2"/>
  <c r="AS502" i="2"/>
  <c r="AS363" i="2"/>
  <c r="AS352" i="2"/>
  <c r="AS262" i="2"/>
  <c r="AS253" i="2"/>
  <c r="AS61" i="2"/>
  <c r="AS332" i="2"/>
  <c r="AS272" i="2"/>
  <c r="AS501" i="2"/>
  <c r="AS137" i="2"/>
  <c r="AS409" i="2"/>
  <c r="AS457" i="2"/>
  <c r="AS395" i="2"/>
  <c r="AS487" i="2"/>
  <c r="AS495" i="2"/>
  <c r="AS296" i="2"/>
  <c r="AS44" i="2"/>
  <c r="AS360" i="2"/>
  <c r="AS612" i="2"/>
  <c r="AS508" i="2"/>
  <c r="AS507" i="2"/>
  <c r="AS147" i="2"/>
  <c r="AS641" i="2"/>
  <c r="AS344" i="2"/>
  <c r="AS649" i="2"/>
  <c r="AS684" i="2"/>
  <c r="AS145" i="2"/>
  <c r="AS198" i="2"/>
  <c r="AS280" i="2"/>
  <c r="AS213" i="2"/>
  <c r="AS676" i="2"/>
  <c r="AS106" i="2"/>
  <c r="AS481" i="2"/>
  <c r="AS130" i="2"/>
  <c r="AT631" i="2"/>
  <c r="AT692" i="2"/>
  <c r="AT628" i="2"/>
  <c r="AT538" i="2"/>
  <c r="AT184" i="2"/>
  <c r="AT493" i="2"/>
  <c r="AT250" i="2"/>
  <c r="AT595" i="2"/>
  <c r="AT122" i="2"/>
  <c r="AT704" i="2"/>
  <c r="AT254" i="2"/>
  <c r="AT55" i="2"/>
  <c r="AT151" i="2"/>
  <c r="AT218" i="2"/>
  <c r="AT447" i="2"/>
  <c r="AT283" i="2"/>
  <c r="AT496" i="2"/>
  <c r="AT216" i="2"/>
  <c r="AT277" i="2"/>
  <c r="AT514" i="2"/>
  <c r="AT398" i="2"/>
  <c r="AT29" i="2"/>
  <c r="AT671" i="2"/>
  <c r="AT86" i="2"/>
  <c r="AT557" i="2"/>
  <c r="AT191" i="2"/>
  <c r="AT356" i="2"/>
  <c r="AT571" i="2"/>
  <c r="AT425" i="2"/>
  <c r="AS511" i="2"/>
  <c r="AS162" i="2"/>
  <c r="AS281" i="2"/>
  <c r="AS529" i="2"/>
  <c r="AS468" i="2"/>
  <c r="AS535" i="2"/>
  <c r="AS460" i="2"/>
  <c r="AS722" i="2"/>
  <c r="AS713" i="2"/>
  <c r="AS249" i="2"/>
  <c r="AS101" i="2"/>
  <c r="AS348" i="2"/>
  <c r="AS630" i="2"/>
  <c r="AS526" i="2"/>
  <c r="AS89" i="2"/>
  <c r="AS556" i="2"/>
  <c r="AS629" i="2"/>
  <c r="AS62" i="2"/>
  <c r="AS119" i="2"/>
  <c r="AS613" i="2"/>
  <c r="AS639" i="2"/>
  <c r="AS377" i="2"/>
  <c r="AS159" i="2"/>
  <c r="AS4" i="2"/>
  <c r="AS263" i="2"/>
  <c r="AS619" i="2"/>
  <c r="AS553" i="2"/>
  <c r="AS109" i="2"/>
  <c r="AS50" i="2"/>
  <c r="AS302" i="2"/>
  <c r="AS134" i="2"/>
  <c r="AS441" i="2"/>
  <c r="AS716" i="2"/>
  <c r="AS715" i="2"/>
  <c r="AS347" i="2"/>
  <c r="AS97" i="2"/>
  <c r="AS414" i="2"/>
  <c r="AS422" i="2"/>
  <c r="AS655" i="2"/>
  <c r="AS689" i="2"/>
  <c r="AS696" i="2"/>
  <c r="AS301" i="2"/>
  <c r="AS245" i="2"/>
  <c r="AS193" i="2"/>
  <c r="AS328" i="2"/>
  <c r="AS261" i="2"/>
  <c r="AS49" i="2"/>
  <c r="AS386" i="2"/>
  <c r="AS341" i="2"/>
  <c r="AS209" i="2"/>
  <c r="AS339" i="2"/>
  <c r="AS687" i="2"/>
  <c r="AS420" i="2"/>
  <c r="AS620" i="2"/>
  <c r="AS243" i="2"/>
  <c r="AS470" i="2"/>
  <c r="AT686" i="2"/>
  <c r="AT673" i="2"/>
  <c r="AT361" i="2"/>
  <c r="AT532" i="2"/>
  <c r="AT707" i="2"/>
  <c r="AT196" i="2"/>
  <c r="AT570" i="2"/>
  <c r="AT653" i="2"/>
  <c r="AT705" i="2"/>
  <c r="AT636" i="2"/>
  <c r="AT474" i="2"/>
  <c r="AT593" i="2"/>
  <c r="AT169" i="2"/>
  <c r="AT477" i="2"/>
  <c r="AT580" i="2"/>
  <c r="AT39" i="2"/>
  <c r="AT367" i="2"/>
  <c r="AT569" i="2"/>
  <c r="AT604" i="2"/>
  <c r="AT235" i="2"/>
  <c r="AT23" i="2"/>
  <c r="AT401" i="2"/>
  <c r="AT581" i="2"/>
  <c r="AT10" i="2"/>
  <c r="AS671" i="2"/>
  <c r="AS86" i="2"/>
  <c r="AS557" i="2"/>
  <c r="AS191" i="2"/>
  <c r="AS356" i="2"/>
  <c r="AS571" i="2"/>
  <c r="AS425" i="2"/>
  <c r="AS63" i="2"/>
  <c r="AS500" i="2"/>
  <c r="AS466" i="2"/>
  <c r="AS552" i="2"/>
  <c r="AS95" i="2"/>
  <c r="AS167" i="2"/>
  <c r="AS499" i="2"/>
  <c r="AS638" i="2"/>
  <c r="AS118" i="2"/>
  <c r="AS103" i="2"/>
  <c r="AS709" i="2"/>
  <c r="AS426" i="2"/>
  <c r="AS333" i="2"/>
  <c r="AS188" i="2"/>
  <c r="AS7" i="2"/>
  <c r="AS597" i="2"/>
  <c r="AS40" i="2"/>
  <c r="AS428" i="2"/>
  <c r="AS642" i="2"/>
  <c r="AS408" i="2"/>
  <c r="AS439" i="2"/>
  <c r="AS478" i="2"/>
  <c r="AS252" i="2"/>
  <c r="AS311" i="2"/>
  <c r="AS27" i="2"/>
  <c r="AS442" i="2"/>
  <c r="AS65" i="2"/>
  <c r="AS324" i="2"/>
  <c r="AS357" i="2"/>
  <c r="AS78" i="2"/>
  <c r="AS596" i="2"/>
  <c r="AS668" i="2"/>
  <c r="AS480" i="2"/>
  <c r="AT717" i="2"/>
  <c r="AT444" i="2"/>
  <c r="AT734" i="2"/>
  <c r="AT149" i="2"/>
  <c r="AT666" i="2"/>
  <c r="AT246" i="2"/>
  <c r="AT737" i="2"/>
  <c r="AT368" i="2"/>
  <c r="AT528" i="2"/>
  <c r="AT131" i="2"/>
  <c r="AT156" i="2"/>
  <c r="AT648" i="2"/>
  <c r="AT524" i="2"/>
  <c r="AT576" i="2"/>
  <c r="AT230" i="2"/>
  <c r="AT682" i="2"/>
  <c r="AT473" i="2"/>
  <c r="AT85" i="2"/>
  <c r="AT711" i="2"/>
  <c r="AT547" i="2"/>
  <c r="AT176" i="2"/>
  <c r="AT453" i="2"/>
  <c r="AT76" i="2"/>
  <c r="AT314" i="2"/>
  <c r="AT150" i="2"/>
  <c r="AT210" i="2"/>
  <c r="AT297" i="2"/>
  <c r="AT330" i="2"/>
  <c r="AT132" i="2"/>
  <c r="AT127" i="2"/>
  <c r="AT153" i="2"/>
  <c r="AT462" i="2"/>
  <c r="AT158" i="2"/>
  <c r="AT126" i="2"/>
  <c r="AT276" i="2"/>
  <c r="AT3" i="2"/>
  <c r="AT67" i="2"/>
  <c r="AT622" i="2"/>
  <c r="AT375" i="2"/>
  <c r="AT91" i="2"/>
  <c r="AT121" i="2"/>
  <c r="AT104" i="2"/>
  <c r="AT633" i="2"/>
  <c r="AT688" i="2"/>
  <c r="AS707" i="2"/>
  <c r="AS196" i="2"/>
  <c r="AS570" i="2"/>
  <c r="AS653" i="2"/>
  <c r="AS705" i="2"/>
  <c r="AS636" i="2"/>
  <c r="AS474" i="2"/>
  <c r="AS593" i="2"/>
  <c r="AS169" i="2"/>
  <c r="AS477" i="2"/>
  <c r="AS580" i="2"/>
  <c r="AS39" i="2"/>
  <c r="AS367" i="2"/>
  <c r="AS569" i="2"/>
  <c r="AS604" i="2"/>
  <c r="AS235" i="2"/>
  <c r="AS23" i="2"/>
  <c r="AS401" i="2"/>
  <c r="AS581" i="2"/>
  <c r="AS10" i="2"/>
  <c r="AS180" i="2"/>
  <c r="AS16" i="2"/>
  <c r="AS661" i="2"/>
  <c r="AS234" i="2"/>
  <c r="AS591" i="2"/>
  <c r="AS84" i="2"/>
  <c r="AS700" i="2"/>
  <c r="AS391" i="2"/>
  <c r="AS539" i="2"/>
  <c r="AS614" i="2"/>
  <c r="AS183" i="2"/>
  <c r="AS222" i="2"/>
  <c r="AS240" i="2"/>
  <c r="AS573" i="2"/>
  <c r="AS22" i="2"/>
  <c r="AS71" i="2"/>
  <c r="AS334" i="2"/>
  <c r="AS443" i="2"/>
  <c r="AS350" i="2"/>
  <c r="AS69" i="2"/>
  <c r="AS406" i="2"/>
  <c r="AS411" i="2"/>
  <c r="AS87" i="2"/>
  <c r="AS90" i="2"/>
  <c r="AS681" i="2"/>
  <c r="AS497" i="2"/>
  <c r="AS260" i="2"/>
  <c r="AS79" i="2"/>
  <c r="AS393" i="2"/>
  <c r="AS120" i="2"/>
  <c r="AS172" i="2"/>
  <c r="AS237" i="2"/>
  <c r="AS232" i="2"/>
  <c r="AS312" i="2"/>
  <c r="AS415" i="2"/>
  <c r="AS565" i="2"/>
  <c r="AS140" i="2"/>
  <c r="AS650" i="2"/>
  <c r="AT701" i="2"/>
  <c r="AT588" i="2"/>
  <c r="AT373" i="2"/>
  <c r="AT432" i="2"/>
  <c r="AT144" i="2"/>
  <c r="AT174" i="2"/>
  <c r="AT729" i="2"/>
  <c r="AT589" i="2"/>
  <c r="AT616" i="2"/>
  <c r="AT695" i="2"/>
  <c r="AT463" i="2"/>
  <c r="AT667" i="2"/>
  <c r="AT659" i="2"/>
  <c r="AT607" i="2"/>
  <c r="AT606" i="2"/>
  <c r="AT381" i="2"/>
  <c r="AT592" i="2"/>
  <c r="AT46" i="2"/>
  <c r="AT454" i="2"/>
  <c r="AT290" i="2"/>
  <c r="AT303" i="2"/>
  <c r="AT323" i="2"/>
  <c r="AT703" i="2"/>
  <c r="AT405" i="2"/>
  <c r="AT735" i="2"/>
  <c r="AR88" i="2"/>
  <c r="AR348" i="2"/>
  <c r="AS67" i="2"/>
  <c r="AS622" i="2"/>
  <c r="AS375" i="2"/>
  <c r="AS91" i="2"/>
  <c r="AS121" i="2"/>
  <c r="AS104" i="2"/>
  <c r="AS633" i="2"/>
  <c r="AS688" i="2"/>
  <c r="AS637" i="2"/>
  <c r="AS200" i="2"/>
  <c r="AS271" i="2"/>
  <c r="AS128" i="2"/>
  <c r="AS274" i="2"/>
  <c r="AS25" i="2"/>
  <c r="AS407" i="2"/>
  <c r="AS491" i="2"/>
  <c r="AS124" i="2"/>
  <c r="AS349" i="2"/>
  <c r="AS364" i="2"/>
  <c r="AS574" i="2"/>
  <c r="AS540" i="2"/>
  <c r="AS605" i="2"/>
  <c r="AS721" i="2"/>
  <c r="AS181" i="2"/>
  <c r="AS220" i="2"/>
  <c r="AT660" i="2"/>
  <c r="AT725" i="2"/>
  <c r="AT479" i="2"/>
  <c r="AT564" i="2"/>
  <c r="AT698" i="2"/>
  <c r="AT567" i="2"/>
  <c r="AT338" i="2"/>
  <c r="AT287" i="2"/>
  <c r="AT598" i="2"/>
  <c r="AT292" i="2"/>
  <c r="AT436" i="2"/>
  <c r="AT112" i="2"/>
  <c r="AT736" i="2"/>
  <c r="AT113" i="2"/>
  <c r="AT187" i="2"/>
  <c r="AT21" i="2"/>
  <c r="AT383" i="2"/>
  <c r="AT135" i="2"/>
  <c r="AT566" i="2"/>
  <c r="AT635" i="2"/>
  <c r="AT316" i="2"/>
  <c r="AT17" i="2"/>
  <c r="AT11" i="2"/>
  <c r="AT133" i="2"/>
  <c r="AT111" i="2"/>
  <c r="AT308" i="2"/>
  <c r="AT685" i="2"/>
  <c r="AT19" i="2"/>
  <c r="AT437" i="2"/>
  <c r="AT321" i="2"/>
  <c r="AT81" i="2"/>
  <c r="AT56" i="2"/>
  <c r="AT285" i="2"/>
  <c r="AT259" i="2"/>
  <c r="AT579" i="2"/>
  <c r="AT679" i="2"/>
  <c r="AT304" i="2"/>
  <c r="AT58" i="2"/>
  <c r="AT355" i="2"/>
  <c r="AT410" i="2"/>
  <c r="AT51" i="2"/>
  <c r="AT41" i="2"/>
  <c r="AT108" i="2"/>
  <c r="AT315" i="2"/>
  <c r="AT199" i="2"/>
  <c r="AT417" i="2"/>
  <c r="AT546" i="2"/>
  <c r="AT494" i="2"/>
  <c r="AT141" i="2"/>
  <c r="AT365" i="2"/>
  <c r="AT173" i="2"/>
  <c r="AT102" i="2"/>
  <c r="AT309" i="2"/>
  <c r="AT192" i="2"/>
  <c r="AT534" i="2"/>
  <c r="AR262" i="2"/>
  <c r="AT366" i="2"/>
  <c r="AT205" i="2"/>
  <c r="AT92" i="2"/>
  <c r="AT88" i="2"/>
  <c r="AT362" i="2"/>
  <c r="AT186" i="2"/>
  <c r="AT47" i="2"/>
  <c r="AT370" i="2"/>
  <c r="AT464" i="2"/>
  <c r="AT161" i="2"/>
  <c r="AT402" i="2"/>
  <c r="AT663" i="2"/>
  <c r="AT195" i="2"/>
  <c r="AT251" i="2"/>
  <c r="AT320" i="2"/>
  <c r="AT537" i="2"/>
  <c r="AT221" i="2"/>
  <c r="AT399" i="2"/>
  <c r="AT434" i="2"/>
  <c r="AT229" i="2"/>
  <c r="AT279" i="2"/>
  <c r="AT505" i="2"/>
  <c r="AT427" i="2"/>
  <c r="AT247" i="2"/>
  <c r="AT506" i="2"/>
  <c r="AT212" i="2"/>
  <c r="AT467" i="2"/>
  <c r="AT469" i="2"/>
  <c r="AT74" i="2"/>
  <c r="AT382" i="2"/>
  <c r="AR169" i="2"/>
  <c r="AR39" i="2"/>
  <c r="AR23" i="2"/>
  <c r="AR10" i="2"/>
  <c r="AR180" i="2"/>
  <c r="AR16" i="2"/>
  <c r="AR84" i="2"/>
  <c r="AR222" i="2"/>
  <c r="AR71" i="2"/>
  <c r="AR334" i="2"/>
  <c r="AR350" i="2"/>
  <c r="AR87" i="2"/>
  <c r="AR90" i="2"/>
  <c r="AR120" i="2"/>
  <c r="AR172" i="2"/>
  <c r="AU693" i="2"/>
  <c r="AU652" i="2"/>
  <c r="AU242" i="2"/>
  <c r="AU139" i="2"/>
  <c r="AU530" i="2"/>
  <c r="AU100" i="2"/>
  <c r="AU549" i="2"/>
  <c r="AU264" i="2"/>
  <c r="AU96" i="2"/>
  <c r="AU584" i="2"/>
  <c r="AU278" i="2"/>
  <c r="AU300" i="2"/>
  <c r="AU53" i="2"/>
  <c r="AU572" i="2"/>
  <c r="AU429" i="2"/>
  <c r="AU33" i="2"/>
  <c r="AU155" i="2"/>
  <c r="AU421" i="2"/>
  <c r="AU545" i="2"/>
  <c r="AU603" i="2"/>
  <c r="AU656" i="2"/>
  <c r="AU164" i="2"/>
  <c r="AU310" i="2"/>
  <c r="AU533" i="2"/>
  <c r="AU182" i="2"/>
  <c r="AU256" i="2"/>
  <c r="AT211" i="2"/>
  <c r="AT13" i="2"/>
  <c r="AT510" i="2"/>
  <c r="AT9" i="2"/>
  <c r="AT599" i="2"/>
  <c r="AT577" i="2"/>
  <c r="AT160" i="2"/>
  <c r="AT215" i="2"/>
  <c r="AT551" i="2"/>
  <c r="AT214" i="2"/>
  <c r="AT34" i="2"/>
  <c r="AT105" i="2"/>
  <c r="AT329" i="2"/>
  <c r="AT423" i="2"/>
  <c r="AT461" i="2"/>
  <c r="AT117" i="2"/>
  <c r="AT400" i="2"/>
  <c r="AT519" i="2"/>
  <c r="AT513" i="2"/>
  <c r="AT585" i="2"/>
  <c r="AT640" i="2"/>
  <c r="AT93" i="2"/>
  <c r="AT179" i="2"/>
  <c r="AT451" i="2"/>
  <c r="AT275" i="2"/>
  <c r="AT678" i="2"/>
  <c r="AT523" i="2"/>
  <c r="AT498" i="2"/>
  <c r="AT452" i="2"/>
  <c r="AT625" i="2"/>
  <c r="AT723" i="2"/>
  <c r="AT413" i="2"/>
  <c r="AT651" i="2"/>
  <c r="AT42" i="2"/>
  <c r="AT142" i="2"/>
  <c r="AT327" i="2"/>
  <c r="AT326" i="2"/>
  <c r="AT136" i="2"/>
  <c r="AT424" i="2"/>
  <c r="AT615" i="2"/>
  <c r="AT223" i="2"/>
  <c r="AR156" i="2"/>
  <c r="AR230" i="2"/>
  <c r="AR85" i="2"/>
  <c r="AR314" i="2"/>
  <c r="AR132" i="2"/>
  <c r="AR127" i="2"/>
  <c r="AR158" i="2"/>
  <c r="AR3" i="2"/>
  <c r="AR375" i="2"/>
  <c r="AR91" i="2"/>
  <c r="AR104" i="2"/>
  <c r="AR200" i="2"/>
  <c r="AR128" i="2"/>
  <c r="AR25" i="2"/>
  <c r="AR220" i="2"/>
  <c r="AU738" i="2"/>
  <c r="AU490" i="2"/>
  <c r="AU465" i="2"/>
  <c r="AU433" i="2"/>
  <c r="AU558" i="2"/>
  <c r="AU318" i="2"/>
  <c r="AU175" i="2"/>
  <c r="AU559" i="2"/>
  <c r="AU203" i="2"/>
  <c r="AU380" i="2"/>
  <c r="AU594" i="2"/>
  <c r="AU435" i="2"/>
  <c r="AU627" i="2"/>
  <c r="AU658" i="2"/>
  <c r="AU284" i="2"/>
  <c r="AU542" i="2"/>
  <c r="AU455" i="2"/>
  <c r="AU337" i="2"/>
  <c r="AU52" i="2"/>
  <c r="AU664" i="2"/>
  <c r="AU720" i="2"/>
  <c r="AU211" i="2"/>
  <c r="AU13" i="2"/>
  <c r="AU510" i="2"/>
  <c r="AU9" i="2"/>
  <c r="AU599" i="2"/>
  <c r="AT527" i="2"/>
  <c r="AT702" i="2"/>
  <c r="AT726" i="2"/>
  <c r="AT217" i="2"/>
  <c r="AT238" i="2"/>
  <c r="AT503" i="2"/>
  <c r="AT273" i="2"/>
  <c r="AT562" i="2"/>
  <c r="AT154" i="2"/>
  <c r="AT168" i="2"/>
  <c r="AT502" i="2"/>
  <c r="AT363" i="2"/>
  <c r="AT352" i="2"/>
  <c r="AT262" i="2"/>
  <c r="AT253" i="2"/>
  <c r="AT61" i="2"/>
  <c r="AT332" i="2"/>
  <c r="AT272" i="2"/>
  <c r="AT501" i="2"/>
  <c r="AT137" i="2"/>
  <c r="AT409" i="2"/>
  <c r="AT457" i="2"/>
  <c r="AT395" i="2"/>
  <c r="AT487" i="2"/>
  <c r="AT495" i="2"/>
  <c r="AT296" i="2"/>
  <c r="AT44" i="2"/>
  <c r="AT360" i="2"/>
  <c r="AT612" i="2"/>
  <c r="AT508" i="2"/>
  <c r="AT507" i="2"/>
  <c r="AT147" i="2"/>
  <c r="AT641" i="2"/>
  <c r="AT344" i="2"/>
  <c r="AT649" i="2"/>
  <c r="AT684" i="2"/>
  <c r="AT145" i="2"/>
  <c r="AT198" i="2"/>
  <c r="AT280" i="2"/>
  <c r="AT213" i="2"/>
  <c r="AT676" i="2"/>
  <c r="AT106" i="2"/>
  <c r="AT481" i="2"/>
  <c r="AT130" i="2"/>
  <c r="AR144" i="2"/>
  <c r="AR174" i="2"/>
  <c r="AR323" i="2"/>
  <c r="AR152" i="2"/>
  <c r="AR26" i="2"/>
  <c r="AR20" i="2"/>
  <c r="AR207" i="2"/>
  <c r="AR475" i="2"/>
  <c r="AR369" i="2"/>
  <c r="AR336" i="2"/>
  <c r="AU732" i="2"/>
  <c r="AU611" i="2"/>
  <c r="AU286" i="2"/>
  <c r="AU343" i="2"/>
  <c r="AU456" i="2"/>
  <c r="AU418" i="2"/>
  <c r="AU517" i="2"/>
  <c r="AU353" i="2"/>
  <c r="AU697" i="2"/>
  <c r="AU66" i="2"/>
  <c r="AU170" i="2"/>
  <c r="AU554" i="2"/>
  <c r="AU583" i="2"/>
  <c r="AU335" i="2"/>
  <c r="AU486" i="2"/>
  <c r="AU354" i="2"/>
  <c r="AU325" i="2"/>
  <c r="AU77" i="2"/>
  <c r="AT556" i="2"/>
  <c r="AT629" i="2"/>
  <c r="AT62" i="2"/>
  <c r="AT119" i="2"/>
  <c r="AT613" i="2"/>
  <c r="AT639" i="2"/>
  <c r="AT377" i="2"/>
  <c r="AT159" i="2"/>
  <c r="AT4" i="2"/>
  <c r="AT263" i="2"/>
  <c r="AT619" i="2"/>
  <c r="AT553" i="2"/>
  <c r="AT109" i="2"/>
  <c r="AT50" i="2"/>
  <c r="AT302" i="2"/>
  <c r="AT134" i="2"/>
  <c r="AT441" i="2"/>
  <c r="AT716" i="2"/>
  <c r="AT715" i="2"/>
  <c r="AT347" i="2"/>
  <c r="AT97" i="2"/>
  <c r="AT414" i="2"/>
  <c r="AT422" i="2"/>
  <c r="AT655" i="2"/>
  <c r="AT689" i="2"/>
  <c r="AT696" i="2"/>
  <c r="AT301" i="2"/>
  <c r="AT245" i="2"/>
  <c r="AT193" i="2"/>
  <c r="AT328" i="2"/>
  <c r="AT261" i="2"/>
  <c r="AT49" i="2"/>
  <c r="AT386" i="2"/>
  <c r="AT341" i="2"/>
  <c r="AT209" i="2"/>
  <c r="AT339" i="2"/>
  <c r="AT687" i="2"/>
  <c r="AT420" i="2"/>
  <c r="AT620" i="2"/>
  <c r="AT243" i="2"/>
  <c r="AT470" i="2"/>
  <c r="AR338" i="2"/>
  <c r="AR287" i="2"/>
  <c r="AR21" i="2"/>
  <c r="AR316" i="2"/>
  <c r="AR17" i="2"/>
  <c r="AR11" i="2"/>
  <c r="AR133" i="2"/>
  <c r="AR19" i="2"/>
  <c r="AR58" i="2"/>
  <c r="AR355" i="2"/>
  <c r="AR410" i="2"/>
  <c r="AR51" i="2"/>
  <c r="AR41" i="2"/>
  <c r="AR315" i="2"/>
  <c r="AR141" i="2"/>
  <c r="AR102" i="2"/>
  <c r="AU710" i="2"/>
  <c r="AU525" i="2"/>
  <c r="AU690" i="2"/>
  <c r="AU536" i="2"/>
  <c r="AU317" i="2"/>
  <c r="AU518" i="2"/>
  <c r="AU511" i="2"/>
  <c r="AU162" i="2"/>
  <c r="AU281" i="2"/>
  <c r="AU529" i="2"/>
  <c r="AU468" i="2"/>
  <c r="AU535" i="2"/>
  <c r="AU460" i="2"/>
  <c r="AT63" i="2"/>
  <c r="AT500" i="2"/>
  <c r="AT466" i="2"/>
  <c r="AT552" i="2"/>
  <c r="AT95" i="2"/>
  <c r="AT167" i="2"/>
  <c r="AT499" i="2"/>
  <c r="AT638" i="2"/>
  <c r="AT118" i="2"/>
  <c r="AT103" i="2"/>
  <c r="AT709" i="2"/>
  <c r="AT426" i="2"/>
  <c r="AT333" i="2"/>
  <c r="AT188" i="2"/>
  <c r="AT7" i="2"/>
  <c r="AT597" i="2"/>
  <c r="AT40" i="2"/>
  <c r="AT428" i="2"/>
  <c r="AT642" i="2"/>
  <c r="AT408" i="2"/>
  <c r="AT439" i="2"/>
  <c r="AT478" i="2"/>
  <c r="AT252" i="2"/>
  <c r="AT311" i="2"/>
  <c r="AT27" i="2"/>
  <c r="AT442" i="2"/>
  <c r="AT65" i="2"/>
  <c r="AT324" i="2"/>
  <c r="AT357" i="2"/>
  <c r="AT78" i="2"/>
  <c r="AT596" i="2"/>
  <c r="AT668" i="2"/>
  <c r="AT480" i="2"/>
  <c r="AR294" i="2"/>
  <c r="AR116" i="2"/>
  <c r="AR2" i="2"/>
  <c r="AR110" i="2"/>
  <c r="AR146" i="2"/>
  <c r="AR293" i="2"/>
  <c r="AR265" i="2"/>
  <c r="AR12" i="2"/>
  <c r="AR388" i="2"/>
  <c r="AR70" i="2"/>
  <c r="AU631" i="2"/>
  <c r="AU692" i="2"/>
  <c r="AU628" i="2"/>
  <c r="AU538" i="2"/>
  <c r="AU184" i="2"/>
  <c r="AU493" i="2"/>
  <c r="AU250" i="2"/>
  <c r="AU595" i="2"/>
  <c r="AU122" i="2"/>
  <c r="AU704" i="2"/>
  <c r="AU254" i="2"/>
  <c r="AU55" i="2"/>
  <c r="AU151" i="2"/>
  <c r="AU218" i="2"/>
  <c r="AU447" i="2"/>
  <c r="AU283" i="2"/>
  <c r="AU496" i="2"/>
  <c r="AU216" i="2"/>
  <c r="AU277" i="2"/>
  <c r="AU514" i="2"/>
  <c r="AU398" i="2"/>
  <c r="AU29" i="2"/>
  <c r="AU671" i="2"/>
  <c r="AU86" i="2"/>
  <c r="AU557" i="2"/>
  <c r="AU191" i="2"/>
  <c r="AU356" i="2"/>
  <c r="AU571" i="2"/>
  <c r="AU425" i="2"/>
  <c r="AU63" i="2"/>
  <c r="AU500" i="2"/>
  <c r="AU466" i="2"/>
  <c r="AU552" i="2"/>
  <c r="AT180" i="2"/>
  <c r="AT16" i="2"/>
  <c r="AT661" i="2"/>
  <c r="AT234" i="2"/>
  <c r="AT591" i="2"/>
  <c r="AT84" i="2"/>
  <c r="AT700" i="2"/>
  <c r="AT391" i="2"/>
  <c r="AT539" i="2"/>
  <c r="AT614" i="2"/>
  <c r="AT183" i="2"/>
  <c r="AT222" i="2"/>
  <c r="AT240" i="2"/>
  <c r="AT573" i="2"/>
  <c r="AT22" i="2"/>
  <c r="AT71" i="2"/>
  <c r="AT334" i="2"/>
  <c r="AT443" i="2"/>
  <c r="AT350" i="2"/>
  <c r="AT69" i="2"/>
  <c r="AT406" i="2"/>
  <c r="AT411" i="2"/>
  <c r="AT87" i="2"/>
  <c r="AT90" i="2"/>
  <c r="AT681" i="2"/>
  <c r="AT497" i="2"/>
  <c r="AT260" i="2"/>
  <c r="AT79" i="2"/>
  <c r="AT393" i="2"/>
  <c r="AT120" i="2"/>
  <c r="AT172" i="2"/>
  <c r="AT237" i="2"/>
  <c r="AT232" i="2"/>
  <c r="AT312" i="2"/>
  <c r="AT415" i="2"/>
  <c r="AT565" i="2"/>
  <c r="AT140" i="2"/>
  <c r="AT650" i="2"/>
  <c r="AR171" i="2"/>
  <c r="AR378" i="2"/>
  <c r="AR268" i="2"/>
  <c r="AR204" i="2"/>
  <c r="AR387" i="2"/>
  <c r="AR345" i="2"/>
  <c r="AR138" i="2"/>
  <c r="AR68" i="2"/>
  <c r="AR257" i="2"/>
  <c r="AR114" i="2"/>
  <c r="AR31" i="2"/>
  <c r="AR241" i="2"/>
  <c r="AR208" i="2"/>
  <c r="AR123" i="2"/>
  <c r="AR82" i="2"/>
  <c r="AR57" i="2"/>
  <c r="AR431" i="2"/>
  <c r="AR233" i="2"/>
  <c r="AR228" i="2"/>
  <c r="AU686" i="2"/>
  <c r="AU673" i="2"/>
  <c r="AU361" i="2"/>
  <c r="AU532" i="2"/>
  <c r="AU707" i="2"/>
  <c r="AU196" i="2"/>
  <c r="AU570" i="2"/>
  <c r="AU653" i="2"/>
  <c r="AU705" i="2"/>
  <c r="AU636" i="2"/>
  <c r="AU474" i="2"/>
  <c r="AU593" i="2"/>
  <c r="AU169" i="2"/>
  <c r="AU477" i="2"/>
  <c r="AU580" i="2"/>
  <c r="AU39" i="2"/>
  <c r="AU367" i="2"/>
  <c r="AU569" i="2"/>
  <c r="AU604" i="2"/>
  <c r="AU235" i="2"/>
  <c r="AU23" i="2"/>
  <c r="AU401" i="2"/>
  <c r="AU581" i="2"/>
  <c r="AU10" i="2"/>
  <c r="AU180" i="2"/>
  <c r="AU16" i="2"/>
  <c r="AU661" i="2"/>
  <c r="AU234" i="2"/>
  <c r="AU591" i="2"/>
  <c r="AU84" i="2"/>
  <c r="AU700" i="2"/>
  <c r="AT637" i="2"/>
  <c r="AT200" i="2"/>
  <c r="AT271" i="2"/>
  <c r="AT128" i="2"/>
  <c r="AT274" i="2"/>
  <c r="AT25" i="2"/>
  <c r="AT407" i="2"/>
  <c r="AT491" i="2"/>
  <c r="AT124" i="2"/>
  <c r="AT349" i="2"/>
  <c r="AT364" i="2"/>
  <c r="AT574" i="2"/>
  <c r="AT540" i="2"/>
  <c r="AT605" i="2"/>
  <c r="AT721" i="2"/>
  <c r="AT181" i="2"/>
  <c r="AT220" i="2"/>
  <c r="AR75" i="2"/>
  <c r="AR189" i="2"/>
  <c r="AR83" i="2"/>
  <c r="AR288" i="2"/>
  <c r="AR8" i="2"/>
  <c r="AR178" i="2"/>
  <c r="AR6" i="2"/>
  <c r="AR115" i="2"/>
  <c r="AR99" i="2"/>
  <c r="AR5" i="2"/>
  <c r="AR185" i="2"/>
  <c r="AR36" i="2"/>
  <c r="AR450" i="2"/>
  <c r="AR30" i="2"/>
  <c r="AR37" i="2"/>
  <c r="AR358" i="2"/>
  <c r="AR236" i="2"/>
  <c r="AR299" i="2"/>
  <c r="AU717" i="2"/>
  <c r="AU444" i="2"/>
  <c r="AU734" i="2"/>
  <c r="AU149" i="2"/>
  <c r="AU666" i="2"/>
  <c r="AU246" i="2"/>
  <c r="AU737" i="2"/>
  <c r="AU368" i="2"/>
  <c r="AU528" i="2"/>
  <c r="AU131" i="2"/>
  <c r="AU156" i="2"/>
  <c r="AU648" i="2"/>
  <c r="AU524" i="2"/>
  <c r="AU576" i="2"/>
  <c r="AU230" i="2"/>
  <c r="AU682" i="2"/>
  <c r="AU473" i="2"/>
  <c r="AU85" i="2"/>
  <c r="AU711" i="2"/>
  <c r="AU547" i="2"/>
  <c r="AU176" i="2"/>
  <c r="AU453" i="2"/>
  <c r="AU76" i="2"/>
  <c r="AU314" i="2"/>
  <c r="AU150" i="2"/>
  <c r="AU210" i="2"/>
  <c r="AT438" i="2"/>
  <c r="AT24" i="2"/>
  <c r="AT152" i="2"/>
  <c r="AT522" i="2"/>
  <c r="AT731" i="2"/>
  <c r="AT148" i="2"/>
  <c r="AT73" i="2"/>
  <c r="AT445" i="2"/>
  <c r="AT647" i="2"/>
  <c r="AT403" i="2"/>
  <c r="AT26" i="2"/>
  <c r="AT484" i="2"/>
  <c r="AT515" i="2"/>
  <c r="AT459" i="2"/>
  <c r="AT512" i="2"/>
  <c r="AT244" i="2"/>
  <c r="AT282" i="2"/>
  <c r="AT385" i="2"/>
  <c r="AT472" i="2"/>
  <c r="AT520" i="2"/>
  <c r="AT20" i="2"/>
  <c r="AT207" i="2"/>
  <c r="AT60" i="2"/>
  <c r="AT550" i="2"/>
  <c r="AT560" i="2"/>
  <c r="AT129" i="2"/>
  <c r="AT346" i="2"/>
  <c r="AT18" i="2"/>
  <c r="AT390" i="2"/>
  <c r="AT225" i="2"/>
  <c r="AT419" i="2"/>
  <c r="AT602" i="2"/>
  <c r="AT475" i="2"/>
  <c r="AT15" i="2"/>
  <c r="AT369" i="2"/>
  <c r="AT336" i="2"/>
  <c r="AR264" i="2"/>
  <c r="AR53" i="2"/>
  <c r="AR33" i="2"/>
  <c r="AR182" i="2"/>
  <c r="AR28" i="2"/>
  <c r="AR143" i="2"/>
  <c r="AR47" i="2"/>
  <c r="AR161" i="2"/>
  <c r="AR399" i="2"/>
  <c r="AR229" i="2"/>
  <c r="AR74" i="2"/>
  <c r="AR382" i="2"/>
  <c r="AU701" i="2"/>
  <c r="AU588" i="2"/>
  <c r="AU373" i="2"/>
  <c r="AU432" i="2"/>
  <c r="AU144" i="2"/>
  <c r="AU174" i="2"/>
  <c r="AU729" i="2"/>
  <c r="AU589" i="2"/>
  <c r="AU616" i="2"/>
  <c r="AU695" i="2"/>
  <c r="AU463" i="2"/>
  <c r="AU667" i="2"/>
  <c r="AU659" i="2"/>
  <c r="AU607" i="2"/>
  <c r="AU606" i="2"/>
  <c r="AU381" i="2"/>
  <c r="AU592" i="2"/>
  <c r="AU46" i="2"/>
  <c r="AT389" i="2"/>
  <c r="AT448" i="2"/>
  <c r="AT509" i="2"/>
  <c r="AT708" i="2"/>
  <c r="AT219" i="2"/>
  <c r="AT610" i="2"/>
  <c r="AR175" i="2"/>
  <c r="AR284" i="2"/>
  <c r="AR13" i="2"/>
  <c r="AR9" i="2"/>
  <c r="AR214" i="2"/>
  <c r="AR34" i="2"/>
  <c r="AR105" i="2"/>
  <c r="AR117" i="2"/>
  <c r="AR93" i="2"/>
  <c r="AR451" i="2"/>
  <c r="AR42" i="2"/>
  <c r="AR326" i="2"/>
  <c r="AR136" i="2"/>
  <c r="AR223" i="2"/>
  <c r="AU660" i="2"/>
  <c r="AU725" i="2"/>
  <c r="AU479" i="2"/>
  <c r="AU564" i="2"/>
  <c r="AU698" i="2"/>
  <c r="AU567" i="2"/>
  <c r="AU338" i="2"/>
  <c r="AU287" i="2"/>
  <c r="AU598" i="2"/>
  <c r="AU292" i="2"/>
  <c r="AU436" i="2"/>
  <c r="AU112" i="2"/>
  <c r="AU736" i="2"/>
  <c r="AU113" i="2"/>
  <c r="AU187" i="2"/>
  <c r="AU21" i="2"/>
  <c r="AU383" i="2"/>
  <c r="AU135" i="2"/>
  <c r="AU566" i="2"/>
  <c r="AU635" i="2"/>
  <c r="AU316" i="2"/>
  <c r="AU17" i="2"/>
  <c r="AU11" i="2"/>
  <c r="AU133" i="2"/>
  <c r="AU111" i="2"/>
  <c r="AU308" i="2"/>
  <c r="AU685" i="2"/>
  <c r="AU19" i="2"/>
  <c r="AU437" i="2"/>
  <c r="AU321" i="2"/>
  <c r="AU81" i="2"/>
  <c r="AU56" i="2"/>
  <c r="AU285" i="2"/>
  <c r="AU259" i="2"/>
  <c r="AU579" i="2"/>
  <c r="AU679" i="2"/>
  <c r="AU304" i="2"/>
  <c r="AU58" i="2"/>
  <c r="AU355" i="2"/>
  <c r="AU410" i="2"/>
  <c r="AU51" i="2"/>
  <c r="AU41" i="2"/>
  <c r="AU108" i="2"/>
  <c r="AU315" i="2"/>
  <c r="AU199" i="2"/>
  <c r="AU417" i="2"/>
  <c r="AU546" i="2"/>
  <c r="AU494" i="2"/>
  <c r="AU141" i="2"/>
  <c r="AU365" i="2"/>
  <c r="AU173" i="2"/>
  <c r="AU102" i="2"/>
  <c r="AU309" i="2"/>
  <c r="AU192" i="2"/>
  <c r="AU534" i="2"/>
  <c r="AU389" i="2"/>
  <c r="AU448" i="2"/>
  <c r="AU509" i="2"/>
  <c r="AU708" i="2"/>
  <c r="AU219" i="2"/>
  <c r="AU610" i="2"/>
  <c r="AT258" i="2"/>
  <c r="AT458" i="2"/>
  <c r="AT492" i="2"/>
  <c r="AT14" i="2"/>
  <c r="AT657" i="2"/>
  <c r="AT48" i="2"/>
  <c r="AT632" i="2"/>
  <c r="AT516" i="2"/>
  <c r="AT2" i="2"/>
  <c r="AT110" i="2"/>
  <c r="AT359" i="2"/>
  <c r="AT730" i="2"/>
  <c r="AT146" i="2"/>
  <c r="AT563" i="2"/>
  <c r="AT371" i="2"/>
  <c r="AT541" i="2"/>
  <c r="AT32" i="2"/>
  <c r="AT521" i="2"/>
  <c r="AT177" i="2"/>
  <c r="AT293" i="2"/>
  <c r="AT665" i="2"/>
  <c r="AT166" i="2"/>
  <c r="AT608" i="2"/>
  <c r="AT623" i="2"/>
  <c r="AT197" i="2"/>
  <c r="AT265" i="2"/>
  <c r="AT12" i="2"/>
  <c r="AT45" i="2"/>
  <c r="AT626" i="2"/>
  <c r="AT388" i="2"/>
  <c r="AT163" i="2"/>
  <c r="AT471" i="2"/>
  <c r="AT485" i="2"/>
  <c r="AT231" i="2"/>
  <c r="AT70" i="2"/>
  <c r="AT376" i="2"/>
  <c r="AT544" i="2"/>
  <c r="AR343" i="2"/>
  <c r="AR66" i="2"/>
  <c r="AR170" i="2"/>
  <c r="AR217" i="2"/>
  <c r="AR238" i="2"/>
  <c r="AR273" i="2"/>
  <c r="AR253" i="2"/>
  <c r="AR61" i="2"/>
  <c r="AR501" i="2"/>
  <c r="AR137" i="2"/>
  <c r="AR409" i="2"/>
  <c r="AR296" i="2"/>
  <c r="AR44" i="2"/>
  <c r="AR507" i="2"/>
  <c r="AR147" i="2"/>
  <c r="AU680" i="2"/>
  <c r="AU645" i="2"/>
  <c r="AU643" i="2"/>
  <c r="AU706" i="2"/>
  <c r="AU392" i="2"/>
  <c r="AU331" i="2"/>
  <c r="AU412" i="2"/>
  <c r="AU206" i="2"/>
  <c r="AU404" i="2"/>
  <c r="AU201" i="2"/>
  <c r="AU270" i="2"/>
  <c r="AU601" i="2"/>
  <c r="AU227" i="2"/>
  <c r="AU342" i="2"/>
  <c r="AU64" i="2"/>
  <c r="AU379" i="2"/>
  <c r="AU384" i="2"/>
  <c r="AU719" i="2"/>
  <c r="AU98" i="2"/>
  <c r="AU307" i="2"/>
  <c r="AU294" i="2"/>
  <c r="AU374" i="2"/>
  <c r="AU190" i="2"/>
  <c r="AU116" i="2"/>
  <c r="AU258" i="2"/>
  <c r="AT568" i="2"/>
  <c r="AT202" i="2"/>
  <c r="AT483" i="2"/>
  <c r="AT35" i="2"/>
  <c r="AT683" i="2"/>
  <c r="AT31" i="2"/>
  <c r="AT555" i="2"/>
  <c r="AT80" i="2"/>
  <c r="AT241" i="2"/>
  <c r="AT208" i="2"/>
  <c r="AT123" i="2"/>
  <c r="AT125" i="2"/>
  <c r="AT677" i="2"/>
  <c r="AT82" i="2"/>
  <c r="AT674" i="2"/>
  <c r="AT531" i="2"/>
  <c r="AT476" i="2"/>
  <c r="AT54" i="2"/>
  <c r="AT57" i="2"/>
  <c r="AT431" i="2"/>
  <c r="AT482" i="2"/>
  <c r="AT449" i="2"/>
  <c r="AT670" i="2"/>
  <c r="AT233" i="2"/>
  <c r="AT351" i="2"/>
  <c r="AT43" i="2"/>
  <c r="AT157" i="2"/>
  <c r="AT228" i="2"/>
  <c r="AT582" i="2"/>
  <c r="AT239" i="2"/>
  <c r="AT319" i="2"/>
  <c r="AT644" i="2"/>
  <c r="AT446" i="2"/>
  <c r="AT305" i="2"/>
  <c r="AR159" i="2"/>
  <c r="AR4" i="2"/>
  <c r="AR97" i="2"/>
  <c r="AR49" i="2"/>
  <c r="AR341" i="2"/>
  <c r="AR209" i="2"/>
  <c r="AR339" i="2"/>
  <c r="AR470" i="2"/>
  <c r="AU699" i="2"/>
  <c r="AU712" i="2"/>
  <c r="AU171" i="2"/>
  <c r="AU378" i="2"/>
  <c r="AU268" i="2"/>
  <c r="AU204" i="2"/>
  <c r="AU387" i="2"/>
  <c r="AU672" i="2"/>
  <c r="AU345" i="2"/>
  <c r="AU194" i="2"/>
  <c r="AU266" i="2"/>
  <c r="AU504" i="2"/>
  <c r="AU94" i="2"/>
  <c r="AU138" i="2"/>
  <c r="AU548" i="2"/>
  <c r="AU714" i="2"/>
  <c r="AU68" i="2"/>
  <c r="AU257" i="2"/>
  <c r="AU269" i="2"/>
  <c r="AU255" i="2"/>
  <c r="AU609" i="2"/>
  <c r="AU543" i="2"/>
  <c r="AU617" i="2"/>
  <c r="AU267" i="2"/>
  <c r="AU624" i="2"/>
  <c r="AU114" i="2"/>
  <c r="AU397" i="2"/>
  <c r="AU568" i="2"/>
  <c r="AU202" i="2"/>
  <c r="AU483" i="2"/>
  <c r="AU35" i="2"/>
  <c r="AU683" i="2"/>
  <c r="AU458" i="2"/>
  <c r="AU492" i="2"/>
  <c r="AU14" i="2"/>
  <c r="AU657" i="2"/>
  <c r="AU48" i="2"/>
  <c r="AU632" i="2"/>
  <c r="AU516" i="2"/>
  <c r="AU2" i="2"/>
  <c r="AU110" i="2"/>
  <c r="AU359" i="2"/>
  <c r="AU730" i="2"/>
  <c r="AU146" i="2"/>
  <c r="AU563" i="2"/>
  <c r="AU371" i="2"/>
  <c r="AU541" i="2"/>
  <c r="AU32" i="2"/>
  <c r="AU521" i="2"/>
  <c r="AU177" i="2"/>
  <c r="AU293" i="2"/>
  <c r="AU665" i="2"/>
  <c r="AU166" i="2"/>
  <c r="AU608" i="2"/>
  <c r="AU623" i="2"/>
  <c r="AU197" i="2"/>
  <c r="AU265" i="2"/>
  <c r="AU12" i="2"/>
  <c r="AU45" i="2"/>
  <c r="AU626" i="2"/>
  <c r="AU388" i="2"/>
  <c r="AU163" i="2"/>
  <c r="AU471" i="2"/>
  <c r="AU485" i="2"/>
  <c r="AU231" i="2"/>
  <c r="AU70" i="2"/>
  <c r="AU376" i="2"/>
  <c r="AU544" i="2"/>
  <c r="AU31" i="2"/>
  <c r="AU555" i="2"/>
  <c r="AU80" i="2"/>
  <c r="AU241" i="2"/>
  <c r="AU208" i="2"/>
  <c r="AU123" i="2"/>
  <c r="AU125" i="2"/>
  <c r="AU677" i="2"/>
  <c r="AU82" i="2"/>
  <c r="AU674" i="2"/>
  <c r="AU531" i="2"/>
  <c r="AU476" i="2"/>
  <c r="AU54" i="2"/>
  <c r="AU57" i="2"/>
  <c r="AU431" i="2"/>
  <c r="AU482" i="2"/>
  <c r="AU449" i="2"/>
  <c r="AU670" i="2"/>
  <c r="AU233" i="2"/>
  <c r="AU351" i="2"/>
  <c r="AU43" i="2"/>
  <c r="AU157" i="2"/>
  <c r="AU228" i="2"/>
  <c r="AU582" i="2"/>
  <c r="AU239" i="2"/>
  <c r="AU319" i="2"/>
  <c r="AU644" i="2"/>
  <c r="AU446" i="2"/>
  <c r="AU305" i="2"/>
  <c r="AU6" i="2"/>
  <c r="AU165" i="2"/>
  <c r="AU306" i="2"/>
  <c r="AU115" i="2"/>
  <c r="AU99" i="2"/>
  <c r="AU5" i="2"/>
  <c r="AU675" i="2"/>
  <c r="AU38" i="2"/>
  <c r="AU298" i="2"/>
  <c r="AU185" i="2"/>
  <c r="AU36" i="2"/>
  <c r="AU322" i="2"/>
  <c r="AU578" i="2"/>
  <c r="AU291" i="2"/>
  <c r="AU450" i="2"/>
  <c r="AU587" i="2"/>
  <c r="AU634" i="2"/>
  <c r="AU30" i="2"/>
  <c r="AU733" i="2"/>
  <c r="AU430" i="2"/>
  <c r="AU394" i="2"/>
  <c r="AU728" i="2"/>
  <c r="AU416" i="2"/>
  <c r="AU575" i="2"/>
  <c r="AU37" i="2"/>
  <c r="AU358" i="2"/>
  <c r="AU236" i="2"/>
  <c r="AU489" i="2"/>
  <c r="AU224" i="2"/>
  <c r="AU590" i="2"/>
  <c r="AU299" i="2"/>
  <c r="AU694" i="2"/>
  <c r="AU28" i="2"/>
  <c r="AU72" i="2"/>
  <c r="AU691" i="2"/>
  <c r="AU143" i="2"/>
  <c r="AU366" i="2"/>
  <c r="AU205" i="2"/>
  <c r="AU92" i="2"/>
  <c r="AU88" i="2"/>
  <c r="AU362" i="2"/>
  <c r="AU186" i="2"/>
  <c r="AU47" i="2"/>
  <c r="AU370" i="2"/>
  <c r="AU464" i="2"/>
  <c r="AU161" i="2"/>
  <c r="AU402" i="2"/>
  <c r="AU663" i="2"/>
  <c r="AU195" i="2"/>
  <c r="AU251" i="2"/>
  <c r="AU320" i="2"/>
  <c r="AU537" i="2"/>
  <c r="AU221" i="2"/>
  <c r="AU399" i="2"/>
  <c r="AU434" i="2"/>
  <c r="AU229" i="2"/>
  <c r="AU279" i="2"/>
  <c r="AU505" i="2"/>
  <c r="AU427" i="2"/>
  <c r="AU247" i="2"/>
  <c r="AU506" i="2"/>
  <c r="AU212" i="2"/>
  <c r="AU467" i="2"/>
  <c r="AU469" i="2"/>
  <c r="AU74" i="2"/>
  <c r="AU382" i="2"/>
  <c r="AU577" i="2"/>
  <c r="AU160" i="2"/>
  <c r="AU215" i="2"/>
  <c r="AU551" i="2"/>
  <c r="AU214" i="2"/>
  <c r="AU34" i="2"/>
  <c r="AU105" i="2"/>
  <c r="AU329" i="2"/>
  <c r="AU423" i="2"/>
  <c r="AU461" i="2"/>
  <c r="AU117" i="2"/>
  <c r="AU400" i="2"/>
  <c r="AU519" i="2"/>
  <c r="AU513" i="2"/>
  <c r="AU585" i="2"/>
  <c r="AU640" i="2"/>
  <c r="AU93" i="2"/>
  <c r="AU179" i="2"/>
  <c r="AU451" i="2"/>
  <c r="AU275" i="2"/>
  <c r="AU678" i="2"/>
  <c r="AU523" i="2"/>
  <c r="AU498" i="2"/>
  <c r="AU452" i="2"/>
  <c r="AU625" i="2"/>
  <c r="AU723" i="2"/>
  <c r="AU413" i="2"/>
  <c r="AU651" i="2"/>
  <c r="AU42" i="2"/>
  <c r="AU142" i="2"/>
  <c r="AU327" i="2"/>
  <c r="AU326" i="2"/>
  <c r="AU136" i="2"/>
  <c r="AU424" i="2"/>
  <c r="AU615" i="2"/>
  <c r="AU223" i="2"/>
  <c r="AU527" i="2"/>
  <c r="AU702" i="2"/>
  <c r="AU726" i="2"/>
  <c r="AU217" i="2"/>
  <c r="AU238" i="2"/>
  <c r="AU503" i="2"/>
  <c r="AU273" i="2"/>
  <c r="AU562" i="2"/>
  <c r="AU154" i="2"/>
  <c r="AU168" i="2"/>
  <c r="AU502" i="2"/>
  <c r="AU363" i="2"/>
  <c r="AU352" i="2"/>
  <c r="AU262" i="2"/>
  <c r="AU253" i="2"/>
  <c r="AU61" i="2"/>
  <c r="AU332" i="2"/>
  <c r="AU272" i="2"/>
  <c r="AU501" i="2"/>
  <c r="AU137" i="2"/>
  <c r="AU409" i="2"/>
  <c r="AU457" i="2"/>
  <c r="AU395" i="2"/>
  <c r="AU487" i="2"/>
  <c r="AU495" i="2"/>
  <c r="AU296" i="2"/>
  <c r="AU44" i="2"/>
  <c r="AU360" i="2"/>
  <c r="AU612" i="2"/>
  <c r="AU508" i="2"/>
  <c r="AU507" i="2"/>
  <c r="AU147" i="2"/>
  <c r="AU641" i="2"/>
  <c r="AU344" i="2"/>
  <c r="AU649" i="2"/>
  <c r="AU684" i="2"/>
  <c r="AU145" i="2"/>
  <c r="AU198" i="2"/>
  <c r="AU280" i="2"/>
  <c r="AU213" i="2"/>
  <c r="AU676" i="2"/>
  <c r="AU106" i="2"/>
  <c r="AU481" i="2"/>
  <c r="AU130" i="2"/>
  <c r="AU722" i="2"/>
  <c r="AU713" i="2"/>
  <c r="AU249" i="2"/>
  <c r="AU101" i="2"/>
  <c r="AU348" i="2"/>
  <c r="AU630" i="2"/>
  <c r="AU526" i="2"/>
  <c r="AU89" i="2"/>
  <c r="AU556" i="2"/>
  <c r="AU629" i="2"/>
  <c r="AU62" i="2"/>
  <c r="AU119" i="2"/>
  <c r="AU613" i="2"/>
  <c r="AU639" i="2"/>
  <c r="AU377" i="2"/>
  <c r="AU159" i="2"/>
  <c r="AU4" i="2"/>
  <c r="AU263" i="2"/>
  <c r="AU619" i="2"/>
  <c r="AU553" i="2"/>
  <c r="AU109" i="2"/>
  <c r="AU50" i="2"/>
  <c r="AU302" i="2"/>
  <c r="AU134" i="2"/>
  <c r="AU441" i="2"/>
  <c r="AU716" i="2"/>
  <c r="AU715" i="2"/>
  <c r="AU347" i="2"/>
  <c r="AU97" i="2"/>
  <c r="AU414" i="2"/>
  <c r="AU422" i="2"/>
  <c r="AU655" i="2"/>
  <c r="AU689" i="2"/>
  <c r="AU696" i="2"/>
  <c r="AU301" i="2"/>
  <c r="AU245" i="2"/>
  <c r="AU193" i="2"/>
  <c r="AU328" i="2"/>
  <c r="AU261" i="2"/>
  <c r="AU49" i="2"/>
  <c r="AU386" i="2"/>
  <c r="AU341" i="2"/>
  <c r="AU209" i="2"/>
  <c r="AU339" i="2"/>
  <c r="AU687" i="2"/>
  <c r="AU420" i="2"/>
  <c r="AU620" i="2"/>
  <c r="AU243" i="2"/>
  <c r="AU470" i="2"/>
  <c r="AU95" i="2"/>
  <c r="AU167" i="2"/>
  <c r="AU499" i="2"/>
  <c r="AU638" i="2"/>
  <c r="AU118" i="2"/>
  <c r="AU103" i="2"/>
  <c r="AU709" i="2"/>
  <c r="AU426" i="2"/>
  <c r="AU333" i="2"/>
  <c r="AU188" i="2"/>
  <c r="AU7" i="2"/>
  <c r="AU597" i="2"/>
  <c r="AU40" i="2"/>
  <c r="AU428" i="2"/>
  <c r="AU642" i="2"/>
  <c r="AU408" i="2"/>
  <c r="AU439" i="2"/>
  <c r="AU478" i="2"/>
  <c r="AU252" i="2"/>
  <c r="AU311" i="2"/>
  <c r="AU27" i="2"/>
  <c r="AU442" i="2"/>
  <c r="AU65" i="2"/>
  <c r="AU324" i="2"/>
  <c r="AU357" i="2"/>
  <c r="AU78" i="2"/>
  <c r="AU596" i="2"/>
  <c r="AU668" i="2"/>
  <c r="AU480" i="2"/>
  <c r="AU391" i="2"/>
  <c r="AU539" i="2"/>
  <c r="AU614" i="2"/>
  <c r="AU183" i="2"/>
  <c r="AU222" i="2"/>
  <c r="AU240" i="2"/>
  <c r="AU573" i="2"/>
  <c r="AU22" i="2"/>
  <c r="AU71" i="2"/>
  <c r="AU334" i="2"/>
  <c r="AU443" i="2"/>
  <c r="AU350" i="2"/>
  <c r="AU69" i="2"/>
  <c r="AU406" i="2"/>
  <c r="AU411" i="2"/>
  <c r="AU87" i="2"/>
  <c r="AU90" i="2"/>
  <c r="AU681" i="2"/>
  <c r="AU497" i="2"/>
  <c r="AU260" i="2"/>
  <c r="AU79" i="2"/>
  <c r="AU393" i="2"/>
  <c r="AU120" i="2"/>
  <c r="AU172" i="2"/>
  <c r="AU237" i="2"/>
  <c r="AU232" i="2"/>
  <c r="AU312" i="2"/>
  <c r="AU415" i="2"/>
  <c r="AU565" i="2"/>
  <c r="AU140" i="2"/>
  <c r="AU650" i="2"/>
  <c r="AU297" i="2"/>
  <c r="AU330" i="2"/>
  <c r="AU132" i="2"/>
  <c r="AU127" i="2"/>
  <c r="AU153" i="2"/>
  <c r="AU462" i="2"/>
  <c r="AU158" i="2"/>
  <c r="AU126" i="2"/>
  <c r="AU276" i="2"/>
  <c r="AU3" i="2"/>
  <c r="AU67" i="2"/>
  <c r="AU622" i="2"/>
  <c r="AU375" i="2"/>
  <c r="AU91" i="2"/>
  <c r="AU121" i="2"/>
  <c r="AU104" i="2"/>
  <c r="AU633" i="2"/>
  <c r="AU688" i="2"/>
  <c r="AU637" i="2"/>
  <c r="AU200" i="2"/>
  <c r="AU271" i="2"/>
  <c r="AU128" i="2"/>
  <c r="AU274" i="2"/>
  <c r="AU25" i="2"/>
  <c r="AU407" i="2"/>
  <c r="AU491" i="2"/>
  <c r="AU124" i="2"/>
  <c r="AU349" i="2"/>
  <c r="AU364" i="2"/>
  <c r="AU574" i="2"/>
  <c r="AU540" i="2"/>
  <c r="AU605" i="2"/>
  <c r="AU721" i="2"/>
  <c r="AU181" i="2"/>
  <c r="AU220" i="2"/>
  <c r="AU454" i="2"/>
  <c r="AU290" i="2"/>
  <c r="AU303" i="2"/>
  <c r="AU323" i="2"/>
  <c r="AU703" i="2"/>
  <c r="AU405" i="2"/>
  <c r="AU735" i="2"/>
  <c r="AU438" i="2"/>
  <c r="AU24" i="2"/>
  <c r="AU152" i="2"/>
  <c r="AU522" i="2"/>
  <c r="AU731" i="2"/>
  <c r="AU148" i="2"/>
  <c r="AU73" i="2"/>
  <c r="AU445" i="2"/>
  <c r="AU647" i="2"/>
  <c r="AU403" i="2"/>
  <c r="AU26" i="2"/>
  <c r="AU484" i="2"/>
  <c r="AU515" i="2"/>
  <c r="AU459" i="2"/>
  <c r="AU512" i="2"/>
  <c r="AU244" i="2"/>
  <c r="AU282" i="2"/>
  <c r="AU385" i="2"/>
  <c r="AU472" i="2"/>
  <c r="AU520" i="2"/>
  <c r="AU20" i="2"/>
  <c r="AU207" i="2"/>
  <c r="AU60" i="2"/>
  <c r="AU550" i="2"/>
  <c r="AU560" i="2"/>
  <c r="AU129" i="2"/>
  <c r="AU346" i="2"/>
  <c r="AU18" i="2"/>
  <c r="AU390" i="2"/>
  <c r="AU225" i="2"/>
  <c r="AU419" i="2"/>
  <c r="AU602" i="2"/>
  <c r="AU475" i="2"/>
  <c r="AU15" i="2"/>
  <c r="AU369" i="2"/>
  <c r="AU336" i="2"/>
  <c r="AV289" i="2" l="1"/>
  <c r="AV59" i="2"/>
  <c r="AV718" i="2"/>
  <c r="AV680" i="2"/>
  <c r="AV561" i="2"/>
  <c r="AV659" i="2"/>
  <c r="AV453" i="2"/>
  <c r="AV401" i="2"/>
  <c r="AV636" i="2"/>
  <c r="AV252" i="2"/>
  <c r="AV709" i="2"/>
  <c r="AV571" i="2"/>
  <c r="AV526" i="2"/>
  <c r="AV280" i="2"/>
  <c r="AV44" i="2"/>
  <c r="AV253" i="2"/>
  <c r="AV182" i="2"/>
  <c r="AV53" i="2"/>
  <c r="AV693" i="2"/>
  <c r="AV646" i="2"/>
  <c r="AV643" i="2"/>
  <c r="AV618" i="2"/>
  <c r="AV645" i="2"/>
  <c r="AV178" i="2"/>
  <c r="AV455" i="2"/>
  <c r="AV433" i="2"/>
  <c r="AV488" i="2"/>
  <c r="AV697" i="2"/>
  <c r="AV486" i="2"/>
  <c r="AV654" i="2"/>
  <c r="AV83" i="2"/>
  <c r="AV704" i="2"/>
  <c r="AV608" i="2"/>
  <c r="AV340" i="2"/>
  <c r="AV189" i="2"/>
  <c r="AV184" i="2"/>
  <c r="AV107" i="2"/>
  <c r="AV731" i="2"/>
  <c r="AV126" i="2"/>
  <c r="AV149" i="2"/>
  <c r="AV374" i="2"/>
  <c r="AV124" i="2"/>
  <c r="AV312" i="2"/>
  <c r="AV614" i="2"/>
  <c r="AV162" i="2"/>
  <c r="AV424" i="2"/>
  <c r="AV523" i="2"/>
  <c r="AV461" i="2"/>
  <c r="AV510" i="2"/>
  <c r="AV382" i="2"/>
  <c r="AV399" i="2"/>
  <c r="AV186" i="2"/>
  <c r="AV224" i="2"/>
  <c r="AV634" i="2"/>
  <c r="AV99" i="2"/>
  <c r="AV440" i="2"/>
  <c r="AV621" i="2"/>
  <c r="AV219" i="2"/>
  <c r="AV494" i="2"/>
  <c r="AV679" i="2"/>
  <c r="AV133" i="2"/>
  <c r="AV112" i="2"/>
  <c r="AV331" i="2"/>
  <c r="AV698" i="2"/>
  <c r="AV121" i="2"/>
  <c r="AV411" i="2"/>
  <c r="AV396" i="2"/>
  <c r="AV75" i="2"/>
  <c r="AV392" i="2"/>
  <c r="AV662" i="2"/>
  <c r="AV706" i="2"/>
  <c r="AV364" i="2"/>
  <c r="AV633" i="2"/>
  <c r="AV565" i="2"/>
  <c r="AV90" i="2"/>
  <c r="AV222" i="2"/>
  <c r="AV10" i="2"/>
  <c r="AV593" i="2"/>
  <c r="AV27" i="2"/>
  <c r="AV333" i="2"/>
  <c r="AV63" i="2"/>
  <c r="AV687" i="2"/>
  <c r="AV689" i="2"/>
  <c r="AV109" i="2"/>
  <c r="AV556" i="2"/>
  <c r="AV529" i="2"/>
  <c r="AV676" i="2"/>
  <c r="AV612" i="2"/>
  <c r="AV332" i="2"/>
  <c r="AV238" i="2"/>
  <c r="AV223" i="2"/>
  <c r="AV452" i="2"/>
  <c r="AV400" i="2"/>
  <c r="AV599" i="2"/>
  <c r="AV229" i="2"/>
  <c r="AV370" i="2"/>
  <c r="AV694" i="2"/>
  <c r="AV429" i="2"/>
  <c r="AV242" i="2"/>
  <c r="AV299" i="2"/>
  <c r="AV733" i="2"/>
  <c r="AV675" i="2"/>
  <c r="AV351" i="2"/>
  <c r="AV677" i="2"/>
  <c r="AV568" i="2"/>
  <c r="AV714" i="2"/>
  <c r="AV365" i="2"/>
  <c r="AV58" i="2"/>
  <c r="AV308" i="2"/>
  <c r="AV113" i="2"/>
  <c r="AV602" i="2"/>
  <c r="AV520" i="2"/>
  <c r="AV338" i="2"/>
  <c r="AV667" i="2"/>
  <c r="AV73" i="2"/>
  <c r="AV592" i="2"/>
  <c r="AV734" i="2"/>
  <c r="AV3" i="2"/>
  <c r="AV314" i="2"/>
  <c r="AV131" i="2"/>
  <c r="AV293" i="2"/>
  <c r="AV122" i="2"/>
  <c r="AV197" i="2"/>
  <c r="AV151" i="2"/>
  <c r="AV710" i="2"/>
  <c r="AV325" i="2"/>
  <c r="AV175" i="2"/>
  <c r="AV98" i="2"/>
  <c r="AV404" i="2"/>
  <c r="AV378" i="2"/>
  <c r="AV349" i="2"/>
  <c r="AV104" i="2"/>
  <c r="AV415" i="2"/>
  <c r="AV87" i="2"/>
  <c r="AV183" i="2"/>
  <c r="AV581" i="2"/>
  <c r="AV474" i="2"/>
  <c r="AV311" i="2"/>
  <c r="AV426" i="2"/>
  <c r="AV425" i="2"/>
  <c r="AV339" i="2"/>
  <c r="AV655" i="2"/>
  <c r="AV553" i="2"/>
  <c r="AV89" i="2"/>
  <c r="AV281" i="2"/>
  <c r="AV213" i="2"/>
  <c r="AV360" i="2"/>
  <c r="AV61" i="2"/>
  <c r="AV217" i="2"/>
  <c r="AV615" i="2"/>
  <c r="AV498" i="2"/>
  <c r="AV117" i="2"/>
  <c r="AV9" i="2"/>
  <c r="AV434" i="2"/>
  <c r="AV47" i="2"/>
  <c r="AV256" i="2"/>
  <c r="AV572" i="2"/>
  <c r="AV652" i="2"/>
  <c r="AV590" i="2"/>
  <c r="AV30" i="2"/>
  <c r="AV5" i="2"/>
  <c r="AV233" i="2"/>
  <c r="AV125" i="2"/>
  <c r="AV397" i="2"/>
  <c r="AV548" i="2"/>
  <c r="AV610" i="2"/>
  <c r="AV141" i="2"/>
  <c r="AV304" i="2"/>
  <c r="AV111" i="2"/>
  <c r="AV736" i="2"/>
  <c r="AV419" i="2"/>
  <c r="AV472" i="2"/>
  <c r="AV567" i="2"/>
  <c r="AV695" i="2"/>
  <c r="AV148" i="2"/>
  <c r="AV606" i="2"/>
  <c r="AV276" i="2"/>
  <c r="AV76" i="2"/>
  <c r="AV737" i="2"/>
  <c r="AV2" i="2"/>
  <c r="AV250" i="2"/>
  <c r="AV563" i="2"/>
  <c r="AV254" i="2"/>
  <c r="AV231" i="2"/>
  <c r="AV554" i="2"/>
  <c r="AV354" i="2"/>
  <c r="AV337" i="2"/>
  <c r="AV318" i="2"/>
  <c r="AV206" i="2"/>
  <c r="AV724" i="2"/>
  <c r="AV171" i="2"/>
  <c r="AV138" i="2"/>
  <c r="AV491" i="2"/>
  <c r="AV91" i="2"/>
  <c r="AV232" i="2"/>
  <c r="AV406" i="2"/>
  <c r="AV539" i="2"/>
  <c r="AV23" i="2"/>
  <c r="AV705" i="2"/>
  <c r="AV478" i="2"/>
  <c r="AV103" i="2"/>
  <c r="AV356" i="2"/>
  <c r="AV341" i="2"/>
  <c r="AV414" i="2"/>
  <c r="AV263" i="2"/>
  <c r="AV630" i="2"/>
  <c r="AV511" i="2"/>
  <c r="AV198" i="2"/>
  <c r="AV296" i="2"/>
  <c r="AV262" i="2"/>
  <c r="AV136" i="2"/>
  <c r="AV678" i="2"/>
  <c r="AV423" i="2"/>
  <c r="AV13" i="2"/>
  <c r="AV74" i="2"/>
  <c r="AV221" i="2"/>
  <c r="AV362" i="2"/>
  <c r="AV533" i="2"/>
  <c r="AV300" i="2"/>
  <c r="AV489" i="2"/>
  <c r="AV587" i="2"/>
  <c r="AV115" i="2"/>
  <c r="AV305" i="2"/>
  <c r="AV449" i="2"/>
  <c r="AV208" i="2"/>
  <c r="AV624" i="2"/>
  <c r="AV94" i="2"/>
  <c r="AV708" i="2"/>
  <c r="AV546" i="2"/>
  <c r="AV579" i="2"/>
  <c r="AV11" i="2"/>
  <c r="AV436" i="2"/>
  <c r="AV390" i="2"/>
  <c r="AV282" i="2"/>
  <c r="AV564" i="2"/>
  <c r="AV174" i="2"/>
  <c r="AV522" i="2"/>
  <c r="AV463" i="2"/>
  <c r="AV158" i="2"/>
  <c r="AV176" i="2"/>
  <c r="AV717" i="2"/>
  <c r="AV601" i="2"/>
  <c r="AV628" i="2"/>
  <c r="AV384" i="2"/>
  <c r="AV595" i="2"/>
  <c r="AV730" i="2"/>
  <c r="AV517" i="2"/>
  <c r="AV626" i="2"/>
  <c r="AV335" i="2"/>
  <c r="AV542" i="2"/>
  <c r="AV699" i="2"/>
  <c r="AV385" i="2"/>
  <c r="AV492" i="2"/>
  <c r="AV407" i="2"/>
  <c r="AV375" i="2"/>
  <c r="AV237" i="2"/>
  <c r="AV69" i="2"/>
  <c r="AV391" i="2"/>
  <c r="AV235" i="2"/>
  <c r="AV653" i="2"/>
  <c r="AV480" i="2"/>
  <c r="AV439" i="2"/>
  <c r="AV118" i="2"/>
  <c r="AV191" i="2"/>
  <c r="AV386" i="2"/>
  <c r="AV97" i="2"/>
  <c r="AV4" i="2"/>
  <c r="AV348" i="2"/>
  <c r="AV145" i="2"/>
  <c r="AV495" i="2"/>
  <c r="AV352" i="2"/>
  <c r="AV326" i="2"/>
  <c r="AV275" i="2"/>
  <c r="AV329" i="2"/>
  <c r="AV211" i="2"/>
  <c r="AV469" i="2"/>
  <c r="AV537" i="2"/>
  <c r="AV88" i="2"/>
  <c r="AV310" i="2"/>
  <c r="AV278" i="2"/>
  <c r="AV236" i="2"/>
  <c r="AV450" i="2"/>
  <c r="AV306" i="2"/>
  <c r="AV446" i="2"/>
  <c r="AV482" i="2"/>
  <c r="AV241" i="2"/>
  <c r="AV267" i="2"/>
  <c r="AV504" i="2"/>
  <c r="AV509" i="2"/>
  <c r="AV417" i="2"/>
  <c r="AV259" i="2"/>
  <c r="AV17" i="2"/>
  <c r="AV292" i="2"/>
  <c r="AV18" i="2"/>
  <c r="AV244" i="2"/>
  <c r="AV479" i="2"/>
  <c r="AV432" i="2"/>
  <c r="AV152" i="2"/>
  <c r="AV616" i="2"/>
  <c r="AV462" i="2"/>
  <c r="AV547" i="2"/>
  <c r="AV631" i="2"/>
  <c r="AV493" i="2"/>
  <c r="AV258" i="2"/>
  <c r="AV456" i="2"/>
  <c r="AV177" i="2"/>
  <c r="AV583" i="2"/>
  <c r="AV284" i="2"/>
  <c r="AV669" i="2"/>
  <c r="AV619" i="2"/>
  <c r="AV123" i="2"/>
  <c r="AV25" i="2"/>
  <c r="AV622" i="2"/>
  <c r="AV172" i="2"/>
  <c r="AV350" i="2"/>
  <c r="AV700" i="2"/>
  <c r="AV604" i="2"/>
  <c r="AV570" i="2"/>
  <c r="AV668" i="2"/>
  <c r="AV408" i="2"/>
  <c r="AV638" i="2"/>
  <c r="AV557" i="2"/>
  <c r="AV49" i="2"/>
  <c r="AV347" i="2"/>
  <c r="AV159" i="2"/>
  <c r="AV101" i="2"/>
  <c r="AV684" i="2"/>
  <c r="AV487" i="2"/>
  <c r="AV363" i="2"/>
  <c r="AV327" i="2"/>
  <c r="AV451" i="2"/>
  <c r="AV105" i="2"/>
  <c r="AV720" i="2"/>
  <c r="AV467" i="2"/>
  <c r="AV320" i="2"/>
  <c r="AV92" i="2"/>
  <c r="AV164" i="2"/>
  <c r="AV584" i="2"/>
  <c r="AV358" i="2"/>
  <c r="AV291" i="2"/>
  <c r="AV165" i="2"/>
  <c r="AV644" i="2"/>
  <c r="AV431" i="2"/>
  <c r="AV80" i="2"/>
  <c r="AV617" i="2"/>
  <c r="AV266" i="2"/>
  <c r="AV448" i="2"/>
  <c r="AV199" i="2"/>
  <c r="AV285" i="2"/>
  <c r="AV316" i="2"/>
  <c r="AV598" i="2"/>
  <c r="AV346" i="2"/>
  <c r="AV512" i="2"/>
  <c r="AV725" i="2"/>
  <c r="AV588" i="2"/>
  <c r="AV70" i="2"/>
  <c r="AV24" i="2"/>
  <c r="AV729" i="2"/>
  <c r="AV153" i="2"/>
  <c r="AV711" i="2"/>
  <c r="AV532" i="2"/>
  <c r="AV465" i="2"/>
  <c r="AV29" i="2"/>
  <c r="AV538" i="2"/>
  <c r="AV64" i="2"/>
  <c r="AV286" i="2"/>
  <c r="AV516" i="2"/>
  <c r="AV170" i="2"/>
  <c r="AV658" i="2"/>
  <c r="AV727" i="2"/>
  <c r="AV114" i="2"/>
  <c r="AV589" i="2"/>
  <c r="AV712" i="2"/>
  <c r="AV220" i="2"/>
  <c r="AV274" i="2"/>
  <c r="AV67" i="2"/>
  <c r="AV120" i="2"/>
  <c r="AV443" i="2"/>
  <c r="AV84" i="2"/>
  <c r="AV569" i="2"/>
  <c r="AV196" i="2"/>
  <c r="AV596" i="2"/>
  <c r="AV642" i="2"/>
  <c r="AV499" i="2"/>
  <c r="AV86" i="2"/>
  <c r="AV261" i="2"/>
  <c r="AV715" i="2"/>
  <c r="AV377" i="2"/>
  <c r="AV249" i="2"/>
  <c r="AV649" i="2"/>
  <c r="AV395" i="2"/>
  <c r="AV502" i="2"/>
  <c r="AV142" i="2"/>
  <c r="AV179" i="2"/>
  <c r="AV34" i="2"/>
  <c r="AV664" i="2"/>
  <c r="AV212" i="2"/>
  <c r="AV251" i="2"/>
  <c r="AV205" i="2"/>
  <c r="AV656" i="2"/>
  <c r="AV96" i="2"/>
  <c r="AV37" i="2"/>
  <c r="AV578" i="2"/>
  <c r="AV6" i="2"/>
  <c r="AV319" i="2"/>
  <c r="AV57" i="2"/>
  <c r="AV555" i="2"/>
  <c r="AV543" i="2"/>
  <c r="AV389" i="2"/>
  <c r="AV315" i="2"/>
  <c r="AV56" i="2"/>
  <c r="AV635" i="2"/>
  <c r="AV287" i="2"/>
  <c r="AV129" i="2"/>
  <c r="AV459" i="2"/>
  <c r="AV660" i="2"/>
  <c r="AV524" i="2"/>
  <c r="AV623" i="2"/>
  <c r="AV438" i="2"/>
  <c r="AV144" i="2"/>
  <c r="AV544" i="2"/>
  <c r="AV127" i="2"/>
  <c r="AV85" i="2"/>
  <c r="AV361" i="2"/>
  <c r="AV398" i="2"/>
  <c r="AV692" i="2"/>
  <c r="AV732" i="2"/>
  <c r="AV294" i="2"/>
  <c r="AV66" i="2"/>
  <c r="AV627" i="2"/>
  <c r="AV194" i="2"/>
  <c r="AV485" i="2"/>
  <c r="AV209" i="2"/>
  <c r="AV181" i="2"/>
  <c r="AV128" i="2"/>
  <c r="AV393" i="2"/>
  <c r="AV334" i="2"/>
  <c r="AV591" i="2"/>
  <c r="AV367" i="2"/>
  <c r="AV707" i="2"/>
  <c r="AV78" i="2"/>
  <c r="AV428" i="2"/>
  <c r="AV167" i="2"/>
  <c r="AV671" i="2"/>
  <c r="AV328" i="2"/>
  <c r="AV716" i="2"/>
  <c r="AV639" i="2"/>
  <c r="AV713" i="2"/>
  <c r="AV344" i="2"/>
  <c r="AV457" i="2"/>
  <c r="AV168" i="2"/>
  <c r="AV42" i="2"/>
  <c r="AV93" i="2"/>
  <c r="AV214" i="2"/>
  <c r="AV52" i="2"/>
  <c r="AV506" i="2"/>
  <c r="AV195" i="2"/>
  <c r="AV366" i="2"/>
  <c r="AV603" i="2"/>
  <c r="AV264" i="2"/>
  <c r="AV575" i="2"/>
  <c r="AV322" i="2"/>
  <c r="AV239" i="2"/>
  <c r="AV54" i="2"/>
  <c r="AV31" i="2"/>
  <c r="AV609" i="2"/>
  <c r="AV534" i="2"/>
  <c r="AV108" i="2"/>
  <c r="AV81" i="2"/>
  <c r="AV566" i="2"/>
  <c r="AV560" i="2"/>
  <c r="AV515" i="2"/>
  <c r="AV703" i="2"/>
  <c r="AV528" i="2"/>
  <c r="AV146" i="2"/>
  <c r="AV735" i="2"/>
  <c r="AV373" i="2"/>
  <c r="AV265" i="2"/>
  <c r="AV132" i="2"/>
  <c r="AV473" i="2"/>
  <c r="AV673" i="2"/>
  <c r="AV514" i="2"/>
  <c r="AV490" i="2"/>
  <c r="AV518" i="2"/>
  <c r="AV738" i="2"/>
  <c r="AV201" i="2"/>
  <c r="AV353" i="2"/>
  <c r="AV471" i="2"/>
  <c r="AV435" i="2"/>
  <c r="AV345" i="2"/>
  <c r="AV166" i="2"/>
  <c r="AV721" i="2"/>
  <c r="AV271" i="2"/>
  <c r="AV79" i="2"/>
  <c r="AV71" i="2"/>
  <c r="AV234" i="2"/>
  <c r="AV39" i="2"/>
  <c r="AV357" i="2"/>
  <c r="AV40" i="2"/>
  <c r="AV95" i="2"/>
  <c r="AV470" i="2"/>
  <c r="AV193" i="2"/>
  <c r="AV441" i="2"/>
  <c r="AV613" i="2"/>
  <c r="AV722" i="2"/>
  <c r="AV641" i="2"/>
  <c r="AV409" i="2"/>
  <c r="AV154" i="2"/>
  <c r="AV651" i="2"/>
  <c r="AV640" i="2"/>
  <c r="AV551" i="2"/>
  <c r="AV247" i="2"/>
  <c r="AV663" i="2"/>
  <c r="AV143" i="2"/>
  <c r="AV545" i="2"/>
  <c r="AV549" i="2"/>
  <c r="AV416" i="2"/>
  <c r="AV36" i="2"/>
  <c r="AV582" i="2"/>
  <c r="AV476" i="2"/>
  <c r="AV683" i="2"/>
  <c r="AV255" i="2"/>
  <c r="AV192" i="2"/>
  <c r="AV41" i="2"/>
  <c r="AV321" i="2"/>
  <c r="AV135" i="2"/>
  <c r="AV336" i="2"/>
  <c r="AV550" i="2"/>
  <c r="AV484" i="2"/>
  <c r="AV45" i="2"/>
  <c r="AV290" i="2"/>
  <c r="AV666" i="2"/>
  <c r="AV458" i="2"/>
  <c r="AV405" i="2"/>
  <c r="AV701" i="2"/>
  <c r="AV371" i="2"/>
  <c r="AV330" i="2"/>
  <c r="AV682" i="2"/>
  <c r="AV686" i="2"/>
  <c r="AV277" i="2"/>
  <c r="AV317" i="2"/>
  <c r="AV726" i="2"/>
  <c r="AV418" i="2"/>
  <c r="AV665" i="2"/>
  <c r="AV594" i="2"/>
  <c r="AV388" i="2"/>
  <c r="AV672" i="2"/>
  <c r="AV359" i="2"/>
  <c r="AV225" i="2"/>
  <c r="AV605" i="2"/>
  <c r="AV200" i="2"/>
  <c r="AV260" i="2"/>
  <c r="AV22" i="2"/>
  <c r="AV661" i="2"/>
  <c r="AV580" i="2"/>
  <c r="AV324" i="2"/>
  <c r="AV597" i="2"/>
  <c r="AV552" i="2"/>
  <c r="AV243" i="2"/>
  <c r="AV245" i="2"/>
  <c r="AV134" i="2"/>
  <c r="AV119" i="2"/>
  <c r="AV460" i="2"/>
  <c r="AV130" i="2"/>
  <c r="AV147" i="2"/>
  <c r="AV137" i="2"/>
  <c r="AV562" i="2"/>
  <c r="AV413" i="2"/>
  <c r="AV585" i="2"/>
  <c r="AV215" i="2"/>
  <c r="AV427" i="2"/>
  <c r="AV402" i="2"/>
  <c r="AV691" i="2"/>
  <c r="AV421" i="2"/>
  <c r="AV100" i="2"/>
  <c r="AV728" i="2"/>
  <c r="AV185" i="2"/>
  <c r="AV8" i="2"/>
  <c r="AV288" i="2"/>
  <c r="AV228" i="2"/>
  <c r="AV531" i="2"/>
  <c r="AV35" i="2"/>
  <c r="AV269" i="2"/>
  <c r="AV309" i="2"/>
  <c r="AV51" i="2"/>
  <c r="AV437" i="2"/>
  <c r="AV383" i="2"/>
  <c r="AV369" i="2"/>
  <c r="AV60" i="2"/>
  <c r="AV26" i="2"/>
  <c r="AV541" i="2"/>
  <c r="AV46" i="2"/>
  <c r="AV444" i="2"/>
  <c r="AV379" i="2"/>
  <c r="AV323" i="2"/>
  <c r="AV156" i="2"/>
  <c r="AV657" i="2"/>
  <c r="AV297" i="2"/>
  <c r="AV230" i="2"/>
  <c r="AV283" i="2"/>
  <c r="AV216" i="2"/>
  <c r="AV536" i="2"/>
  <c r="AV702" i="2"/>
  <c r="AV343" i="2"/>
  <c r="AV110" i="2"/>
  <c r="AV380" i="2"/>
  <c r="AV12" i="2"/>
  <c r="AV521" i="2"/>
  <c r="AV387" i="2"/>
  <c r="AV116" i="2"/>
  <c r="AV422" i="2"/>
  <c r="AV540" i="2"/>
  <c r="AV637" i="2"/>
  <c r="AV650" i="2"/>
  <c r="AV497" i="2"/>
  <c r="AV573" i="2"/>
  <c r="AV16" i="2"/>
  <c r="AV477" i="2"/>
  <c r="AV65" i="2"/>
  <c r="AV7" i="2"/>
  <c r="AV466" i="2"/>
  <c r="AV620" i="2"/>
  <c r="AV301" i="2"/>
  <c r="AV302" i="2"/>
  <c r="AV62" i="2"/>
  <c r="AV535" i="2"/>
  <c r="AV481" i="2"/>
  <c r="AV507" i="2"/>
  <c r="AV501" i="2"/>
  <c r="AV273" i="2"/>
  <c r="AV723" i="2"/>
  <c r="AV513" i="2"/>
  <c r="AV160" i="2"/>
  <c r="AV505" i="2"/>
  <c r="AV161" i="2"/>
  <c r="AV72" i="2"/>
  <c r="AV155" i="2"/>
  <c r="AV530" i="2"/>
  <c r="AV394" i="2"/>
  <c r="AV298" i="2"/>
  <c r="AV157" i="2"/>
  <c r="AV674" i="2"/>
  <c r="AV483" i="2"/>
  <c r="AV257" i="2"/>
  <c r="AV102" i="2"/>
  <c r="AV410" i="2"/>
  <c r="AV19" i="2"/>
  <c r="AV21" i="2"/>
  <c r="AV15" i="2"/>
  <c r="AV207" i="2"/>
  <c r="AV403" i="2"/>
  <c r="AV14" i="2"/>
  <c r="AV381" i="2"/>
  <c r="AV303" i="2"/>
  <c r="AV368" i="2"/>
  <c r="AV719" i="2"/>
  <c r="AV210" i="2"/>
  <c r="AV576" i="2"/>
  <c r="AV218" i="2"/>
  <c r="AV496" i="2"/>
  <c r="AV690" i="2"/>
  <c r="AV527" i="2"/>
  <c r="AV611" i="2"/>
  <c r="AV190" i="2"/>
  <c r="AV203" i="2"/>
  <c r="AV32" i="2"/>
  <c r="AV632" i="2"/>
  <c r="AV204" i="2"/>
  <c r="AV342" i="2"/>
  <c r="AV670" i="2"/>
  <c r="AV574" i="2"/>
  <c r="AV688" i="2"/>
  <c r="AV140" i="2"/>
  <c r="AV681" i="2"/>
  <c r="AV240" i="2"/>
  <c r="AV180" i="2"/>
  <c r="AV169" i="2"/>
  <c r="AV442" i="2"/>
  <c r="AV188" i="2"/>
  <c r="AV500" i="2"/>
  <c r="AV420" i="2"/>
  <c r="AV696" i="2"/>
  <c r="AV50" i="2"/>
  <c r="AV629" i="2"/>
  <c r="AV468" i="2"/>
  <c r="AV106" i="2"/>
  <c r="AV508" i="2"/>
  <c r="AV272" i="2"/>
  <c r="AV503" i="2"/>
  <c r="AV625" i="2"/>
  <c r="AV519" i="2"/>
  <c r="AV577" i="2"/>
  <c r="AV279" i="2"/>
  <c r="AV464" i="2"/>
  <c r="AV28" i="2"/>
  <c r="AV33" i="2"/>
  <c r="AV139" i="2"/>
  <c r="AV430" i="2"/>
  <c r="AV38" i="2"/>
  <c r="AV43" i="2"/>
  <c r="AV82" i="2"/>
  <c r="AV202" i="2"/>
  <c r="AV68" i="2"/>
  <c r="AV173" i="2"/>
  <c r="AV355" i="2"/>
  <c r="AV685" i="2"/>
  <c r="AV187" i="2"/>
  <c r="AV475" i="2"/>
  <c r="AV20" i="2"/>
  <c r="AV647" i="2"/>
  <c r="AV227" i="2"/>
  <c r="AV607" i="2"/>
  <c r="AV445" i="2"/>
  <c r="AV454" i="2"/>
  <c r="AV246" i="2"/>
  <c r="AV412" i="2"/>
  <c r="AV150" i="2"/>
  <c r="AV648" i="2"/>
  <c r="AV163" i="2"/>
  <c r="AV55" i="2"/>
  <c r="AV376" i="2"/>
  <c r="AV447" i="2"/>
  <c r="AV525" i="2"/>
  <c r="AV77" i="2"/>
  <c r="AV558" i="2"/>
  <c r="AV270" i="2"/>
  <c r="AV559" i="2"/>
  <c r="AV48" i="2"/>
  <c r="AV307" i="2"/>
  <c r="AV268" i="2"/>
</calcChain>
</file>

<file path=xl/sharedStrings.xml><?xml version="1.0" encoding="utf-8"?>
<sst xmlns="http://schemas.openxmlformats.org/spreadsheetml/2006/main" count="10546" uniqueCount="3206">
  <si>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</si>
  <si>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</si>
  <si>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</si>
  <si>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</si>
  <si>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</si>
  <si>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</si>
  <si>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</si>
  <si>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</si>
  <si>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</si>
  <si>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</si>
  <si>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</si>
  <si>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</si>
  <si>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</si>
  <si>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</si>
  <si>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</si>
  <si>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</si>
  <si>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</si>
  <si>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</si>
  <si>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</si>
  <si>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</si>
  <si>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</si>
  <si>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</si>
  <si>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</si>
  <si>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</si>
  <si>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</si>
  <si>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</si>
  <si>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</si>
  <si>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</si>
  <si>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</si>
  <si>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</si>
  <si>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</si>
  <si>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</si>
  <si>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</si>
  <si>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</si>
  <si>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</si>
  <si>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</si>
  <si>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</si>
  <si>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</si>
  <si>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</si>
  <si>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</si>
  <si>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</si>
  <si>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</si>
  <si>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</si>
  <si>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</si>
  <si>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</si>
  <si>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</si>
  <si>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</si>
  <si>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</si>
  <si>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</si>
  <si>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</si>
  <si>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</si>
  <si>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</si>
  <si>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</si>
  <si>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</si>
  <si>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</si>
  <si>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</si>
  <si>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</si>
  <si>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</si>
  <si>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</si>
  <si>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</si>
  <si>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</si>
  <si>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</si>
  <si>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Mahindra and Mahindra Ltd</t>
  </si>
  <si>
    <t>M&amp;M</t>
  </si>
  <si>
    <t>Four Wheelers</t>
  </si>
  <si>
    <t>Maruti Suzuki India Ltd</t>
  </si>
  <si>
    <t>MARUTI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</si>
  <si>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</si>
  <si>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</si>
  <si>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</si>
  <si>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</si>
  <si>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</si>
  <si>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</si>
  <si>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</si>
  <si>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</si>
  <si>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</si>
  <si>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</si>
  <si>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</si>
  <si>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</si>
  <si>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</si>
  <si>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</si>
  <si>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Tata Motors Ltd</t>
  </si>
  <si>
    <t>TATAMOTORS</t>
  </si>
  <si>
    <t>Titan Company Ltd</t>
  </si>
  <si>
    <t>TITAN</t>
  </si>
  <si>
    <t>Precious Metals, Jewellery &amp; Watches</t>
  </si>
  <si>
    <t>Adani Enterprises Ltd</t>
  </si>
  <si>
    <t>ADANIENT</t>
  </si>
  <si>
    <t>Commodities Trading</t>
  </si>
  <si>
    <t>Siemens Ltd</t>
  </si>
  <si>
    <t>SIEMENS</t>
  </si>
  <si>
    <t>Conglomerates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</si>
  <si>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</si>
  <si>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</si>
  <si>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</si>
  <si>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</si>
  <si>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</si>
  <si>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</si>
  <si>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Bajaj Auto Limited</t>
  </si>
  <si>
    <t>BAJAJ-AUTO</t>
  </si>
  <si>
    <t>Two Wheelers</t>
  </si>
  <si>
    <t>Bajaj Finserv Ltd</t>
  </si>
  <si>
    <t>BAJAJFINSV</t>
  </si>
  <si>
    <t>Zomato Ltd</t>
  </si>
  <si>
    <t>ZOMATO</t>
  </si>
  <si>
    <t>Online Services</t>
  </si>
  <si>
    <t>Avenue Supermarts Ltd</t>
  </si>
  <si>
    <t>DMART</t>
  </si>
  <si>
    <t>Retail - Department Stores</t>
  </si>
  <si>
    <t>Trent Ltd</t>
  </si>
  <si>
    <t>TRENT</t>
  </si>
  <si>
    <t>Retail - Apparel</t>
  </si>
  <si>
    <t>Asian Paints Ltd</t>
  </si>
  <si>
    <t>ASIANPAINT</t>
  </si>
  <si>
    <t>Paints</t>
  </si>
  <si>
    <t>JSW Steel Ltd</t>
  </si>
  <si>
    <t>JSWSTEEL</t>
  </si>
  <si>
    <t>Iron &amp; Steel</t>
  </si>
  <si>
    <t>Bharat Electronics Ltd</t>
  </si>
  <si>
    <t>BEL</t>
  </si>
  <si>
    <t>Electronic Equipments</t>
  </si>
  <si>
    <t>Adani Power Ltd</t>
  </si>
  <si>
    <t>ADANIPOWER</t>
  </si>
  <si>
    <t>Nestle India Ltd</t>
  </si>
  <si>
    <t>NESTLEIND</t>
  </si>
  <si>
    <t>FMCG - Foods</t>
  </si>
  <si>
    <t>Varun Beverages Ltd</t>
  </si>
  <si>
    <t>VBL</t>
  </si>
  <si>
    <t>Soft Drinks</t>
  </si>
  <si>
    <t>Hindustan Zinc Ltd</t>
  </si>
  <si>
    <t>HINDZINC</t>
  </si>
  <si>
    <t>Mining - Diversified</t>
  </si>
  <si>
    <t>Jio Financial Services Ltd</t>
  </si>
  <si>
    <t>JIOFIN</t>
  </si>
  <si>
    <t>DLF Ltd</t>
  </si>
  <si>
    <t>DLF</t>
  </si>
  <si>
    <t>Real Estate</t>
  </si>
  <si>
    <t>Indian Railway Finance Corp Ltd</t>
  </si>
  <si>
    <t>IRFC</t>
  </si>
  <si>
    <t>Specialized Finance</t>
  </si>
  <si>
    <t>Indian Oil Corporation Ltd</t>
  </si>
  <si>
    <t>IOC</t>
  </si>
  <si>
    <t>LTIMindtree Ltd</t>
  </si>
  <si>
    <t>LTIM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</si>
  <si>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</si>
  <si>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</si>
  <si>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</si>
  <si>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</si>
  <si>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</si>
  <si>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</si>
  <si>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</si>
  <si>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Adani Green Energy Ltd</t>
  </si>
  <si>
    <t>ADANIGREEN</t>
  </si>
  <si>
    <t>Renewable Energy</t>
  </si>
  <si>
    <t>Interglobe Aviation Ltd</t>
  </si>
  <si>
    <t>INDIGO</t>
  </si>
  <si>
    <t>Airlines</t>
  </si>
  <si>
    <t>Tech Mahindra Ltd</t>
  </si>
  <si>
    <t>TECHM</t>
  </si>
  <si>
    <t>Power Finance Corporation Ltd</t>
  </si>
  <si>
    <t>PFC</t>
  </si>
  <si>
    <t>Divi's Laboratories Ltd</t>
  </si>
  <si>
    <t>DIVISLAB</t>
  </si>
  <si>
    <t>Labs &amp; Life Sciences Services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</si>
  <si>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</si>
  <si>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</si>
  <si>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</si>
  <si>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</si>
  <si>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</si>
  <si>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</si>
  <si>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Hyundai Motor India Ltd</t>
  </si>
  <si>
    <t>HYUNDAI</t>
  </si>
  <si>
    <t>Hindalco Industries Ltd</t>
  </si>
  <si>
    <t>HINDALCO</t>
  </si>
  <si>
    <t>Metals - Aluminium</t>
  </si>
  <si>
    <t>SBI Life Insurance Company Ltd</t>
  </si>
  <si>
    <t>SBILIFE</t>
  </si>
  <si>
    <t>HDFC Life Insurance Company Ltd</t>
  </si>
  <si>
    <t>HDFCLIFE</t>
  </si>
  <si>
    <t>REC Limited</t>
  </si>
  <si>
    <t>RECLTD</t>
  </si>
  <si>
    <t>Tata Power Company Ltd</t>
  </si>
  <si>
    <t>TATAPOWER</t>
  </si>
  <si>
    <t>Eicher Motors Ltd</t>
  </si>
  <si>
    <t>EICHERMOT</t>
  </si>
  <si>
    <t>Trucks &amp; Buses</t>
  </si>
  <si>
    <t>Gail (India) Ltd</t>
  </si>
  <si>
    <t>GAIL</t>
  </si>
  <si>
    <t>Gas Distribution</t>
  </si>
  <si>
    <t>Bank of Baroda Ltd</t>
  </si>
  <si>
    <t>BANKBARODA</t>
  </si>
  <si>
    <t>Godrej Consumer Products Ltd</t>
  </si>
  <si>
    <t>GODREJCP</t>
  </si>
  <si>
    <t>FMCG - Personal Products</t>
  </si>
  <si>
    <t>Macrotech Developers Ltd</t>
  </si>
  <si>
    <t>LODHA</t>
  </si>
  <si>
    <t>Ambuja Cements Ltd</t>
  </si>
  <si>
    <t>AMBUJACEM</t>
  </si>
  <si>
    <t>Bharat Petroleum Corporation Ltd</t>
  </si>
  <si>
    <t>BPCL</t>
  </si>
  <si>
    <t>Punjab National Bank</t>
  </si>
  <si>
    <t>PNB</t>
  </si>
  <si>
    <t>Cipla Ltd</t>
  </si>
  <si>
    <t>CIPLA</t>
  </si>
  <si>
    <t>Britannia Industries Ltd</t>
  </si>
  <si>
    <t>BRITANNIA</t>
  </si>
  <si>
    <t>JSW Energy Ltd</t>
  </si>
  <si>
    <t>JSWENERGY</t>
  </si>
  <si>
    <t>CG Power and Industrial Solutions Ltd</t>
  </si>
  <si>
    <t>CGPOWER</t>
  </si>
  <si>
    <t>Bajaj Holdings and Investment Ltd</t>
  </si>
  <si>
    <t>BAJAJHLDNG</t>
  </si>
  <si>
    <t>Asset Management</t>
  </si>
  <si>
    <t>TVS Motor Company Ltd</t>
  </si>
  <si>
    <t>TVSMOTOR</t>
  </si>
  <si>
    <t>Shriram Finance Ltd</t>
  </si>
  <si>
    <t>SHRIRAMFIN</t>
  </si>
  <si>
    <t>Bajaj Housing Finance Ltd</t>
  </si>
  <si>
    <t>BAJAJHFL</t>
  </si>
  <si>
    <t>Samvardhana Motherson International Ltd</t>
  </si>
  <si>
    <t>MOTHERSON</t>
  </si>
  <si>
    <t>Auto Parts</t>
  </si>
  <si>
    <t>Indian Hotels Company Ltd</t>
  </si>
  <si>
    <t>INDHOTEL</t>
  </si>
  <si>
    <t>Hotels, Resorts &amp; Cruise Lines</t>
  </si>
  <si>
    <t>Swiggy Ltd</t>
  </si>
  <si>
    <t>SWIGGY</t>
  </si>
  <si>
    <t>United Spirits Ltd</t>
  </si>
  <si>
    <t>UNITDSPR</t>
  </si>
  <si>
    <t>Alcoholic Beverages</t>
  </si>
  <si>
    <t>Torrent Pharmaceuticals Ltd</t>
  </si>
  <si>
    <t>TORNTPHARM</t>
  </si>
  <si>
    <t>Havells India Ltd</t>
  </si>
  <si>
    <t>HAVELLS</t>
  </si>
  <si>
    <t>Electrical Components &amp; Equipments</t>
  </si>
  <si>
    <t>Polycab India Ltd</t>
  </si>
  <si>
    <t>POLYCAB</t>
  </si>
  <si>
    <t>Cholamandalam Investment and Finance Company Ltd</t>
  </si>
  <si>
    <t>CHOLAFIN</t>
  </si>
  <si>
    <t>Info Edge (India) Ltd</t>
  </si>
  <si>
    <t>NAUKRI</t>
  </si>
  <si>
    <t>Indian Overseas Bank</t>
  </si>
  <si>
    <t>IOB</t>
  </si>
  <si>
    <t>Mankind Pharma Ltd</t>
  </si>
  <si>
    <t>MANKIND</t>
  </si>
  <si>
    <t>Bosch Ltd</t>
  </si>
  <si>
    <t>BOSCHLTD</t>
  </si>
  <si>
    <t>Oracle Financial Services Software Ltd</t>
  </si>
  <si>
    <t>OFSS</t>
  </si>
  <si>
    <t>Software Services</t>
  </si>
  <si>
    <t>ICICI Prudential Life Insurance Company Ltd</t>
  </si>
  <si>
    <t>ICICIPRULI</t>
  </si>
  <si>
    <t>Dr Reddy's Laboratories Ltd</t>
  </si>
  <si>
    <t>DRREDDY</t>
  </si>
  <si>
    <t>Solar Industries India Ltd</t>
  </si>
  <si>
    <t>SOLARINDS</t>
  </si>
  <si>
    <t>Commodity Chemicals</t>
  </si>
  <si>
    <t>Apollo Hospitals Enterprise Ltd</t>
  </si>
  <si>
    <t>APOLLOHOSP</t>
  </si>
  <si>
    <t>Hospitals &amp; Diagnostic Centres</t>
  </si>
  <si>
    <t>Cummins India Ltd</t>
  </si>
  <si>
    <t>CUMMINSIND</t>
  </si>
  <si>
    <t>Industrial Machinery</t>
  </si>
  <si>
    <t>Hero MotoCorp Ltd</t>
  </si>
  <si>
    <t>HEROMOTOCO</t>
  </si>
  <si>
    <t>Zydus Lifesciences Ltd</t>
  </si>
  <si>
    <t>ZYDUSLIFE</t>
  </si>
  <si>
    <t>Max Healthcare Institute Ltd</t>
  </si>
  <si>
    <t>MAXHEALTH</t>
  </si>
  <si>
    <t>Dixon Technologies (India) Ltd</t>
  </si>
  <si>
    <t>DIXON</t>
  </si>
  <si>
    <t>Home Electronics &amp; Appliances</t>
  </si>
  <si>
    <t>Canara Bank Ltd</t>
  </si>
  <si>
    <t>CANBK</t>
  </si>
  <si>
    <t>Dabur India Ltd</t>
  </si>
  <si>
    <t>DABUR</t>
  </si>
  <si>
    <t>Tata Consumer Products Ltd</t>
  </si>
  <si>
    <t>TATACONSUM</t>
  </si>
  <si>
    <t>Tea &amp; Coffee</t>
  </si>
  <si>
    <t>Union Bank of India Ltd</t>
  </si>
  <si>
    <t>UNIONBANK</t>
  </si>
  <si>
    <t>ICICI Lombard General Insurance Company Ltd</t>
  </si>
  <si>
    <t>ICICIGI</t>
  </si>
  <si>
    <t>Rail Vikas Nigam Ltd</t>
  </si>
  <si>
    <t>RVNL</t>
  </si>
  <si>
    <t>Shree Cement Ltd</t>
  </si>
  <si>
    <t>SHREECEM</t>
  </si>
  <si>
    <t>Indus Towers Ltd</t>
  </si>
  <si>
    <t>INDUSTOWER</t>
  </si>
  <si>
    <t>Telecom Infrastructure</t>
  </si>
  <si>
    <t>Mazagon Dock Shipbuilders Ltd</t>
  </si>
  <si>
    <t>MAZDOCK</t>
  </si>
  <si>
    <t>Shipbuilding</t>
  </si>
  <si>
    <t>Lupin Ltd</t>
  </si>
  <si>
    <t>LUPIN</t>
  </si>
  <si>
    <t>Jindal Steel And Power Ltd</t>
  </si>
  <si>
    <t>JINDALSTEL</t>
  </si>
  <si>
    <t>HDFC Asset Management Company Ltd</t>
  </si>
  <si>
    <t>HDFCAMC</t>
  </si>
  <si>
    <t>Persistent Systems Ltd</t>
  </si>
  <si>
    <t>PERSISTENT</t>
  </si>
  <si>
    <t>Adani Total Gas Ltd</t>
  </si>
  <si>
    <t>ATGL</t>
  </si>
  <si>
    <t>IDBI Bank Ltd</t>
  </si>
  <si>
    <t>IDBI</t>
  </si>
  <si>
    <t>Private Bank</t>
  </si>
  <si>
    <t>Bharat Heavy Electricals Ltd</t>
  </si>
  <si>
    <t>BHEL</t>
  </si>
  <si>
    <t>Adani Energy Solutions Ltd</t>
  </si>
  <si>
    <t>ADANIENSOL</t>
  </si>
  <si>
    <t>Power Infrastructure</t>
  </si>
  <si>
    <t>GMR Airports Ltd</t>
  </si>
  <si>
    <t>GMRINFRA</t>
  </si>
  <si>
    <t>Suzlon Energy Ltd</t>
  </si>
  <si>
    <t>SUZLON</t>
  </si>
  <si>
    <t>Renewable Energy Equipment &amp; Services</t>
  </si>
  <si>
    <t>PB Fintech Ltd</t>
  </si>
  <si>
    <t>POLICYBZR</t>
  </si>
  <si>
    <t>NHPC Ltd</t>
  </si>
  <si>
    <t>NHPC</t>
  </si>
  <si>
    <t>Marico Ltd</t>
  </si>
  <si>
    <t>MARICO</t>
  </si>
  <si>
    <t>Oil India Ltd</t>
  </si>
  <si>
    <t>OIL</t>
  </si>
  <si>
    <t>Colgate-Palmolive (India) Ltd</t>
  </si>
  <si>
    <t>COLPAL</t>
  </si>
  <si>
    <t>Hindustan Petroleum Corp Ltd</t>
  </si>
  <si>
    <t>HINDPETRO</t>
  </si>
  <si>
    <t>Godrej Properties Ltd</t>
  </si>
  <si>
    <t>GODREJPROP</t>
  </si>
  <si>
    <t>Indusind Bank Ltd</t>
  </si>
  <si>
    <t>INDUSINDBK</t>
  </si>
  <si>
    <t>Indian Bank</t>
  </si>
  <si>
    <t>INDIANB</t>
  </si>
  <si>
    <t>Muthoot Finance Ltd</t>
  </si>
  <si>
    <t>MUTHOOTFIN</t>
  </si>
  <si>
    <t>Waaree Energies Ltd</t>
  </si>
  <si>
    <t>WAAREEENER</t>
  </si>
  <si>
    <t>Oberoi Realty Ltd</t>
  </si>
  <si>
    <t>OBEROIRLTY</t>
  </si>
  <si>
    <t>Kalyan Jewellers India Ltd</t>
  </si>
  <si>
    <t>KALYANKJIL</t>
  </si>
  <si>
    <t>Torrent Power Ltd</t>
  </si>
  <si>
    <t>TORNTPOWER</t>
  </si>
  <si>
    <t>Prestige Estates Projects Ltd</t>
  </si>
  <si>
    <t>PRESTIGE</t>
  </si>
  <si>
    <t>Aurobindo Pharma Ltd</t>
  </si>
  <si>
    <t>AUROPHARMA</t>
  </si>
  <si>
    <t>General Insurance Corporation of India</t>
  </si>
  <si>
    <t>GICRE</t>
  </si>
  <si>
    <t>Tube Investments of India Ltd</t>
  </si>
  <si>
    <t>TIINDIA</t>
  </si>
  <si>
    <t>Cycles</t>
  </si>
  <si>
    <t>Ashok Leyland Ltd</t>
  </si>
  <si>
    <t>ASHOKLEY</t>
  </si>
  <si>
    <t>SBI Cards and Payment Services Ltd</t>
  </si>
  <si>
    <t>SBICARD</t>
  </si>
  <si>
    <t>Payment Infrastructure</t>
  </si>
  <si>
    <t>SRF Ltd</t>
  </si>
  <si>
    <t>SRF</t>
  </si>
  <si>
    <t>NMDC Ltd</t>
  </si>
  <si>
    <t>NMDC</t>
  </si>
  <si>
    <t>Mining - Iron Ore</t>
  </si>
  <si>
    <t>Bharti Hexacom Ltd</t>
  </si>
  <si>
    <t>BHARTIHEXA</t>
  </si>
  <si>
    <t>Alkem Laboratories Ltd</t>
  </si>
  <si>
    <t>ALKEM</t>
  </si>
  <si>
    <t>Indian Railway Catering and Tourism Corporation Ltd</t>
  </si>
  <si>
    <t>IRCTC</t>
  </si>
  <si>
    <t>Patanjali Foods Ltd</t>
  </si>
  <si>
    <t>PATANJALI</t>
  </si>
  <si>
    <t>Packaged Foods &amp; Meats</t>
  </si>
  <si>
    <t>JSW Infrastructure Ltd</t>
  </si>
  <si>
    <t>JSWINFRA</t>
  </si>
  <si>
    <t>Yes Bank Ltd</t>
  </si>
  <si>
    <t>YESBANK</t>
  </si>
  <si>
    <t>BSE Ltd</t>
  </si>
  <si>
    <t>BSE</t>
  </si>
  <si>
    <t>Stock Exchanges &amp; Ratings</t>
  </si>
  <si>
    <t>Bharat Forge Ltd</t>
  </si>
  <si>
    <t>BHARATFORG</t>
  </si>
  <si>
    <t>PI Industries Ltd</t>
  </si>
  <si>
    <t>PIIND</t>
  </si>
  <si>
    <t>Phoenix Mills Ltd</t>
  </si>
  <si>
    <t>PHOENIXLTD</t>
  </si>
  <si>
    <t>UNO Minda Ltd</t>
  </si>
  <si>
    <t>UNOMINDA</t>
  </si>
  <si>
    <t>Linde India Ltd</t>
  </si>
  <si>
    <t>LINDEINDIA</t>
  </si>
  <si>
    <t>One 97 Communications Ltd</t>
  </si>
  <si>
    <t>PAYTM</t>
  </si>
  <si>
    <t>Business Support Services</t>
  </si>
  <si>
    <t>Vodafone Idea Ltd</t>
  </si>
  <si>
    <t>IDEA</t>
  </si>
  <si>
    <t>Abbott India Ltd</t>
  </si>
  <si>
    <t>ABBOTINDIA</t>
  </si>
  <si>
    <t>Fertilisers And Chemicals Travancore Ltd</t>
  </si>
  <si>
    <t>FACT</t>
  </si>
  <si>
    <t>Fertilizers &amp; Agro Chemicals</t>
  </si>
  <si>
    <t>Coforge Ltd</t>
  </si>
  <si>
    <t>COFORGE</t>
  </si>
  <si>
    <t>Supreme Industries Ltd</t>
  </si>
  <si>
    <t>SUPREMEIND</t>
  </si>
  <si>
    <t>Plastic Products</t>
  </si>
  <si>
    <t>Jindal Stainless Ltd</t>
  </si>
  <si>
    <t>JSL</t>
  </si>
  <si>
    <t>Berger Paints India Ltd</t>
  </si>
  <si>
    <t>BERGEPAINT</t>
  </si>
  <si>
    <t>Mphasis Ltd</t>
  </si>
  <si>
    <t>MPHASIS</t>
  </si>
  <si>
    <t>Indian Renewable Energy Development Agency Ltd</t>
  </si>
  <si>
    <t>IREDA</t>
  </si>
  <si>
    <t>L&amp;T Technology Services Ltd</t>
  </si>
  <si>
    <t>LTTS</t>
  </si>
  <si>
    <t>Schaeffler India Ltd</t>
  </si>
  <si>
    <t>SCHAEFFLER</t>
  </si>
  <si>
    <t>Voltas Ltd</t>
  </si>
  <si>
    <t>VOLTAS</t>
  </si>
  <si>
    <t>Motilal Oswal Financial Services Ltd</t>
  </si>
  <si>
    <t>MOTILALOFS</t>
  </si>
  <si>
    <t>Diversified Financials</t>
  </si>
  <si>
    <t>UCO Bank</t>
  </si>
  <si>
    <t>UCOBANK</t>
  </si>
  <si>
    <t>Balkrishna Industries Ltd</t>
  </si>
  <si>
    <t>BALKRISIND</t>
  </si>
  <si>
    <t>Tires &amp; Rubber</t>
  </si>
  <si>
    <t>MRF Ltd</t>
  </si>
  <si>
    <t>MRF</t>
  </si>
  <si>
    <t>Hitachi Energy India Ltd</t>
  </si>
  <si>
    <t>POWERINDIA</t>
  </si>
  <si>
    <t>Federal Bank Ltd</t>
  </si>
  <si>
    <t>FEDERALBNK</t>
  </si>
  <si>
    <t>Coromandel International Ltd</t>
  </si>
  <si>
    <t>COROMANDEL</t>
  </si>
  <si>
    <t>Procter &amp; Gamble Hygiene and Health Care Ltd</t>
  </si>
  <si>
    <t>PGHH</t>
  </si>
  <si>
    <t>Thermax Limited</t>
  </si>
  <si>
    <t>THERMAX</t>
  </si>
  <si>
    <t>Premier Energies Ltd</t>
  </si>
  <si>
    <t>PREMIERENE</t>
  </si>
  <si>
    <t>United Breweries Ltd</t>
  </si>
  <si>
    <t>UBL</t>
  </si>
  <si>
    <t>Bank of India Ltd</t>
  </si>
  <si>
    <t>BANKINDIA</t>
  </si>
  <si>
    <t>Aditya Birla Capital Ltd</t>
  </si>
  <si>
    <t>ABCAPITAL</t>
  </si>
  <si>
    <t>Container Corporation of India Ltd</t>
  </si>
  <si>
    <t>CONCOR</t>
  </si>
  <si>
    <t>Logistics</t>
  </si>
  <si>
    <t>Page Industries Ltd</t>
  </si>
  <si>
    <t>PAGEIND</t>
  </si>
  <si>
    <t>Apparel &amp; Accessories</t>
  </si>
  <si>
    <t>Fsn E-Commerce Ventures Ltd</t>
  </si>
  <si>
    <t>NYKAA</t>
  </si>
  <si>
    <t>Wellness Services</t>
  </si>
  <si>
    <t>Tata Communications Ltd</t>
  </si>
  <si>
    <t>TATACOMM</t>
  </si>
  <si>
    <t>Lloyds Metals And Energy Ltd</t>
  </si>
  <si>
    <t>LLOYDSME</t>
  </si>
  <si>
    <t>Petronet LNG Ltd</t>
  </si>
  <si>
    <t>PETRONET</t>
  </si>
  <si>
    <t>Oil &amp; Gas - Storage &amp; Transportation</t>
  </si>
  <si>
    <t>Fortis Healthcare Ltd</t>
  </si>
  <si>
    <t>FORTIS</t>
  </si>
  <si>
    <t>Central Bank of India Ltd</t>
  </si>
  <si>
    <t>CENTRALBK</t>
  </si>
  <si>
    <t>Astral Ltd</t>
  </si>
  <si>
    <t>ASTRAL</t>
  </si>
  <si>
    <t>Building Products - Pipes</t>
  </si>
  <si>
    <t>Steel Authority of India Ltd</t>
  </si>
  <si>
    <t>SAIL</t>
  </si>
  <si>
    <t>IDFC First Bank Ltd</t>
  </si>
  <si>
    <t>IDFCFIRSTB</t>
  </si>
  <si>
    <t>SJVN Ltd</t>
  </si>
  <si>
    <t>SJVN</t>
  </si>
  <si>
    <t>UPL Ltd</t>
  </si>
  <si>
    <t>UPL</t>
  </si>
  <si>
    <t>National Aluminium Co Ltd</t>
  </si>
  <si>
    <t>NATIONALUM</t>
  </si>
  <si>
    <t>Housing and Urban Development Corporation Ltd</t>
  </si>
  <si>
    <t>HUDCO</t>
  </si>
  <si>
    <t>Sundaram Finance Ltd</t>
  </si>
  <si>
    <t>SUNDARMFIN</t>
  </si>
  <si>
    <t>GE Vernova T&amp;D India Ltd</t>
  </si>
  <si>
    <t>GVT&amp;D</t>
  </si>
  <si>
    <t>Nippon Life India Asset Management Ltd</t>
  </si>
  <si>
    <t>NAM-INDIA</t>
  </si>
  <si>
    <t>Bank of Maharashtra Ltd</t>
  </si>
  <si>
    <t>MAHABANK</t>
  </si>
  <si>
    <t>360 One Wam Ltd</t>
  </si>
  <si>
    <t>360ONE</t>
  </si>
  <si>
    <t>Investment Banking &amp; Brokerage</t>
  </si>
  <si>
    <t>AU Small Finance Bank Ltd</t>
  </si>
  <si>
    <t>AUBANK</t>
  </si>
  <si>
    <t>Biocon Ltd</t>
  </si>
  <si>
    <t>BIOCON</t>
  </si>
  <si>
    <t>Biotechnology</t>
  </si>
  <si>
    <t>Gujarat Fluorochemicals Ltd</t>
  </si>
  <si>
    <t>FLUOROCHEM</t>
  </si>
  <si>
    <t>Specialty Chemicals</t>
  </si>
  <si>
    <t>Bharat Dynamics Ltd</t>
  </si>
  <si>
    <t>BDL</t>
  </si>
  <si>
    <t>Jubilant Foodworks Ltd</t>
  </si>
  <si>
    <t>JUBLFOOD</t>
  </si>
  <si>
    <t>Restaurants &amp; Cafes</t>
  </si>
  <si>
    <t>Glenmark Pharmaceuticals Ltd</t>
  </si>
  <si>
    <t>GLENMARK</t>
  </si>
  <si>
    <t>Tata Elxsi Ltd</t>
  </si>
  <si>
    <t>TATAELXSI</t>
  </si>
  <si>
    <t>Cochin Shipyard Ltd</t>
  </si>
  <si>
    <t>COCHINSHIP</t>
  </si>
  <si>
    <t>Sona BLW Precision Forgings Ltd</t>
  </si>
  <si>
    <t>SONACOMS</t>
  </si>
  <si>
    <t>ACC Ltd</t>
  </si>
  <si>
    <t>ACC</t>
  </si>
  <si>
    <t>GlaxoSmithKline Pharmaceuticals Ltd</t>
  </si>
  <si>
    <t>GLAXO</t>
  </si>
  <si>
    <t>APL Apollo Tubes Ltd</t>
  </si>
  <si>
    <t>APLAPOLLO</t>
  </si>
  <si>
    <t>Adani Wilmar Ltd</t>
  </si>
  <si>
    <t>AWL</t>
  </si>
  <si>
    <t>Apar Industries Ltd</t>
  </si>
  <si>
    <t>APARINDS</t>
  </si>
  <si>
    <t>Max Financial Services Ltd</t>
  </si>
  <si>
    <t>MFSL</t>
  </si>
  <si>
    <t>KEI Industries Ltd</t>
  </si>
  <si>
    <t>KEI</t>
  </si>
  <si>
    <t>Cables</t>
  </si>
  <si>
    <t>Exide Industries Ltd</t>
  </si>
  <si>
    <t>EXIDEIND</t>
  </si>
  <si>
    <t>Batteries</t>
  </si>
  <si>
    <t>Ola Electric Mobility Ltd</t>
  </si>
  <si>
    <t>OLAELEC</t>
  </si>
  <si>
    <t>Escorts Kubota Ltd</t>
  </si>
  <si>
    <t>ESCORTS</t>
  </si>
  <si>
    <t>Tractors</t>
  </si>
  <si>
    <t>CRISIL Ltd</t>
  </si>
  <si>
    <t>CRISIL</t>
  </si>
  <si>
    <t>IPCA Laboratories Ltd</t>
  </si>
  <si>
    <t>IPCALAB</t>
  </si>
  <si>
    <t>KPIT Technologies Ltd</t>
  </si>
  <si>
    <t>KPITTECH</t>
  </si>
  <si>
    <t>Tata Technologies Ltd</t>
  </si>
  <si>
    <t>TATATECH</t>
  </si>
  <si>
    <t>Blue Star Ltd</t>
  </si>
  <si>
    <t>BLUESTARCO</t>
  </si>
  <si>
    <t>Kaynes Technology India Ltd</t>
  </si>
  <si>
    <t>KAYNES</t>
  </si>
  <si>
    <t>Deepak Nitrite Ltd</t>
  </si>
  <si>
    <t>DEEPAKNTR</t>
  </si>
  <si>
    <t>Syngene International Ltd</t>
  </si>
  <si>
    <t>SYNGENE</t>
  </si>
  <si>
    <t>Ajanta Pharma Ltd</t>
  </si>
  <si>
    <t>AJANTPHARM</t>
  </si>
  <si>
    <t>Honeywell Automation India Ltd</t>
  </si>
  <si>
    <t>HONAUT</t>
  </si>
  <si>
    <t>3M India Ltd</t>
  </si>
  <si>
    <t>3MINDIA</t>
  </si>
  <si>
    <t>Stationery</t>
  </si>
  <si>
    <t>L&amp;T Finance Ltd</t>
  </si>
  <si>
    <t>LTF</t>
  </si>
  <si>
    <t>Godrej Industries Ltd</t>
  </si>
  <si>
    <t>GODREJIND</t>
  </si>
  <si>
    <t>NLC India Ltd</t>
  </si>
  <si>
    <t>NLCINDIA</t>
  </si>
  <si>
    <t>LIC Housing Finance Ltd</t>
  </si>
  <si>
    <t>LICHSGFIN</t>
  </si>
  <si>
    <t>Home Financing</t>
  </si>
  <si>
    <t>Dalmia Bharat Ltd</t>
  </si>
  <si>
    <t>DALBHARAT</t>
  </si>
  <si>
    <t>Punjab &amp; Sind Bank</t>
  </si>
  <si>
    <t>PSB</t>
  </si>
  <si>
    <t>Vedant Fashions Ltd</t>
  </si>
  <si>
    <t>MANYAVAR</t>
  </si>
  <si>
    <t>Textiles</t>
  </si>
  <si>
    <t>Tata Investment Corporation Ltd</t>
  </si>
  <si>
    <t>TATAINVEST</t>
  </si>
  <si>
    <t>Aditya Birla Fashion and Retail Ltd</t>
  </si>
  <si>
    <t>ABFRL</t>
  </si>
  <si>
    <t>Mahindra and Mahindra Financial Services Ltd</t>
  </si>
  <si>
    <t>M&amp;MFIN</t>
  </si>
  <si>
    <t>Central Depository Services (India) Ltd</t>
  </si>
  <si>
    <t>CDSL</t>
  </si>
  <si>
    <t>Metro Brands Ltd</t>
  </si>
  <si>
    <t>METROBRAND</t>
  </si>
  <si>
    <t>Footwear</t>
  </si>
  <si>
    <t>Endurance Technologies Ltd</t>
  </si>
  <si>
    <t>ENDURANCE</t>
  </si>
  <si>
    <t>Gujarat Gas Ltd</t>
  </si>
  <si>
    <t>GUJGASLTD</t>
  </si>
  <si>
    <t>AIA Engineering Ltd</t>
  </si>
  <si>
    <t>AIAENG</t>
  </si>
  <si>
    <t>Suven Pharmaceuticals Ltd</t>
  </si>
  <si>
    <t>SUVENPHAR</t>
  </si>
  <si>
    <t>Apollo Tyres Ltd</t>
  </si>
  <si>
    <t>APOLLOTYRE</t>
  </si>
  <si>
    <t>Piramal Pharma Ltd</t>
  </si>
  <si>
    <t>PPLPHARMA</t>
  </si>
  <si>
    <t>IRB Infrastructure Developers Ltd</t>
  </si>
  <si>
    <t>IRB</t>
  </si>
  <si>
    <t>KPR Mill Ltd</t>
  </si>
  <si>
    <t>KPRMILL</t>
  </si>
  <si>
    <t>Embassy Office Parks REIT</t>
  </si>
  <si>
    <t>EMBASSY</t>
  </si>
  <si>
    <t>Radico Khaitan Ltd</t>
  </si>
  <si>
    <t>RADICO</t>
  </si>
  <si>
    <t>J K Cement Ltd</t>
  </si>
  <si>
    <t>JKCEMENT</t>
  </si>
  <si>
    <t>New India Assurance Company Ltd</t>
  </si>
  <si>
    <t>NIACL</t>
  </si>
  <si>
    <t>Gillette India Ltd</t>
  </si>
  <si>
    <t>GILLETTE</t>
  </si>
  <si>
    <t>Brainbees Solutions Ltd</t>
  </si>
  <si>
    <t>FIRSTCRY</t>
  </si>
  <si>
    <t>Multi Commodity Exchange of India Ltd</t>
  </si>
  <si>
    <t>MCX</t>
  </si>
  <si>
    <t>Go Digit General Insurance Ltd</t>
  </si>
  <si>
    <t>GODIGIT</t>
  </si>
  <si>
    <t>Aegis Logistics Ltd</t>
  </si>
  <si>
    <t>AEGISLOG</t>
  </si>
  <si>
    <t>Godfrey Phillips India Ltd</t>
  </si>
  <si>
    <t>GODFRYPHLP</t>
  </si>
  <si>
    <t>Aditya Birla Real Estate Ltd</t>
  </si>
  <si>
    <t>ABREL</t>
  </si>
  <si>
    <t>Brigade Enterprises Ltd</t>
  </si>
  <si>
    <t>BRIGADE</t>
  </si>
  <si>
    <t>Cholamandalam Financial Holdings Ltd</t>
  </si>
  <si>
    <t>CHOLAHLDNG</t>
  </si>
  <si>
    <t>Laurus Labs Ltd</t>
  </si>
  <si>
    <t>LAURUSLABS</t>
  </si>
  <si>
    <t>Sun Tv Network Ltd</t>
  </si>
  <si>
    <t>SUNTV</t>
  </si>
  <si>
    <t>TV Channels &amp; Broadcasters</t>
  </si>
  <si>
    <t>Emami Ltd</t>
  </si>
  <si>
    <t>EMAMILTD</t>
  </si>
  <si>
    <t>Global Health Ltd</t>
  </si>
  <si>
    <t>MEDANTA</t>
  </si>
  <si>
    <t>Poonawalla Fincorp Ltd</t>
  </si>
  <si>
    <t>POONAWALLA</t>
  </si>
  <si>
    <t>ITI Ltd</t>
  </si>
  <si>
    <t>ITI</t>
  </si>
  <si>
    <t>Telecom Equipments</t>
  </si>
  <si>
    <t>Jyoti CNC Automation Ltd</t>
  </si>
  <si>
    <t>JYOTICNC</t>
  </si>
  <si>
    <t>Computer Hardware</t>
  </si>
  <si>
    <t>Gland Pharma Ltd</t>
  </si>
  <si>
    <t>GLAND</t>
  </si>
  <si>
    <t>Motherson Sumi Wiring India Ltd</t>
  </si>
  <si>
    <t>MSUMI</t>
  </si>
  <si>
    <t>ICICI Securities Ltd</t>
  </si>
  <si>
    <t>ISEC</t>
  </si>
  <si>
    <t>Tata Chemicals Ltd</t>
  </si>
  <si>
    <t>TATACHEM</t>
  </si>
  <si>
    <t>KEC International Ltd</t>
  </si>
  <si>
    <t>KEC</t>
  </si>
  <si>
    <t>Poly Medicure Ltd</t>
  </si>
  <si>
    <t>POLYMED</t>
  </si>
  <si>
    <t>Health Care Equipment &amp; Supplies</t>
  </si>
  <si>
    <t>Bandhan Bank Ltd</t>
  </si>
  <si>
    <t>BANDHANBNK</t>
  </si>
  <si>
    <t>Star Health and Allied Insurance Company Ltd</t>
  </si>
  <si>
    <t>STARHEALTH</t>
  </si>
  <si>
    <t>Mangalore Refinery and Petrochemicals Ltd</t>
  </si>
  <si>
    <t>MRPL</t>
  </si>
  <si>
    <t>Authum Investment &amp; Infrastructure Ltd</t>
  </si>
  <si>
    <t>AIIL</t>
  </si>
  <si>
    <t>Carborundum Universal Ltd</t>
  </si>
  <si>
    <t>CARBORUNIV</t>
  </si>
  <si>
    <t>J B Chemicals and Pharmaceuticals Ltd</t>
  </si>
  <si>
    <t>JBCHEPHARM</t>
  </si>
  <si>
    <t>Sumitomo Chemical India Ltd</t>
  </si>
  <si>
    <t>SUMICHEM</t>
  </si>
  <si>
    <t>NBCC (India) Ltd</t>
  </si>
  <si>
    <t>NBCC</t>
  </si>
  <si>
    <t>TVS Holdings Ltd</t>
  </si>
  <si>
    <t>TVSHLTD</t>
  </si>
  <si>
    <t>Hindustan Copper Ltd</t>
  </si>
  <si>
    <t>HINDCOPPER</t>
  </si>
  <si>
    <t>Mining - Copper</t>
  </si>
  <si>
    <t>Piramal Enterprises Ltd</t>
  </si>
  <si>
    <t>PEL</t>
  </si>
  <si>
    <t>Crompton Greaves Consumer Electricals Ltd</t>
  </si>
  <si>
    <t>CROMPTON</t>
  </si>
  <si>
    <t>Angel One Ltd</t>
  </si>
  <si>
    <t>ANGELONE</t>
  </si>
  <si>
    <t>Himadri Speciality Chemical Ltd</t>
  </si>
  <si>
    <t>HSCL</t>
  </si>
  <si>
    <t>Emcure Pharmaceuticals Ltd</t>
  </si>
  <si>
    <t>EMCURE</t>
  </si>
  <si>
    <t>BASF India Ltd</t>
  </si>
  <si>
    <t>BASF</t>
  </si>
  <si>
    <t>Delhivery Ltd</t>
  </si>
  <si>
    <t>DELHIVERY</t>
  </si>
  <si>
    <t>Narayana Hrudayalaya Ltd</t>
  </si>
  <si>
    <t>NH</t>
  </si>
  <si>
    <t>Bayer Cropscience Ltd</t>
  </si>
  <si>
    <t>BAYERCROP</t>
  </si>
  <si>
    <t>Triveni Turbine Ltd</t>
  </si>
  <si>
    <t>TRITURBINE</t>
  </si>
  <si>
    <t>Inox Wind Ltd</t>
  </si>
  <si>
    <t>INOXWIND</t>
  </si>
  <si>
    <t>Aditya Birla Sun Life AMC Ltd</t>
  </si>
  <si>
    <t>ABSLAMC</t>
  </si>
  <si>
    <t>Timken India Ltd</t>
  </si>
  <si>
    <t>TIMKEN</t>
  </si>
  <si>
    <t>Firstsource Solutions Ltd</t>
  </si>
  <si>
    <t>FSL</t>
  </si>
  <si>
    <t>Outsourced services</t>
  </si>
  <si>
    <t>Dr. Lal PathLabs Ltd</t>
  </si>
  <si>
    <t>LALPATHLAB</t>
  </si>
  <si>
    <t>SKF India Ltd</t>
  </si>
  <si>
    <t>SKFINDIA</t>
  </si>
  <si>
    <t>Sundram Fasteners Ltd</t>
  </si>
  <si>
    <t>SUNDRMFAST</t>
  </si>
  <si>
    <t>Aster DM Healthcare Ltd</t>
  </si>
  <si>
    <t>ASTERDM</t>
  </si>
  <si>
    <t>Hatsun Agro Product Ltd</t>
  </si>
  <si>
    <t>HATSUN</t>
  </si>
  <si>
    <t>Pfizer Ltd</t>
  </si>
  <si>
    <t>PFIZER</t>
  </si>
  <si>
    <t>Computer Age Management Services Ltd</t>
  </si>
  <si>
    <t>CAMS</t>
  </si>
  <si>
    <t>Ratnamani Metals and Tubes Ltd</t>
  </si>
  <si>
    <t>RATNAMANI</t>
  </si>
  <si>
    <t>Natco Pharma Ltd</t>
  </si>
  <si>
    <t>NATCOPHARM</t>
  </si>
  <si>
    <t>ZF Commercial Vehicle Control Systems India Ltd</t>
  </si>
  <si>
    <t>ZFCVINDIA</t>
  </si>
  <si>
    <t>Nuvama Wealth Management Ltd</t>
  </si>
  <si>
    <t>NUVAMA</t>
  </si>
  <si>
    <t>Tejas Networks Ltd</t>
  </si>
  <si>
    <t>TEJASNET</t>
  </si>
  <si>
    <t>EIH Ltd</t>
  </si>
  <si>
    <t>EIHOTEL</t>
  </si>
  <si>
    <t>Whirlpool of India Ltd</t>
  </si>
  <si>
    <t>WHIRLPOOL</t>
  </si>
  <si>
    <t>Shyam Metalics and Energy Ltd</t>
  </si>
  <si>
    <t>SHYAMMETL</t>
  </si>
  <si>
    <t>Amara Raja Energy &amp; Mobility Ltd</t>
  </si>
  <si>
    <t>ARE&amp;M</t>
  </si>
  <si>
    <t>Grindwell Norton Ltd</t>
  </si>
  <si>
    <t>GRINDWELL</t>
  </si>
  <si>
    <t>CESC Ltd</t>
  </si>
  <si>
    <t>CESC</t>
  </si>
  <si>
    <t>Ramco Cements Limited</t>
  </si>
  <si>
    <t>RAMCOCEM</t>
  </si>
  <si>
    <t>CPSE ETF</t>
  </si>
  <si>
    <t>CPSEETF</t>
  </si>
  <si>
    <t>Equity</t>
  </si>
  <si>
    <t>Krishna Institute of Medical Sciences Ltd</t>
  </si>
  <si>
    <t>KIMS</t>
  </si>
  <si>
    <t>PNB Housing Finance Ltd</t>
  </si>
  <si>
    <t>PNBHOUSING</t>
  </si>
  <si>
    <t>Anant Raj Ltd</t>
  </si>
  <si>
    <t>ANANTRAJ</t>
  </si>
  <si>
    <t>Affle (India) Ltd</t>
  </si>
  <si>
    <t>AFFLE</t>
  </si>
  <si>
    <t>Advertising</t>
  </si>
  <si>
    <t>Indraprastha Gas Ltd</t>
  </si>
  <si>
    <t>IGL</t>
  </si>
  <si>
    <t>KIOCL Ltd</t>
  </si>
  <si>
    <t>KIOCL</t>
  </si>
  <si>
    <t>Kansai Nerolac Paints Ltd</t>
  </si>
  <si>
    <t>KANSAINER</t>
  </si>
  <si>
    <t>Wockhardt Ltd</t>
  </si>
  <si>
    <t>WOCKPHARMA</t>
  </si>
  <si>
    <t>Neuland Laboratories Ltd</t>
  </si>
  <si>
    <t>NEULANDLAB</t>
  </si>
  <si>
    <t>Concord Biotech Ltd</t>
  </si>
  <si>
    <t>CONCORDBIO</t>
  </si>
  <si>
    <t>Atul Ltd</t>
  </si>
  <si>
    <t>ATUL</t>
  </si>
  <si>
    <t>Alembic Pharmaceuticals Ltd</t>
  </si>
  <si>
    <t>APLLTD</t>
  </si>
  <si>
    <t>Jupiter Wagons Ltd</t>
  </si>
  <si>
    <t>JWL</t>
  </si>
  <si>
    <t>Rail</t>
  </si>
  <si>
    <t>Cyient Ltd</t>
  </si>
  <si>
    <t>CYIENT</t>
  </si>
  <si>
    <t>Amber Enterprises India Ltd</t>
  </si>
  <si>
    <t>AMBER</t>
  </si>
  <si>
    <t>Welspun Corp Ltd</t>
  </si>
  <si>
    <t>WELCORP</t>
  </si>
  <si>
    <t>Nexus Select Trust</t>
  </si>
  <si>
    <t>NXST</t>
  </si>
  <si>
    <t>Mindspace Business Parks REIT</t>
  </si>
  <si>
    <t>MINDSPACE</t>
  </si>
  <si>
    <t>Bikaji Foods International Ltd</t>
  </si>
  <si>
    <t>BIKAJI</t>
  </si>
  <si>
    <t>Elgi Equipments Ltd</t>
  </si>
  <si>
    <t>ELGIEQUIP</t>
  </si>
  <si>
    <t>Devyani International Ltd</t>
  </si>
  <si>
    <t>DEVYANI</t>
  </si>
  <si>
    <t>Ircon International Ltd</t>
  </si>
  <si>
    <t>IRCON</t>
  </si>
  <si>
    <t>Chambal Fertilisers and Chemicals Ltd</t>
  </si>
  <si>
    <t>CHAMBLFERT</t>
  </si>
  <si>
    <t>Jindal SAW Ltd</t>
  </si>
  <si>
    <t>JINDALSAW</t>
  </si>
  <si>
    <t>Kfin Technologies Ltd</t>
  </si>
  <si>
    <t>KFINTECH</t>
  </si>
  <si>
    <t>Garden Reach Shipbuilders &amp; Engineers Ltd</t>
  </si>
  <si>
    <t>GRSE</t>
  </si>
  <si>
    <t>Castrol India Ltd</t>
  </si>
  <si>
    <t>CASTROLIND</t>
  </si>
  <si>
    <t>Gujarat State Petronet Ltd</t>
  </si>
  <si>
    <t>GSPL</t>
  </si>
  <si>
    <t>Schneider Electric Infrastructure Ltd</t>
  </si>
  <si>
    <t>SCHNEIDER</t>
  </si>
  <si>
    <t>Chalet Hotels Ltd</t>
  </si>
  <si>
    <t>CHALET</t>
  </si>
  <si>
    <t>Vinati Organics Ltd</t>
  </si>
  <si>
    <t>VINATIORGA</t>
  </si>
  <si>
    <t>Eris Lifesciences Ltd</t>
  </si>
  <si>
    <t>ERIS</t>
  </si>
  <si>
    <t>Swan Energy Ltd</t>
  </si>
  <si>
    <t>SWANENERGY</t>
  </si>
  <si>
    <t>Kajaria Ceramics Ltd</t>
  </si>
  <si>
    <t>KAJARIACER</t>
  </si>
  <si>
    <t>Building Products - Ceramics</t>
  </si>
  <si>
    <t>HFCL Ltd</t>
  </si>
  <si>
    <t>HFCL</t>
  </si>
  <si>
    <t>Five-Star Business Finance Ltd</t>
  </si>
  <si>
    <t>FIVESTAR</t>
  </si>
  <si>
    <t>Karur Vysya Bank Ltd</t>
  </si>
  <si>
    <t>KARURVYSYA</t>
  </si>
  <si>
    <t>NCC Ltd</t>
  </si>
  <si>
    <t>NCC</t>
  </si>
  <si>
    <t>Jubilant Pharmova Ltd</t>
  </si>
  <si>
    <t>JUBLPHARMA</t>
  </si>
  <si>
    <t>Afcons Infrastructure Ltd</t>
  </si>
  <si>
    <t>AFCONS</t>
  </si>
  <si>
    <t>Signatureglobal (India) Ltd</t>
  </si>
  <si>
    <t>SIGNATURE</t>
  </si>
  <si>
    <t>Kalpataru Projects International Ltd</t>
  </si>
  <si>
    <t>KPIL</t>
  </si>
  <si>
    <t>Sobha Ltd</t>
  </si>
  <si>
    <t>SOBHA</t>
  </si>
  <si>
    <t>Kirloskar Brothers Ltd</t>
  </si>
  <si>
    <t>KIRLOSBROS</t>
  </si>
  <si>
    <t>PG Electroplast Ltd</t>
  </si>
  <si>
    <t>PGEL</t>
  </si>
  <si>
    <t>V Guard Industries Ltd</t>
  </si>
  <si>
    <t>VGUARD</t>
  </si>
  <si>
    <t>JBM Auto Ltd</t>
  </si>
  <si>
    <t>JBMA</t>
  </si>
  <si>
    <t>Doms Industries Ltd</t>
  </si>
  <si>
    <t>DOMS</t>
  </si>
  <si>
    <t>Office Supplies</t>
  </si>
  <si>
    <t>CIE Automotive India Ltd</t>
  </si>
  <si>
    <t>CIEINDIA</t>
  </si>
  <si>
    <t>Aadhar Housing Finance Ltd</t>
  </si>
  <si>
    <t>AADHARHFC</t>
  </si>
  <si>
    <t>IIFL Finance Ltd</t>
  </si>
  <si>
    <t>IIFL</t>
  </si>
  <si>
    <t>Blue Dart Express Ltd</t>
  </si>
  <si>
    <t>BLUEDART</t>
  </si>
  <si>
    <t>BEML Ltd</t>
  </si>
  <si>
    <t>BEML</t>
  </si>
  <si>
    <t>Ramkrishna Forgings Ltd</t>
  </si>
  <si>
    <t>RKFORGE</t>
  </si>
  <si>
    <t>Sonata Software Ltd</t>
  </si>
  <si>
    <t>SONATSOFTW</t>
  </si>
  <si>
    <t>PTC Industries Ltd</t>
  </si>
  <si>
    <t>PTCIL</t>
  </si>
  <si>
    <t>Bata India Ltd</t>
  </si>
  <si>
    <t>BATAINDIA</t>
  </si>
  <si>
    <t>Finolex Cables Ltd</t>
  </si>
  <si>
    <t>FINCABLES</t>
  </si>
  <si>
    <t>HBL Engineering Ltd</t>
  </si>
  <si>
    <t>HBLPOWER</t>
  </si>
  <si>
    <t>Bombay Burmah Trading Corporation</t>
  </si>
  <si>
    <t>BBTC</t>
  </si>
  <si>
    <t>DCM Shriram Ltd</t>
  </si>
  <si>
    <t>DCMSHRIRAM</t>
  </si>
  <si>
    <t>LMW Ltd</t>
  </si>
  <si>
    <t>LMW</t>
  </si>
  <si>
    <t>Capri Global Capital Ltd</t>
  </si>
  <si>
    <t>CGCL</t>
  </si>
  <si>
    <t>Navin Fluorine International Ltd</t>
  </si>
  <si>
    <t>NAVINFLUOR</t>
  </si>
  <si>
    <t>Zensar Technologies Ltd</t>
  </si>
  <si>
    <t>ZENSARTECH</t>
  </si>
  <si>
    <t>Deepak Fertilisers and Petrochemicals Corp Ltd</t>
  </si>
  <si>
    <t>DEEPAKFERT</t>
  </si>
  <si>
    <t>Anand Rathi Wealth Ltd</t>
  </si>
  <si>
    <t>ANANDRATHI</t>
  </si>
  <si>
    <t>Akzo Nobel India Ltd</t>
  </si>
  <si>
    <t>AKZOINDIA</t>
  </si>
  <si>
    <t>Zen Technologies Ltd</t>
  </si>
  <si>
    <t>ZENTEC</t>
  </si>
  <si>
    <t>Techno Electric &amp; Engineering Company Ltd</t>
  </si>
  <si>
    <t>TECHNOE</t>
  </si>
  <si>
    <t>Cello World Ltd</t>
  </si>
  <si>
    <t>CELLO</t>
  </si>
  <si>
    <t>ACME Solar Holdings Ltd</t>
  </si>
  <si>
    <t>ACMESOLAR</t>
  </si>
  <si>
    <t>IFCI Ltd</t>
  </si>
  <si>
    <t>IFCI</t>
  </si>
  <si>
    <t>Kirloskar Oil Engines Ltd</t>
  </si>
  <si>
    <t>KIRLOSENG</t>
  </si>
  <si>
    <t>Jai Balaji Industries Ltd</t>
  </si>
  <si>
    <t>JAIBALAJI</t>
  </si>
  <si>
    <t>Trident Ltd</t>
  </si>
  <si>
    <t>TRIDENT</t>
  </si>
  <si>
    <t>Finolex Industries Ltd</t>
  </si>
  <si>
    <t>FINPIPE</t>
  </si>
  <si>
    <t>Titagarh Rail Systems Ltd</t>
  </si>
  <si>
    <t>TITAGARH</t>
  </si>
  <si>
    <t>Asahi India Glass Ltd</t>
  </si>
  <si>
    <t>ASAHIINDIA</t>
  </si>
  <si>
    <t>Relaxo Footwears Ltd</t>
  </si>
  <si>
    <t>RELAXO</t>
  </si>
  <si>
    <t>Tbo Tek Ltd</t>
  </si>
  <si>
    <t>TBOTEK</t>
  </si>
  <si>
    <t>Tour &amp; Travel Services</t>
  </si>
  <si>
    <t>UTI Asset Management Company Ltd</t>
  </si>
  <si>
    <t>UTIAMC</t>
  </si>
  <si>
    <t>Indegene Ltd</t>
  </si>
  <si>
    <t>INDGN</t>
  </si>
  <si>
    <t>R R Kabel Ltd</t>
  </si>
  <si>
    <t>RRKABEL</t>
  </si>
  <si>
    <t>Birlasoft Ltd</t>
  </si>
  <si>
    <t>BSOFT</t>
  </si>
  <si>
    <t>Sagility India Ltd</t>
  </si>
  <si>
    <t>SAGILITY</t>
  </si>
  <si>
    <t>Century Plyboards (India) Ltd</t>
  </si>
  <si>
    <t>CENTURYPLY</t>
  </si>
  <si>
    <t>Wood Products</t>
  </si>
  <si>
    <t>PCBL Chemical Ltd</t>
  </si>
  <si>
    <t>PCBL</t>
  </si>
  <si>
    <t>Astrazeneca Pharma India Ltd</t>
  </si>
  <si>
    <t>ASTRAZEN</t>
  </si>
  <si>
    <t>Aarti Industries Ltd</t>
  </si>
  <si>
    <t>AARTIIND</t>
  </si>
  <si>
    <t>eClerx Services Limited</t>
  </si>
  <si>
    <t>ECLERX</t>
  </si>
  <si>
    <t>Reliance Power Ltd</t>
  </si>
  <si>
    <t>RPOWER</t>
  </si>
  <si>
    <t>Bls International Services Ltd</t>
  </si>
  <si>
    <t>BLS</t>
  </si>
  <si>
    <t>Caplin Point Laboratories Ltd</t>
  </si>
  <si>
    <t>CAPLIPOINT</t>
  </si>
  <si>
    <t>Nava Limited</t>
  </si>
  <si>
    <t>NAVA</t>
  </si>
  <si>
    <t>Fine Organic Industries Ltd</t>
  </si>
  <si>
    <t>FINEORG</t>
  </si>
  <si>
    <t>Aptus Value Housing Finance India Ltd</t>
  </si>
  <si>
    <t>APTUS</t>
  </si>
  <si>
    <t>Newgen Software Technologies Ltd</t>
  </si>
  <si>
    <t>NEWGEN</t>
  </si>
  <si>
    <t>Netweb Technologies India Ltd</t>
  </si>
  <si>
    <t>NETWEB</t>
  </si>
  <si>
    <t>Great Eastern Shipping Company Ltd</t>
  </si>
  <si>
    <t>GESHIP</t>
  </si>
  <si>
    <t>CreditAccess Grameen Ltd</t>
  </si>
  <si>
    <t>CREDITACC</t>
  </si>
  <si>
    <t>G R Infraprojects Ltd</t>
  </si>
  <si>
    <t>GRINFRA</t>
  </si>
  <si>
    <t>Bharat Global Developers Ltd</t>
  </si>
  <si>
    <t>BGDL</t>
  </si>
  <si>
    <t>Retail - Speciality</t>
  </si>
  <si>
    <t>Waaree Renewable Technologies Ltd</t>
  </si>
  <si>
    <t>WAAREERTL</t>
  </si>
  <si>
    <t>Indian Energy Exchange Ltd</t>
  </si>
  <si>
    <t>IEX</t>
  </si>
  <si>
    <t>Power Trading &amp; Consultancy</t>
  </si>
  <si>
    <t>UTI S&amp;P BSE Sensex ETF</t>
  </si>
  <si>
    <t>UTISENSETF</t>
  </si>
  <si>
    <t>Rainbow Children's Medicare Ltd</t>
  </si>
  <si>
    <t>RAINBOW</t>
  </si>
  <si>
    <t>Tata Teleservices (Maharashtra) Ltd</t>
  </si>
  <si>
    <t>TTML</t>
  </si>
  <si>
    <t>Jyothy Labs Ltd</t>
  </si>
  <si>
    <t>JYOTHYLAB</t>
  </si>
  <si>
    <t>JSW Holdings Ltd</t>
  </si>
  <si>
    <t>JSWHL</t>
  </si>
  <si>
    <t>E I D-Parry (India) Ltd</t>
  </si>
  <si>
    <t>EIDPARRY</t>
  </si>
  <si>
    <t>Sugar</t>
  </si>
  <si>
    <t>Redington Ltd</t>
  </si>
  <si>
    <t>REDINGTON</t>
  </si>
  <si>
    <t>Technology Hardware</t>
  </si>
  <si>
    <t>Action Construction Equipment Ltd</t>
  </si>
  <si>
    <t>ACE</t>
  </si>
  <si>
    <t>Heavy Machinery</t>
  </si>
  <si>
    <t>Sarda Energy &amp; Minerals Ltd</t>
  </si>
  <si>
    <t>SARDAEN</t>
  </si>
  <si>
    <t>Marksans Pharma Ltd</t>
  </si>
  <si>
    <t>MARKSANS</t>
  </si>
  <si>
    <t>PVR INOX Ltd</t>
  </si>
  <si>
    <t>PVRINOX</t>
  </si>
  <si>
    <t>Theatres</t>
  </si>
  <si>
    <t>Gravita India Ltd</t>
  </si>
  <si>
    <t>GRAVITA</t>
  </si>
  <si>
    <t>Metals - Lead</t>
  </si>
  <si>
    <t>Transformers and Rectifiers (India) Ltd</t>
  </si>
  <si>
    <t>TARIL</t>
  </si>
  <si>
    <t>Strides Pharma Science Ltd</t>
  </si>
  <si>
    <t>STAR</t>
  </si>
  <si>
    <t>Praj Industries Ltd</t>
  </si>
  <si>
    <t>PRAJIND</t>
  </si>
  <si>
    <t>KSB Ltd</t>
  </si>
  <si>
    <t>KSB</t>
  </si>
  <si>
    <t>Godrej Agrovet Ltd</t>
  </si>
  <si>
    <t>GODREJAGRO</t>
  </si>
  <si>
    <t>Agro Products</t>
  </si>
  <si>
    <t>Welspun Living Ltd</t>
  </si>
  <si>
    <t>WELSPUNLIV</t>
  </si>
  <si>
    <t>Sanofi India Ltd</t>
  </si>
  <si>
    <t>SANOFI</t>
  </si>
  <si>
    <t>Ingersoll-Rand (India) Ltd</t>
  </si>
  <si>
    <t>INGERRAND</t>
  </si>
  <si>
    <t>Granules India Ltd</t>
  </si>
  <si>
    <t>GRANULES</t>
  </si>
  <si>
    <t>Indiamart Intermesh Ltd</t>
  </si>
  <si>
    <t>INDIAMART</t>
  </si>
  <si>
    <t>RITES Ltd</t>
  </si>
  <si>
    <t>RITES</t>
  </si>
  <si>
    <t>Data Patterns (India) Ltd</t>
  </si>
  <si>
    <t>DATAPATTNS</t>
  </si>
  <si>
    <t>Niva Bupa Health Insurance Company Ltd</t>
  </si>
  <si>
    <t>NIVABUPA</t>
  </si>
  <si>
    <t>Vardhman Textiles Ltd</t>
  </si>
  <si>
    <t>VTL</t>
  </si>
  <si>
    <t>Clean Science and Technology Ltd</t>
  </si>
  <si>
    <t>CLEAN</t>
  </si>
  <si>
    <t>LT Foods Ltd</t>
  </si>
  <si>
    <t>LTFOODS</t>
  </si>
  <si>
    <t>Supreme Petrochem Ltd</t>
  </si>
  <si>
    <t>SPLPETRO</t>
  </si>
  <si>
    <t>NMDC Steel Ltd</t>
  </si>
  <si>
    <t>NSLNISP</t>
  </si>
  <si>
    <t>City Union Bank Ltd</t>
  </si>
  <si>
    <t>CUB</t>
  </si>
  <si>
    <t>Genus Power Infrastructures Ltd</t>
  </si>
  <si>
    <t>GENUSPOWER</t>
  </si>
  <si>
    <t>Manappuram Finance Ltd</t>
  </si>
  <si>
    <t>MANAPPURAM</t>
  </si>
  <si>
    <t>Glenmark Life Sciences Ltd</t>
  </si>
  <si>
    <t>GLS</t>
  </si>
  <si>
    <t>Aavas Financiers Ltd</t>
  </si>
  <si>
    <t>AAVAS</t>
  </si>
  <si>
    <t>Elecon Engineering Company Ltd</t>
  </si>
  <si>
    <t>ELECON</t>
  </si>
  <si>
    <t>Railtel Corporation of India Ltd</t>
  </si>
  <si>
    <t>RAILTEL</t>
  </si>
  <si>
    <t>Communication &amp; Networking</t>
  </si>
  <si>
    <t>JM Financial Ltd</t>
  </si>
  <si>
    <t>JMFINANCIL</t>
  </si>
  <si>
    <t>Olectra Greentech Ltd</t>
  </si>
  <si>
    <t>OLECTRA</t>
  </si>
  <si>
    <t>Jaiprakash Power Ventures Ltd</t>
  </si>
  <si>
    <t>JPPOWER</t>
  </si>
  <si>
    <t>Cube Highways Trust</t>
  </si>
  <si>
    <t>CUBEINVIT</t>
  </si>
  <si>
    <t>Roads</t>
  </si>
  <si>
    <t>Zydus Wellness Ltd</t>
  </si>
  <si>
    <t>ZYDUSWELL</t>
  </si>
  <si>
    <t>Godawari Power and Ispat Ltd</t>
  </si>
  <si>
    <t>GPIL</t>
  </si>
  <si>
    <t>Prudent Corporate Advisory Services Ltd</t>
  </si>
  <si>
    <t>PRUDENT</t>
  </si>
  <si>
    <t>Raymond Lifestyle Ltd</t>
  </si>
  <si>
    <t>RAYMONDLSL</t>
  </si>
  <si>
    <t>Safari Industries (India) Ltd</t>
  </si>
  <si>
    <t>SAFARI</t>
  </si>
  <si>
    <t>Nuvoco Vistas Corporation Ltd</t>
  </si>
  <si>
    <t>NUVOCO</t>
  </si>
  <si>
    <t>Inox Wind Energy Ltd</t>
  </si>
  <si>
    <t>IWEL</t>
  </si>
  <si>
    <t>Network18 Media &amp; Investments Ltd</t>
  </si>
  <si>
    <t>NETWORK18</t>
  </si>
  <si>
    <t>Movies &amp; TV Serials</t>
  </si>
  <si>
    <t>Sammaan Capital Ltd</t>
  </si>
  <si>
    <t>SAMMAANCAP</t>
  </si>
  <si>
    <t>CEAT Ltd</t>
  </si>
  <si>
    <t>CEATLTD</t>
  </si>
  <si>
    <t>Craftsman Automation Ltd</t>
  </si>
  <si>
    <t>CRAFTSMAN</t>
  </si>
  <si>
    <t>Westlife Foodworld Ltd</t>
  </si>
  <si>
    <t>WESTLIFE</t>
  </si>
  <si>
    <t>MMTC Ltd</t>
  </si>
  <si>
    <t>MMTC</t>
  </si>
  <si>
    <t>Vijaya Diagnostic Centre Ltd</t>
  </si>
  <si>
    <t>VIJAYA</t>
  </si>
  <si>
    <t>Zee Entertainment Enterprises Ltd</t>
  </si>
  <si>
    <t>ZEEL</t>
  </si>
  <si>
    <t>Minda Corporation Ltd</t>
  </si>
  <si>
    <t>MINDACORP</t>
  </si>
  <si>
    <t>Jubilant Ingrevia Ltd</t>
  </si>
  <si>
    <t>JUBLINGREA</t>
  </si>
  <si>
    <t>Eureka Forbes Ltd</t>
  </si>
  <si>
    <t>EUREKAFORB</t>
  </si>
  <si>
    <t>Mahanagar Gas Ltd</t>
  </si>
  <si>
    <t>MGL</t>
  </si>
  <si>
    <t>TTK Prestige Ltd</t>
  </si>
  <si>
    <t>TTKPRESTIG</t>
  </si>
  <si>
    <t>Tega Industries Ltd</t>
  </si>
  <si>
    <t>TEGA</t>
  </si>
  <si>
    <t>Usha Martin Ltd</t>
  </si>
  <si>
    <t>USHAMART</t>
  </si>
  <si>
    <t>Powergrid Infrastructure Investment Trust</t>
  </si>
  <si>
    <t>PGINVIT</t>
  </si>
  <si>
    <t>Garware Hi-Tech Films Ltd</t>
  </si>
  <si>
    <t>GRWRHITECH</t>
  </si>
  <si>
    <t>Sterling and Wilson Renewable Energy Ltd</t>
  </si>
  <si>
    <t>SWSOLAR</t>
  </si>
  <si>
    <t>Edelweiss Financial Services Ltd</t>
  </si>
  <si>
    <t>EDELWEISS</t>
  </si>
  <si>
    <t>Balrampur Chini Mills Ltd</t>
  </si>
  <si>
    <t>BALRAMCHIN</t>
  </si>
  <si>
    <t>India Cements Ltd</t>
  </si>
  <si>
    <t>INDIACEM</t>
  </si>
  <si>
    <t>Kirloskar Pneumatic Company Ltd</t>
  </si>
  <si>
    <t>KIRLPNU</t>
  </si>
  <si>
    <t>Engineers India Ltd</t>
  </si>
  <si>
    <t>ENGINERSIN</t>
  </si>
  <si>
    <t>RedTape</t>
  </si>
  <si>
    <t>REDTAPE</t>
  </si>
  <si>
    <t>Tips Music Ltd</t>
  </si>
  <si>
    <t>TIPSMUSIC</t>
  </si>
  <si>
    <t>Reliance Infrastructure Ltd</t>
  </si>
  <si>
    <t>RELINFRA</t>
  </si>
  <si>
    <t>Sanofi Consumer Healthcare India Ltd</t>
  </si>
  <si>
    <t>SANOFICONR</t>
  </si>
  <si>
    <t>Mrs. Bectors Food Specialities Ltd</t>
  </si>
  <si>
    <t>BECTORFOOD</t>
  </si>
  <si>
    <t>Gujarat Mineral Development Corporation Ltd</t>
  </si>
  <si>
    <t>GMDCLTD</t>
  </si>
  <si>
    <t>Metropolis Healthcare Ltd</t>
  </si>
  <si>
    <t>METROPOLIS</t>
  </si>
  <si>
    <t>shipping corporation of India Ltd</t>
  </si>
  <si>
    <t>SCI</t>
  </si>
  <si>
    <t>Can Fin Homes Ltd</t>
  </si>
  <si>
    <t>CANFINHOME</t>
  </si>
  <si>
    <t>Aether Industries Ltd</t>
  </si>
  <si>
    <t>AETHER</t>
  </si>
  <si>
    <t>Vesuvius India Ltd</t>
  </si>
  <si>
    <t>VESUVIUS</t>
  </si>
  <si>
    <t>Va Tech Wabag Ltd</t>
  </si>
  <si>
    <t>WABAG</t>
  </si>
  <si>
    <t>Water Management</t>
  </si>
  <si>
    <t>Happiest Minds Technologies Ltd</t>
  </si>
  <si>
    <t>HAPPSTMNDS</t>
  </si>
  <si>
    <t>Maharashtra Scooters Ltd</t>
  </si>
  <si>
    <t>MAHSCOOTER</t>
  </si>
  <si>
    <t>Raymond Ltd</t>
  </si>
  <si>
    <t>RAYMOND</t>
  </si>
  <si>
    <t>Bharat 22 ETF</t>
  </si>
  <si>
    <t>ICICIB22</t>
  </si>
  <si>
    <t>Jammu and Kashmir Bank Ltd</t>
  </si>
  <si>
    <t>J&amp;KBANK</t>
  </si>
  <si>
    <t>Bengal &amp; Assam Company Ltd</t>
  </si>
  <si>
    <t>BENGALASM</t>
  </si>
  <si>
    <t>RHI Magnesita India Ltd</t>
  </si>
  <si>
    <t>RHIM</t>
  </si>
  <si>
    <t>Nippon India ETF Nifty Bank BeES</t>
  </si>
  <si>
    <t>BANKBEES</t>
  </si>
  <si>
    <t>Alok Industries Ltd</t>
  </si>
  <si>
    <t>ALOKINDS</t>
  </si>
  <si>
    <t>CCL Products (India) Ltd</t>
  </si>
  <si>
    <t>CCL</t>
  </si>
  <si>
    <t>Choice International Ltd</t>
  </si>
  <si>
    <t>CHOICEIN</t>
  </si>
  <si>
    <t>ELANTAS Beck India Ltd</t>
  </si>
  <si>
    <t>ELANTAS</t>
  </si>
  <si>
    <t>Isgec Heavy Engineering Ltd</t>
  </si>
  <si>
    <t>ISGEC</t>
  </si>
  <si>
    <t>Quess Corp Ltd</t>
  </si>
  <si>
    <t>QUESS</t>
  </si>
  <si>
    <t>Employment Services</t>
  </si>
  <si>
    <t>INOX India Ltd</t>
  </si>
  <si>
    <t>INOXINDIA</t>
  </si>
  <si>
    <t>Sea-Borne Tankers</t>
  </si>
  <si>
    <t>Sapphire Foods India Ltd</t>
  </si>
  <si>
    <t>SAPPHIRE</t>
  </si>
  <si>
    <t>KPI Green Energy Ltd</t>
  </si>
  <si>
    <t>KPIGREEN</t>
  </si>
  <si>
    <t>Ganesh Housing Corp Ltd</t>
  </si>
  <si>
    <t>GANESHHOUC</t>
  </si>
  <si>
    <t>Syrma SGS Technology Ltd</t>
  </si>
  <si>
    <t>SYRMA</t>
  </si>
  <si>
    <t>JK Tyre &amp; Industries Ltd</t>
  </si>
  <si>
    <t>JKTYRE</t>
  </si>
  <si>
    <t>Lemon Tree Hotels Ltd</t>
  </si>
  <si>
    <t>LEMONTREE</t>
  </si>
  <si>
    <t>IIFL Capital Services Ltd</t>
  </si>
  <si>
    <t>IIFLSEC</t>
  </si>
  <si>
    <t>Happy Forgings Ltd</t>
  </si>
  <si>
    <t>HAPPYFORGE</t>
  </si>
  <si>
    <t>Auto, Truck &amp; Motorcycle Parts</t>
  </si>
  <si>
    <t>Azad Engineering Ltd</t>
  </si>
  <si>
    <t>AZAD</t>
  </si>
  <si>
    <t>Voltamp Transformers Ltd</t>
  </si>
  <si>
    <t>VOLTAMP</t>
  </si>
  <si>
    <t>Black Box Ltd</t>
  </si>
  <si>
    <t>BBOX</t>
  </si>
  <si>
    <t>Alkyl Amines Chemicals Ltd</t>
  </si>
  <si>
    <t>ALKYLAMINE</t>
  </si>
  <si>
    <t>Galaxy Surfactants Ltd</t>
  </si>
  <si>
    <t>GALAXYSURF</t>
  </si>
  <si>
    <t>Intellect Design Arena Ltd</t>
  </si>
  <si>
    <t>INTELLECT</t>
  </si>
  <si>
    <t>Shakti Pumps (India) Ltd</t>
  </si>
  <si>
    <t>SHAKTIPUMP</t>
  </si>
  <si>
    <t>Graphite India Ltd</t>
  </si>
  <si>
    <t>GRAPHITE</t>
  </si>
  <si>
    <t>Jupiter Life Line Hospitals Ltd</t>
  </si>
  <si>
    <t>JLHL</t>
  </si>
  <si>
    <t>Mastek Ltd</t>
  </si>
  <si>
    <t>MASTEK</t>
  </si>
  <si>
    <t>Home First Finance Company India Ltd</t>
  </si>
  <si>
    <t>HOMEFIRST</t>
  </si>
  <si>
    <t>Arvind Ltd</t>
  </si>
  <si>
    <t>ARVIND</t>
  </si>
  <si>
    <t>Time Technoplast Ltd</t>
  </si>
  <si>
    <t>TIMETECHNO</t>
  </si>
  <si>
    <t>Kirloskar Ferrous Industries Ltd</t>
  </si>
  <si>
    <t>KIRLFER</t>
  </si>
  <si>
    <t>Brookfield India Real Estate Trust</t>
  </si>
  <si>
    <t>BIRET</t>
  </si>
  <si>
    <t>Prism Johnson Ltd</t>
  </si>
  <si>
    <t>PRSMJOHNSN</t>
  </si>
  <si>
    <t>India Grid Trust</t>
  </si>
  <si>
    <t>INDIGRID</t>
  </si>
  <si>
    <t>Saregama India Ltd</t>
  </si>
  <si>
    <t>SAREGAMA</t>
  </si>
  <si>
    <t>Sansera Engineering Ltd</t>
  </si>
  <si>
    <t>SANSERA</t>
  </si>
  <si>
    <t>Tanla Platforms Ltd</t>
  </si>
  <si>
    <t>TANLA</t>
  </si>
  <si>
    <t>RBL Bank Ltd</t>
  </si>
  <si>
    <t>RBLBANK</t>
  </si>
  <si>
    <t>Akums Drugs and Pharmaceuticals Ltd</t>
  </si>
  <si>
    <t>AKUMS</t>
  </si>
  <si>
    <t>Gujarat Narmada Valley Fertilizers &amp; Chemicals Ltd</t>
  </si>
  <si>
    <t>GNFC</t>
  </si>
  <si>
    <t>Thomas Cook (India) Ltd</t>
  </si>
  <si>
    <t>THOMASCOOK</t>
  </si>
  <si>
    <t>Just Dial Ltd</t>
  </si>
  <si>
    <t>JUSTDIAL</t>
  </si>
  <si>
    <t>Electrosteel Castings Ltd</t>
  </si>
  <si>
    <t>ELECTCAST</t>
  </si>
  <si>
    <t>CE Info Systems Ltd</t>
  </si>
  <si>
    <t>MAPMYINDIA</t>
  </si>
  <si>
    <t>Rashtriya Chemicals and Fertilizers Ltd</t>
  </si>
  <si>
    <t>RCF</t>
  </si>
  <si>
    <t>Cera Sanitaryware Ltd</t>
  </si>
  <si>
    <t>CERA</t>
  </si>
  <si>
    <t>Symphony Ltd</t>
  </si>
  <si>
    <t>SYMPHONY</t>
  </si>
  <si>
    <t>Chennai Petroleum Corporation Ltd</t>
  </si>
  <si>
    <t>CHENNPETRO</t>
  </si>
  <si>
    <t>Valor Estate Ltd</t>
  </si>
  <si>
    <t>DBREALTY</t>
  </si>
  <si>
    <t>Birla Corporation Ltd</t>
  </si>
  <si>
    <t>BIRLACORPN</t>
  </si>
  <si>
    <t>Garware Technical Fibres Ltd</t>
  </si>
  <si>
    <t>GARFIBRES</t>
  </si>
  <si>
    <t>Latent View Analytics Ltd</t>
  </si>
  <si>
    <t>LATENTVIEW</t>
  </si>
  <si>
    <t>SBFC Finance Ltd</t>
  </si>
  <si>
    <t>SBFC</t>
  </si>
  <si>
    <t>ESAB India Ltd</t>
  </si>
  <si>
    <t>ESABINDIA</t>
  </si>
  <si>
    <t>Route Mobile Ltd</t>
  </si>
  <si>
    <t>ROUTE</t>
  </si>
  <si>
    <t>P N Gadgil Jewellers Ltd</t>
  </si>
  <si>
    <t>PNGJL</t>
  </si>
  <si>
    <t>Force Motors Ltd</t>
  </si>
  <si>
    <t>FORCEMOT</t>
  </si>
  <si>
    <t>Shriram Pistons &amp; Rings Ltd</t>
  </si>
  <si>
    <t>SHRIPISTON</t>
  </si>
  <si>
    <t>JK Lakshmi Cement Ltd</t>
  </si>
  <si>
    <t>JKLAKSHMI</t>
  </si>
  <si>
    <t>KNR Constructions Ltd</t>
  </si>
  <si>
    <t>KNRCON</t>
  </si>
  <si>
    <t>Aurionpro Solutions Ltd</t>
  </si>
  <si>
    <t>AURIONPRO</t>
  </si>
  <si>
    <t>Sheela Foam Ltd</t>
  </si>
  <si>
    <t>SFL</t>
  </si>
  <si>
    <t>Home Furnishing</t>
  </si>
  <si>
    <t>MedPlus Health Services Ltd</t>
  </si>
  <si>
    <t>MEDPLUS</t>
  </si>
  <si>
    <t>Keystone Realtors Ltd</t>
  </si>
  <si>
    <t>RUSTOMJEE</t>
  </si>
  <si>
    <t>Blue Jet Healthcare Ltd</t>
  </si>
  <si>
    <t>BLUEJET</t>
  </si>
  <si>
    <t>Rattanindia Enterprises Ltd</t>
  </si>
  <si>
    <t>RTNINDIA</t>
  </si>
  <si>
    <t>Allied Blenders and Distillers Ltd</t>
  </si>
  <si>
    <t>ABDL</t>
  </si>
  <si>
    <t>Shree Renuka Sugars Ltd</t>
  </si>
  <si>
    <t>RENUKA</t>
  </si>
  <si>
    <t>Epigral Ltd</t>
  </si>
  <si>
    <t>EPIGRAL</t>
  </si>
  <si>
    <t>Gujarat Pipavav Port Ltd</t>
  </si>
  <si>
    <t>GPPL</t>
  </si>
  <si>
    <t>Senco Gold Ltd</t>
  </si>
  <si>
    <t>SENCO</t>
  </si>
  <si>
    <t>ASK Automotive Ltd</t>
  </si>
  <si>
    <t>ASKAUTOLTD</t>
  </si>
  <si>
    <t>National Standard (India) Ltd</t>
  </si>
  <si>
    <t>NATIONSTD</t>
  </si>
  <si>
    <t>Bajaj Electricals Ltd</t>
  </si>
  <si>
    <t>BAJAJELEC</t>
  </si>
  <si>
    <t>Power Mech Projects Ltd</t>
  </si>
  <si>
    <t>POWERMECH</t>
  </si>
  <si>
    <t>ITD Cementation India Ltd</t>
  </si>
  <si>
    <t>ITDCEM</t>
  </si>
  <si>
    <t>Shilpa Medicare Ltd</t>
  </si>
  <si>
    <t>SHILPAMED</t>
  </si>
  <si>
    <t>Campus Activewear Ltd</t>
  </si>
  <si>
    <t>CAMPUS</t>
  </si>
  <si>
    <t>Puravankara Ltd</t>
  </si>
  <si>
    <t>PURVA</t>
  </si>
  <si>
    <t>Nazara Technologies Ltd</t>
  </si>
  <si>
    <t>NAZARA</t>
  </si>
  <si>
    <t>Theme Parks &amp; Gaming</t>
  </si>
  <si>
    <t>Lloyds Engineering Works Ltd</t>
  </si>
  <si>
    <t>LLOYDSENGG</t>
  </si>
  <si>
    <t>HG Infra Engineering Ltd</t>
  </si>
  <si>
    <t>HGINFRA</t>
  </si>
  <si>
    <t>Insolation Energy Ltd</t>
  </si>
  <si>
    <t>INA</t>
  </si>
  <si>
    <t>Semiconductors</t>
  </si>
  <si>
    <t>Max Estates Ltd</t>
  </si>
  <si>
    <t>MAXESTATES</t>
  </si>
  <si>
    <t>Kotak Nifty Bank ETF</t>
  </si>
  <si>
    <t>BANKNIFTY1</t>
  </si>
  <si>
    <t>Texmaco Rail &amp; Engineering Ltd</t>
  </si>
  <si>
    <t>TEXRAIL</t>
  </si>
  <si>
    <t>Maharashtra Seamless Ltd</t>
  </si>
  <si>
    <t>MAHSEAMLES</t>
  </si>
  <si>
    <t>Ami Organics Ltd</t>
  </si>
  <si>
    <t>AMIORG</t>
  </si>
  <si>
    <t>Triveni Engineering and Industries Ltd</t>
  </si>
  <si>
    <t>TRIVENI</t>
  </si>
  <si>
    <t>Equinox India Developments Ltd</t>
  </si>
  <si>
    <t>EMBDL</t>
  </si>
  <si>
    <t>Procter &amp; Gamble Health Ltd</t>
  </si>
  <si>
    <t>PGHL</t>
  </si>
  <si>
    <t>Gujarat State Fertilizers &amp; Chemicals Ltd</t>
  </si>
  <si>
    <t>GSFC</t>
  </si>
  <si>
    <t>Archean Chemical Industries Ltd</t>
  </si>
  <si>
    <t>ACI</t>
  </si>
  <si>
    <t>HEG Ltd</t>
  </si>
  <si>
    <t>HEG</t>
  </si>
  <si>
    <t>Paradeep Phosphates Ltd</t>
  </si>
  <si>
    <t>PARADEEP</t>
  </si>
  <si>
    <t>F D C Ltd</t>
  </si>
  <si>
    <t>FDC</t>
  </si>
  <si>
    <t>SBI Nifty 50 ETF</t>
  </si>
  <si>
    <t>SETFNIF50</t>
  </si>
  <si>
    <t>PC Jeweller Ltd</t>
  </si>
  <si>
    <t>PCJEWELLER</t>
  </si>
  <si>
    <t>BHARAT Bond ETF-April 2023-Growth</t>
  </si>
  <si>
    <t>EBBETF0423</t>
  </si>
  <si>
    <t>Debt</t>
  </si>
  <si>
    <t>Rategain Travel Technologies Ltd</t>
  </si>
  <si>
    <t>RATEGAIN</t>
  </si>
  <si>
    <t>GMR Power and Urban Infra Ltd</t>
  </si>
  <si>
    <t>GMRP&amp;UI</t>
  </si>
  <si>
    <t>Orchid Pharma Ltd</t>
  </si>
  <si>
    <t>ORCHPHARMA</t>
  </si>
  <si>
    <t>EPL Ltd</t>
  </si>
  <si>
    <t>EPL</t>
  </si>
  <si>
    <t>Packaging</t>
  </si>
  <si>
    <t>Kama Holdings Ltd</t>
  </si>
  <si>
    <t>KAMAHOLD</t>
  </si>
  <si>
    <t>Honasa Consumer Ltd</t>
  </si>
  <si>
    <t>HONASA</t>
  </si>
  <si>
    <t>Transport Corporation of India Ltd</t>
  </si>
  <si>
    <t>TCI</t>
  </si>
  <si>
    <t>Sandur Manganese and Iron Ores Ltd</t>
  </si>
  <si>
    <t>SANDUMA</t>
  </si>
  <si>
    <t>Banco Products (India) Ltd</t>
  </si>
  <si>
    <t>BANCOINDIA</t>
  </si>
  <si>
    <t>Religare Enterprises Ltd</t>
  </si>
  <si>
    <t>RELIGARE</t>
  </si>
  <si>
    <t>Anupam Rasayan India Ltd</t>
  </si>
  <si>
    <t>ANURAS</t>
  </si>
  <si>
    <t>Tilaknagar Industries Ltd</t>
  </si>
  <si>
    <t>TI</t>
  </si>
  <si>
    <t>CMS Info Systems Ltd</t>
  </si>
  <si>
    <t>CMSINFO</t>
  </si>
  <si>
    <t>Juniper Hotels Ltd</t>
  </si>
  <si>
    <t>JUNIPER</t>
  </si>
  <si>
    <t>Spicejet Ltd</t>
  </si>
  <si>
    <t>SPICEJET</t>
  </si>
  <si>
    <t>Gallantt Ispat Ltd</t>
  </si>
  <si>
    <t>GALLANTT</t>
  </si>
  <si>
    <t>Ion Exchange (India) Ltd</t>
  </si>
  <si>
    <t>IONEXCHANG</t>
  </si>
  <si>
    <t>Environmental Services</t>
  </si>
  <si>
    <t>Balu Forge Industries Ltd</t>
  </si>
  <si>
    <t>BALUFORGE</t>
  </si>
  <si>
    <t>Avanti Feeds Ltd</t>
  </si>
  <si>
    <t>AVANTIFEED</t>
  </si>
  <si>
    <t>Varroc Engineering Ltd</t>
  </si>
  <si>
    <t>VARROC</t>
  </si>
  <si>
    <t>Karnataka Bank Ltd</t>
  </si>
  <si>
    <t>KTKBANK</t>
  </si>
  <si>
    <t>Man Infraconstruction Ltd</t>
  </si>
  <si>
    <t>MANINFRA</t>
  </si>
  <si>
    <t>Chemplast Sanmar Ltd</t>
  </si>
  <si>
    <t>CHEMPLASTS</t>
  </si>
  <si>
    <t>E2E Networks Ltd</t>
  </si>
  <si>
    <t>E2E</t>
  </si>
  <si>
    <t>Ethos Ltd</t>
  </si>
  <si>
    <t>ETHOSLTD</t>
  </si>
  <si>
    <t>V-mart Retail Ltd</t>
  </si>
  <si>
    <t>VMART</t>
  </si>
  <si>
    <t>TVS Supply Chain Solutions Ltd</t>
  </si>
  <si>
    <t>TVSSCS</t>
  </si>
  <si>
    <t>PDS Limited</t>
  </si>
  <si>
    <t>PDSL</t>
  </si>
  <si>
    <t>HMT Ltd</t>
  </si>
  <si>
    <t>HMT</t>
  </si>
  <si>
    <t>Diamond Power Infrastructure Ltd</t>
  </si>
  <si>
    <t>DIACABS</t>
  </si>
  <si>
    <t>Arvind Fashions Ltd</t>
  </si>
  <si>
    <t>ARVINDFASN</t>
  </si>
  <si>
    <t>Mahindra Lifespace Developers Ltd</t>
  </si>
  <si>
    <t>MAHLIFE</t>
  </si>
  <si>
    <t>Infibeam Avenues Ltd</t>
  </si>
  <si>
    <t>INFIBEAM</t>
  </si>
  <si>
    <t>PNC Infratech Ltd</t>
  </si>
  <si>
    <t>PNCINFRA</t>
  </si>
  <si>
    <t>Sunteck Realty Ltd</t>
  </si>
  <si>
    <t>SUNTECK</t>
  </si>
  <si>
    <t>Tamilnad Mercantile Bank Ltd</t>
  </si>
  <si>
    <t>TMB</t>
  </si>
  <si>
    <t>Nesco Ltd</t>
  </si>
  <si>
    <t>NESCO</t>
  </si>
  <si>
    <t>Mahindra Holidays and Resorts India Ltd</t>
  </si>
  <si>
    <t>MHRIL</t>
  </si>
  <si>
    <t>eMudhra Ltd</t>
  </si>
  <si>
    <t>EMUDHRA</t>
  </si>
  <si>
    <t>Dodla Dairy Ltd</t>
  </si>
  <si>
    <t>DODLA</t>
  </si>
  <si>
    <t>Astra Microwave Products Ltd</t>
  </si>
  <si>
    <t>ASTRAMICRO</t>
  </si>
  <si>
    <t>RattanIndia Power Ltd</t>
  </si>
  <si>
    <t>RTNPOWER</t>
  </si>
  <si>
    <t>Sudarshan Chemical Industries Ltd</t>
  </si>
  <si>
    <t>SUDARSCHEM</t>
  </si>
  <si>
    <t>Laxmi Organic Industries Ltd</t>
  </si>
  <si>
    <t>LXCHEM</t>
  </si>
  <si>
    <t>Privi Speciality Chemicals Ltd</t>
  </si>
  <si>
    <t>PRIVISCL</t>
  </si>
  <si>
    <t>Piccadily Agro Industries Ltd</t>
  </si>
  <si>
    <t>PICCADIL</t>
  </si>
  <si>
    <t>Star Cement Ltd</t>
  </si>
  <si>
    <t>STARCEMENT</t>
  </si>
  <si>
    <t>Dilip Buildcon Ltd</t>
  </si>
  <si>
    <t>DBL</t>
  </si>
  <si>
    <t>Hindustan Construction Company Ltd</t>
  </si>
  <si>
    <t>HCC</t>
  </si>
  <si>
    <t>Sharda Cropchem Ltd</t>
  </si>
  <si>
    <t>SHARDACROP</t>
  </si>
  <si>
    <t>Protean eGov Technologies Ltd</t>
  </si>
  <si>
    <t>PROTEAN</t>
  </si>
  <si>
    <t>IT Consulting &amp; Other Services</t>
  </si>
  <si>
    <t>Equitas Small Finance Bank Ltd</t>
  </si>
  <si>
    <t>EQUITASBNK</t>
  </si>
  <si>
    <t>JK Paper Ltd</t>
  </si>
  <si>
    <t>JKPAPER</t>
  </si>
  <si>
    <t>Paper Products</t>
  </si>
  <si>
    <t>V I P Industries Ltd</t>
  </si>
  <si>
    <t>VIPIND</t>
  </si>
  <si>
    <t>TD Power Systems Ltd</t>
  </si>
  <si>
    <t>TDPOWERSYS</t>
  </si>
  <si>
    <t>Bansal Wire Industries Ltd</t>
  </si>
  <si>
    <t>BANSALWIRE</t>
  </si>
  <si>
    <t>Sundaram Finance Holdings Ltd</t>
  </si>
  <si>
    <t>SUNDARMHLD</t>
  </si>
  <si>
    <t>Healthcare Global Enterprises Ltd</t>
  </si>
  <si>
    <t>HCG</t>
  </si>
  <si>
    <t>Welspun Enterprises Ltd</t>
  </si>
  <si>
    <t>WELENT</t>
  </si>
  <si>
    <t>Manorama Industries Ltd</t>
  </si>
  <si>
    <t>MANORAMA</t>
  </si>
  <si>
    <t>IFB Industries Ltd</t>
  </si>
  <si>
    <t>IFBIND</t>
  </si>
  <si>
    <t>Rajesh Exports Ltd</t>
  </si>
  <si>
    <t>RAJESHEXPO</t>
  </si>
  <si>
    <t>Anup Engineering Ltd</t>
  </si>
  <si>
    <t>ANUP</t>
  </si>
  <si>
    <t>Ujjivan Small Finance Bank Ltd</t>
  </si>
  <si>
    <t>UJJIVANSFB</t>
  </si>
  <si>
    <t>Greenlam Industries Ltd</t>
  </si>
  <si>
    <t>GREENLAM</t>
  </si>
  <si>
    <t>Building Products - Laminates</t>
  </si>
  <si>
    <t>KRBL Ltd</t>
  </si>
  <si>
    <t>KRBL</t>
  </si>
  <si>
    <t>Orient Cement Ltd</t>
  </si>
  <si>
    <t>ORIENTCEM</t>
  </si>
  <si>
    <t>Dhanuka Agritech Ltd</t>
  </si>
  <si>
    <t>DHANUKA</t>
  </si>
  <si>
    <t>India Shelter Finance Corporation Ltd</t>
  </si>
  <si>
    <t>INDIASHLTR</t>
  </si>
  <si>
    <t>Electronics Mart India Ltd</t>
  </si>
  <si>
    <t>EMIL</t>
  </si>
  <si>
    <t>Indigo Paints Ltd</t>
  </si>
  <si>
    <t>INDIGOPNTS</t>
  </si>
  <si>
    <t>Gokaldas Exports Ltd</t>
  </si>
  <si>
    <t>GOKEX</t>
  </si>
  <si>
    <t>National Highways Infra Trust</t>
  </si>
  <si>
    <t>NHIT</t>
  </si>
  <si>
    <t>Ashoka Buildcon Ltd</t>
  </si>
  <si>
    <t>ASHOKA</t>
  </si>
  <si>
    <t>Ahluwalia Contracts (India) Ltd</t>
  </si>
  <si>
    <t>AHLUCONT</t>
  </si>
  <si>
    <t>WPIL Ltd</t>
  </si>
  <si>
    <t>WPIL</t>
  </si>
  <si>
    <t>Responsive Industries Ltd</t>
  </si>
  <si>
    <t>RESPONIND</t>
  </si>
  <si>
    <t>Building Products - Granite</t>
  </si>
  <si>
    <t>Skipper Ltd</t>
  </si>
  <si>
    <t>SKIPPER</t>
  </si>
  <si>
    <t>Pilani Investment And Industries Corporation Ltd</t>
  </si>
  <si>
    <t>PILANIINVS</t>
  </si>
  <si>
    <t>Shoppers Stop Ltd</t>
  </si>
  <si>
    <t>SHOPERSTOP</t>
  </si>
  <si>
    <t>Kennametal India Ltd</t>
  </si>
  <si>
    <t>KENNAMET</t>
  </si>
  <si>
    <t>BHARAT Bond ETF-April 2030-Growth</t>
  </si>
  <si>
    <t>EBBETF0430</t>
  </si>
  <si>
    <t>Kesoram Industries Ltd</t>
  </si>
  <si>
    <t>KESORAMIND</t>
  </si>
  <si>
    <t>Sun Pharma Advanced Research Co Ltd</t>
  </si>
  <si>
    <t>SPARC</t>
  </si>
  <si>
    <t>Balaji Amines Ltd</t>
  </si>
  <si>
    <t>BALAMINES</t>
  </si>
  <si>
    <t>Moil Ltd</t>
  </si>
  <si>
    <t>MOIL</t>
  </si>
  <si>
    <t>Mining - Manganese</t>
  </si>
  <si>
    <t>Tarc Ltd</t>
  </si>
  <si>
    <t>TARC</t>
  </si>
  <si>
    <t>BHARAT Bond ETF-April 2032</t>
  </si>
  <si>
    <t>BBETF0432</t>
  </si>
  <si>
    <t>Jindal Worldwide Ltd</t>
  </si>
  <si>
    <t>JINDWORLD</t>
  </si>
  <si>
    <t>Indo Count Industries Ltd</t>
  </si>
  <si>
    <t>ICIL</t>
  </si>
  <si>
    <t>Suprajit Engineering Ltd</t>
  </si>
  <si>
    <t>SUPRAJIT</t>
  </si>
  <si>
    <t>Rallis India Ltd</t>
  </si>
  <si>
    <t>RALLIS</t>
  </si>
  <si>
    <t>Mishra Dhatu Nigam Ltd</t>
  </si>
  <si>
    <t>MIDHANI</t>
  </si>
  <si>
    <t>Jai Corp Ltd</t>
  </si>
  <si>
    <t>JAICORPLTD</t>
  </si>
  <si>
    <t>Shilchar Technologies Ltd</t>
  </si>
  <si>
    <t>SHILCTECH</t>
  </si>
  <si>
    <t>Gabriel India Ltd</t>
  </si>
  <si>
    <t>GABRIEL</t>
  </si>
  <si>
    <t>Hindustan Foods Ltd</t>
  </si>
  <si>
    <t>HNDFDS</t>
  </si>
  <si>
    <t>Refex Industries Ltd</t>
  </si>
  <si>
    <t>REFEX</t>
  </si>
  <si>
    <t>India Infrastructure Trust</t>
  </si>
  <si>
    <t>INFRATRUST</t>
  </si>
  <si>
    <t>ICRA Ltd</t>
  </si>
  <si>
    <t>ICRA</t>
  </si>
  <si>
    <t>Niit Learning Systems Ltd</t>
  </si>
  <si>
    <t>NIITMTS</t>
  </si>
  <si>
    <t>Education Services</t>
  </si>
  <si>
    <t>Cartrade Tech Ltd</t>
  </si>
  <si>
    <t>CARTRADE</t>
  </si>
  <si>
    <t>South Indian Bank Ltd</t>
  </si>
  <si>
    <t>SOUTHBANK</t>
  </si>
  <si>
    <t>Indinfravit Trust</t>
  </si>
  <si>
    <t>INTERISE</t>
  </si>
  <si>
    <t>AGI Greenpac Ltd</t>
  </si>
  <si>
    <t>AGI</t>
  </si>
  <si>
    <t>Aditya Vision Ltd</t>
  </si>
  <si>
    <t>AVL</t>
  </si>
  <si>
    <t>Surya Roshni Ltd</t>
  </si>
  <si>
    <t>SURYAROSNI</t>
  </si>
  <si>
    <t>Avalon Technologies Ltd</t>
  </si>
  <si>
    <t>AVALON</t>
  </si>
  <si>
    <t>Share India Securities Ltd</t>
  </si>
  <si>
    <t>SHAREINDIA</t>
  </si>
  <si>
    <t>Go Fashion (India) Ltd</t>
  </si>
  <si>
    <t>GOCOLORS</t>
  </si>
  <si>
    <t>Zaggle Prepaid Ocean Services Ltd</t>
  </si>
  <si>
    <t>ZAGGLE</t>
  </si>
  <si>
    <t>Bondada Engineering Ltd</t>
  </si>
  <si>
    <t>BONDADA</t>
  </si>
  <si>
    <t>Lloyds Enterprises Ltd</t>
  </si>
  <si>
    <t>LLOYDSENT</t>
  </si>
  <si>
    <t>Trading Companies &amp; Distributors</t>
  </si>
  <si>
    <t>Supriya Lifescience Ltd</t>
  </si>
  <si>
    <t>SUPRIYA</t>
  </si>
  <si>
    <t>Ganesha Ecosphere Ltd</t>
  </si>
  <si>
    <t>GANECOS</t>
  </si>
  <si>
    <t>Shaily Engineering Plastics Ltd</t>
  </si>
  <si>
    <t>SHAILY</t>
  </si>
  <si>
    <t>Ceigall India Ltd</t>
  </si>
  <si>
    <t>CEIGALL</t>
  </si>
  <si>
    <t>Network People Services Technologies Ltd</t>
  </si>
  <si>
    <t>NPST</t>
  </si>
  <si>
    <t>Pricol Ltd</t>
  </si>
  <si>
    <t>PRICOLLTD</t>
  </si>
  <si>
    <t>Entero Healthcare Solutions Ltd</t>
  </si>
  <si>
    <t>ENTERO</t>
  </si>
  <si>
    <t>National Fertilizers Ltd</t>
  </si>
  <si>
    <t>NFL</t>
  </si>
  <si>
    <t>Technocraft Industries (India) Ltd</t>
  </si>
  <si>
    <t>TIIL</t>
  </si>
  <si>
    <t>Unichem Laboratories Ltd</t>
  </si>
  <si>
    <t>UNICHEMLAB</t>
  </si>
  <si>
    <t>Easy Trip Planners Ltd</t>
  </si>
  <si>
    <t>EASEMYTRIP</t>
  </si>
  <si>
    <t>Sharda Motor Industries Ltd</t>
  </si>
  <si>
    <t>SHARDAMOTR</t>
  </si>
  <si>
    <t>Borosil Renewables Ltd</t>
  </si>
  <si>
    <t>BORORENEW</t>
  </si>
  <si>
    <t>Housewares</t>
  </si>
  <si>
    <t>Innova Captab Ltd</t>
  </si>
  <si>
    <t>INNOVACAP</t>
  </si>
  <si>
    <t>Sterlite Technologies Ltd</t>
  </si>
  <si>
    <t>STLTECH</t>
  </si>
  <si>
    <t>Gujarat Alkalies And Chemicals Ltd</t>
  </si>
  <si>
    <t>GUJALKALI</t>
  </si>
  <si>
    <t>Kovai Medical Center and Hospital Ltd</t>
  </si>
  <si>
    <t>KOVAI</t>
  </si>
  <si>
    <t>Optiemus Infracom Ltd</t>
  </si>
  <si>
    <t>OPTIEMUS</t>
  </si>
  <si>
    <t>GHCL Ltd</t>
  </si>
  <si>
    <t>GHCL</t>
  </si>
  <si>
    <t>J Kumar Infraprojects Ltd</t>
  </si>
  <si>
    <t>JKIL</t>
  </si>
  <si>
    <t>Gujarat Ambuja Exports Ltd</t>
  </si>
  <si>
    <t>GAEL</t>
  </si>
  <si>
    <t>Aarti Pharmalabs Ltd</t>
  </si>
  <si>
    <t>AARTIPHARM</t>
  </si>
  <si>
    <t>Ujaas Energy Ltd</t>
  </si>
  <si>
    <t>UEL</t>
  </si>
  <si>
    <t>Lux Industries Ltd</t>
  </si>
  <si>
    <t>LUXIND</t>
  </si>
  <si>
    <t>Sky Gold Ltd</t>
  </si>
  <si>
    <t>SKYGOLD</t>
  </si>
  <si>
    <t>R Systems International Ltd</t>
  </si>
  <si>
    <t>RSYSTEMS</t>
  </si>
  <si>
    <t>Gopal Snacks Ltd</t>
  </si>
  <si>
    <t>GOPAL</t>
  </si>
  <si>
    <t>Rolex Rings Ltd</t>
  </si>
  <si>
    <t>ROLEXRINGS</t>
  </si>
  <si>
    <t>VST Industries Ltd</t>
  </si>
  <si>
    <t>VSTIND</t>
  </si>
  <si>
    <t>India Tourism Development Corp Ltd</t>
  </si>
  <si>
    <t>ITDC</t>
  </si>
  <si>
    <t>DB Corp Ltd</t>
  </si>
  <si>
    <t>DBCORP</t>
  </si>
  <si>
    <t>Publishing</t>
  </si>
  <si>
    <t>Cyient DLM Ltd</t>
  </si>
  <si>
    <t>CYIENTDLM</t>
  </si>
  <si>
    <t>Pearl Global Industries Ltd</t>
  </si>
  <si>
    <t>PGIL</t>
  </si>
  <si>
    <t>Thangamayil Jewellery Ltd</t>
  </si>
  <si>
    <t>THANGAMAYL</t>
  </si>
  <si>
    <t>MTAR Technologies Ltd</t>
  </si>
  <si>
    <t>MTARTECH</t>
  </si>
  <si>
    <t>Inox Green Energy Services Ltd</t>
  </si>
  <si>
    <t>INOXGREEN</t>
  </si>
  <si>
    <t>SIS Ltd</t>
  </si>
  <si>
    <t>SIS</t>
  </si>
  <si>
    <t>Neogen Chemicals Ltd</t>
  </si>
  <si>
    <t>NEOGEN</t>
  </si>
  <si>
    <t>GMM Pfaudler Ltd</t>
  </si>
  <si>
    <t>GMMPFAUDLR</t>
  </si>
  <si>
    <t>Gulf Oil Lubricants India Ltd</t>
  </si>
  <si>
    <t>GULFOILLUB</t>
  </si>
  <si>
    <t>Le Travenues Technology Ltd</t>
  </si>
  <si>
    <t>IXIGO</t>
  </si>
  <si>
    <t>Websol Energy System Ltd</t>
  </si>
  <si>
    <t>WEBELSOLAR</t>
  </si>
  <si>
    <t>Borosil Ltd</t>
  </si>
  <si>
    <t>BOROLTD</t>
  </si>
  <si>
    <t>Allcargo Logistics Ltd</t>
  </si>
  <si>
    <t>ALLCARGO</t>
  </si>
  <si>
    <t>CSB Bank Ltd</t>
  </si>
  <si>
    <t>CSBBANK</t>
  </si>
  <si>
    <t>Sundaram Clayton Ltd</t>
  </si>
  <si>
    <t>SUNCLAY</t>
  </si>
  <si>
    <t>Dynamatic Technologies Ltd</t>
  </si>
  <si>
    <t>DYNAMATECH</t>
  </si>
  <si>
    <t>Thyrocare Technologies Ltd</t>
  </si>
  <si>
    <t>THYROCARE</t>
  </si>
  <si>
    <t>Nippon India ETF Gold BeES</t>
  </si>
  <si>
    <t>GOLDBEES</t>
  </si>
  <si>
    <t>Gold</t>
  </si>
  <si>
    <t>Magellanic Cloud Ltd</t>
  </si>
  <si>
    <t>MCLOUD</t>
  </si>
  <si>
    <t>Yatharth Hospital &amp; Trauma Care Services Ltd</t>
  </si>
  <si>
    <t>YATHARTH</t>
  </si>
  <si>
    <t>PTC India Ltd</t>
  </si>
  <si>
    <t>PTC</t>
  </si>
  <si>
    <t>MSTC Ltd</t>
  </si>
  <si>
    <t>MSTCLTD</t>
  </si>
  <si>
    <t>Awfis Space Solutions Ltd</t>
  </si>
  <si>
    <t>AWFIS</t>
  </si>
  <si>
    <t>Rain Industries Ltd</t>
  </si>
  <si>
    <t>RAIN</t>
  </si>
  <si>
    <t>LS Industries Ltd</t>
  </si>
  <si>
    <t>LSIND</t>
  </si>
  <si>
    <t>MAS Financial Services Ltd</t>
  </si>
  <si>
    <t>MASFIN</t>
  </si>
  <si>
    <t>Pitti Engineering Ltd</t>
  </si>
  <si>
    <t>PITTIENG</t>
  </si>
  <si>
    <t>Orient Electric Ltd</t>
  </si>
  <si>
    <t>ORIENTELEC</t>
  </si>
  <si>
    <t>SeQuent Scientific Ltd</t>
  </si>
  <si>
    <t>SEQUENT</t>
  </si>
  <si>
    <t>Johnson Controls-Hitachi Air Conditioning India Ltd</t>
  </si>
  <si>
    <t>JCHAC</t>
  </si>
  <si>
    <t>Bharat Rasayan Ltd</t>
  </si>
  <si>
    <t>BHARATRAS</t>
  </si>
  <si>
    <t>Hemisphere Properties India Ltd</t>
  </si>
  <si>
    <t>HEMIPROP</t>
  </si>
  <si>
    <t>Heidelbergcement India Ltd</t>
  </si>
  <si>
    <t>HEIDELBERG</t>
  </si>
  <si>
    <t>Kirloskar Industries Ltd</t>
  </si>
  <si>
    <t>KIRLOSIND</t>
  </si>
  <si>
    <t>TeamLease Services Ltd</t>
  </si>
  <si>
    <t>TEAMLEASE</t>
  </si>
  <si>
    <t>Gokul Agro Resources Ltd</t>
  </si>
  <si>
    <t>GOKULAGRO</t>
  </si>
  <si>
    <t>Kitex Garments Ltd</t>
  </si>
  <si>
    <t>KITEX</t>
  </si>
  <si>
    <t>Jeena Sikho Lifecare Ltd</t>
  </si>
  <si>
    <t>JSLL</t>
  </si>
  <si>
    <t>VRL Logistics Ltd</t>
  </si>
  <si>
    <t>VRLLOG</t>
  </si>
  <si>
    <t>Sri Adhikari Brothers Television Network Ltd</t>
  </si>
  <si>
    <t>SABTNL</t>
  </si>
  <si>
    <t>Jain Irrigation Systems Ltd</t>
  </si>
  <si>
    <t>JISLJALEQS</t>
  </si>
  <si>
    <t>Agricultural &amp; Farm Machinery</t>
  </si>
  <si>
    <t>Grauer And Weil (India) Ltd</t>
  </si>
  <si>
    <t>GRAUWEIL</t>
  </si>
  <si>
    <t>Zinka Logistics Solutions Ltd</t>
  </si>
  <si>
    <t>BLACKBUCK</t>
  </si>
  <si>
    <t>Wonderla Holidays Ltd</t>
  </si>
  <si>
    <t>WONDERLA</t>
  </si>
  <si>
    <t>Hikal Ltd</t>
  </si>
  <si>
    <t>HIKAL</t>
  </si>
  <si>
    <t>Vaibhav Global Ltd</t>
  </si>
  <si>
    <t>VAIBHAVGBL</t>
  </si>
  <si>
    <t>Prince Pipes and Fittings Ltd</t>
  </si>
  <si>
    <t>PRINCEPIPE</t>
  </si>
  <si>
    <t>V2 Retail Ltd</t>
  </si>
  <si>
    <t>V2RETAIL</t>
  </si>
  <si>
    <t>Paisalo Digital Ltd</t>
  </si>
  <si>
    <t>PAISALO</t>
  </si>
  <si>
    <t>KRN Heat Exchanger and Refrigeration Ltd</t>
  </si>
  <si>
    <t>KRN</t>
  </si>
  <si>
    <t>Orissa Minerals Development Company Ltd</t>
  </si>
  <si>
    <t>ORISSAMINE</t>
  </si>
  <si>
    <t>Arvind Smartspaces Ltd</t>
  </si>
  <si>
    <t>ARVSMART</t>
  </si>
  <si>
    <t>Systematix Corporate Services Ltd</t>
  </si>
  <si>
    <t>SYSTMTXC</t>
  </si>
  <si>
    <t>Harsha Engineers International Ltd</t>
  </si>
  <si>
    <t>HARSHA</t>
  </si>
  <si>
    <t>Artemis Medicare Services Ltd</t>
  </si>
  <si>
    <t>ARTEMISMED</t>
  </si>
  <si>
    <t>Rossari Biotech Ltd</t>
  </si>
  <si>
    <t>ROSSARI</t>
  </si>
  <si>
    <t>Indian Metals and Ferro Alloys Ltd</t>
  </si>
  <si>
    <t>IMFA</t>
  </si>
  <si>
    <t>Heritage Foods Ltd</t>
  </si>
  <si>
    <t>HERITGFOOD</t>
  </si>
  <si>
    <t>Tinplate Company of India Ltd</t>
  </si>
  <si>
    <t>TINPLATE</t>
  </si>
  <si>
    <t>Hawkins Cookers Ltd</t>
  </si>
  <si>
    <t>HAWKINCOOK</t>
  </si>
  <si>
    <t>Solara Active Pharma Sciences Ltd</t>
  </si>
  <si>
    <t>SOLARA</t>
  </si>
  <si>
    <t>CARE Ratings Ltd</t>
  </si>
  <si>
    <t>CARERATING</t>
  </si>
  <si>
    <t>Nippon India ETF Nifty 50 BeES</t>
  </si>
  <si>
    <t>NIFTYBEES</t>
  </si>
  <si>
    <t>SG Mart Ltd</t>
  </si>
  <si>
    <t>SGMART</t>
  </si>
  <si>
    <t>Renewable Electricity</t>
  </si>
  <si>
    <t>Styrenix Performance Materials Ltd</t>
  </si>
  <si>
    <t>STYRENIX</t>
  </si>
  <si>
    <t>EMS Ltd</t>
  </si>
  <si>
    <t>EMSLIMITED</t>
  </si>
  <si>
    <t>Bombay Dyeing and Mfg Co Ltd</t>
  </si>
  <si>
    <t>BOMDYEING</t>
  </si>
  <si>
    <t>Dhani Services Ltd</t>
  </si>
  <si>
    <t>DHANI</t>
  </si>
  <si>
    <t>Kaveri Seed Company Ltd</t>
  </si>
  <si>
    <t>KSCL</t>
  </si>
  <si>
    <t>Seeds</t>
  </si>
  <si>
    <t>Bannari Amman Sugars Ltd</t>
  </si>
  <si>
    <t>BANARISUG</t>
  </si>
  <si>
    <t>Nocil Ltd</t>
  </si>
  <si>
    <t>NOCIL</t>
  </si>
  <si>
    <t>Cigniti Technologies Ltd</t>
  </si>
  <si>
    <t>CIGNITITEC</t>
  </si>
  <si>
    <t>Paras Defence and Space Technologies Ltd</t>
  </si>
  <si>
    <t>PARAS</t>
  </si>
  <si>
    <t>Bharat Bijlee Ltd</t>
  </si>
  <si>
    <t>BBL</t>
  </si>
  <si>
    <t>Jana Small Finance Bank Ltd</t>
  </si>
  <si>
    <t>JSFB</t>
  </si>
  <si>
    <t>Moschip Technologies Ltd</t>
  </si>
  <si>
    <t>MOSCHIP</t>
  </si>
  <si>
    <t>Patel Engineering Ltd</t>
  </si>
  <si>
    <t>PATELENG</t>
  </si>
  <si>
    <t>Advanced Enzyme Technologies Ltd</t>
  </si>
  <si>
    <t>ADVENZYMES</t>
  </si>
  <si>
    <t>Rajoo Engineers Ltd</t>
  </si>
  <si>
    <t>RAJOOENG</t>
  </si>
  <si>
    <t>Bhagiradha Chemicals and Industries Ltd</t>
  </si>
  <si>
    <t>BHAGCHEM</t>
  </si>
  <si>
    <t>JTEKT India Ltd</t>
  </si>
  <si>
    <t>JTEKTINDIA</t>
  </si>
  <si>
    <t>Ramky Infrastructure Ltd</t>
  </si>
  <si>
    <t>RAMKY</t>
  </si>
  <si>
    <t>Morepen Laboratories Ltd</t>
  </si>
  <si>
    <t>MOREPENLAB</t>
  </si>
  <si>
    <t>Greenpanel Industries Ltd</t>
  </si>
  <si>
    <t>GREENPANEL</t>
  </si>
  <si>
    <t>Restaurant Brands Asia Ltd</t>
  </si>
  <si>
    <t>RBA</t>
  </si>
  <si>
    <t>Greaves Cotton Ltd</t>
  </si>
  <si>
    <t>GREAVESCOT</t>
  </si>
  <si>
    <t>Elcid Investments Ltd</t>
  </si>
  <si>
    <t>ELCIDIN</t>
  </si>
  <si>
    <t>Bajaj Hindusthan Sugar Ltd</t>
  </si>
  <si>
    <t>BAJAJHIND</t>
  </si>
  <si>
    <t>Jamna Auto Industries Ltd</t>
  </si>
  <si>
    <t>JAMNAAUTO</t>
  </si>
  <si>
    <t>Stylam Industries Ltd</t>
  </si>
  <si>
    <t>STYLAMIND</t>
  </si>
  <si>
    <t>Oriana Power Ltd</t>
  </si>
  <si>
    <t>ORIANA</t>
  </si>
  <si>
    <t>Aarti Drugs Ltd</t>
  </si>
  <si>
    <t>AARTIDRUGS</t>
  </si>
  <si>
    <t>Gateway Distriparks Ltd</t>
  </si>
  <si>
    <t>GATEWAY</t>
  </si>
  <si>
    <t>Gufic Biosciences Ltd</t>
  </si>
  <si>
    <t>GUFICBIO</t>
  </si>
  <si>
    <t>Medi Assist Healthcare Services Ltd</t>
  </si>
  <si>
    <t>MEDIASSIST</t>
  </si>
  <si>
    <t>Ajmera Realty &amp; Infra India Ltd</t>
  </si>
  <si>
    <t>AJMERA</t>
  </si>
  <si>
    <t>Greenply Industries Ltd</t>
  </si>
  <si>
    <t>GREENPLY</t>
  </si>
  <si>
    <t>Nalwa Sons Investments Ltd</t>
  </si>
  <si>
    <t>NSIL</t>
  </si>
  <si>
    <t>Avantel Ltd</t>
  </si>
  <si>
    <t>AVANTEL</t>
  </si>
  <si>
    <t>Fedbank Financial Services Ltd</t>
  </si>
  <si>
    <t>FEDFINA</t>
  </si>
  <si>
    <t>Subros Ltd</t>
  </si>
  <si>
    <t>SUBROS</t>
  </si>
  <si>
    <t>LG Balakrishnan &amp; Bros Ltd</t>
  </si>
  <si>
    <t>LGBBROSLTD</t>
  </si>
  <si>
    <t>Jayaswal Neco Industries Ltd</t>
  </si>
  <si>
    <t>JAYNECOIND</t>
  </si>
  <si>
    <t>Servotech Power Systems Ltd</t>
  </si>
  <si>
    <t>SERVOTECH</t>
  </si>
  <si>
    <t>Shrem InvIT</t>
  </si>
  <si>
    <t>SHREMINVIT</t>
  </si>
  <si>
    <t>Fineotex Chemical Ltd</t>
  </si>
  <si>
    <t>FCL</t>
  </si>
  <si>
    <t>Samhi Hotels Ltd</t>
  </si>
  <si>
    <t>SAMHI</t>
  </si>
  <si>
    <t>Fiem Industries Ltd</t>
  </si>
  <si>
    <t>FIEMIND</t>
  </si>
  <si>
    <t>Shanthi Gears Ltd</t>
  </si>
  <si>
    <t>SHANTIGEAR</t>
  </si>
  <si>
    <t>Indraprastha Medical Corporation Ltd</t>
  </si>
  <si>
    <t>INDRAMEDCO</t>
  </si>
  <si>
    <t>Marsons Ltd</t>
  </si>
  <si>
    <t>MARSONS</t>
  </si>
  <si>
    <t>Imagicaaworld Entertainment Ltd</t>
  </si>
  <si>
    <t>IMAGICAA</t>
  </si>
  <si>
    <t>VST Tillers Tractors Ltd</t>
  </si>
  <si>
    <t>VSTTILLERS</t>
  </si>
  <si>
    <t>Polyplex Corp Ltd</t>
  </si>
  <si>
    <t>POLYPLEX</t>
  </si>
  <si>
    <t>K.P. Energy Ltd</t>
  </si>
  <si>
    <t>KPEL</t>
  </si>
  <si>
    <t>Utkarsh Small Finance Bank Ltd</t>
  </si>
  <si>
    <t>UTKARSHBNK</t>
  </si>
  <si>
    <t>JTL Industries Ltd</t>
  </si>
  <si>
    <t>JTLIND</t>
  </si>
  <si>
    <t>Northern ARC Capital Ltd</t>
  </si>
  <si>
    <t>NORTHARC</t>
  </si>
  <si>
    <t>Balmer Lawrie and Company Ltd</t>
  </si>
  <si>
    <t>BALMLAWRIE</t>
  </si>
  <si>
    <t>India Glycols Ltd</t>
  </si>
  <si>
    <t>INDIAGLYCO</t>
  </si>
  <si>
    <t>S H Kelkar and Company Ltd</t>
  </si>
  <si>
    <t>SHK</t>
  </si>
  <si>
    <t>SJS Enterprises Ltd</t>
  </si>
  <si>
    <t>SJS</t>
  </si>
  <si>
    <t>Nirlon Ltd</t>
  </si>
  <si>
    <t>NIRLON</t>
  </si>
  <si>
    <t>Uflex Ltd</t>
  </si>
  <si>
    <t>UFLEX</t>
  </si>
  <si>
    <t>Jindal Poly Films Ltd</t>
  </si>
  <si>
    <t>JINDALPOLY</t>
  </si>
  <si>
    <t>Kewal Kiran Clothing Ltd</t>
  </si>
  <si>
    <t>KKCL</t>
  </si>
  <si>
    <t>Prime Focus Ltd</t>
  </si>
  <si>
    <t>PFOCUS</t>
  </si>
  <si>
    <t>Animation</t>
  </si>
  <si>
    <t>Raghav Productivity Enhancers Ltd</t>
  </si>
  <si>
    <t>RPEL</t>
  </si>
  <si>
    <t>DCB Bank Ltd</t>
  </si>
  <si>
    <t>DCBBANK</t>
  </si>
  <si>
    <t>Swaraj Engines Ltd</t>
  </si>
  <si>
    <t>SWARAJENG</t>
  </si>
  <si>
    <t>Epack Durable Ltd</t>
  </si>
  <si>
    <t>EPACK</t>
  </si>
  <si>
    <t>IRB InvIT Fund</t>
  </si>
  <si>
    <t>IRBINVIT</t>
  </si>
  <si>
    <t>DCX Systems Ltd</t>
  </si>
  <si>
    <t>DCXINDIA</t>
  </si>
  <si>
    <t>Motilal Oswal NASDAQ 100 ETF</t>
  </si>
  <si>
    <t>MON100</t>
  </si>
  <si>
    <t>BF Utilities Ltd</t>
  </si>
  <si>
    <t>BFUTILITIE</t>
  </si>
  <si>
    <t>Jash Engineering Ltd</t>
  </si>
  <si>
    <t>JASH</t>
  </si>
  <si>
    <t>West Coast Paper Mills Ltd</t>
  </si>
  <si>
    <t>WSTCSTPAPR</t>
  </si>
  <si>
    <t>Dishman Carbogen Amcis Ltd</t>
  </si>
  <si>
    <t>DCAL</t>
  </si>
  <si>
    <t>Vishnu Prakash R Punglia Ltd</t>
  </si>
  <si>
    <t>VPRPL</t>
  </si>
  <si>
    <t>Sunflag Iron and Steel Co Ltd</t>
  </si>
  <si>
    <t>SUNFLAG</t>
  </si>
  <si>
    <t>TCNS Clothing Co Ltd</t>
  </si>
  <si>
    <t>TCNSBRANDS</t>
  </si>
  <si>
    <t>RPSG Ventures Ltd</t>
  </si>
  <si>
    <t>RPSGVENT</t>
  </si>
  <si>
    <t>ADF Foods Ltd</t>
  </si>
  <si>
    <t>ADFFOODS</t>
  </si>
  <si>
    <t>SEPC Ltd</t>
  </si>
  <si>
    <t>SEPC</t>
  </si>
  <si>
    <t>Deep Industries Ltd</t>
  </si>
  <si>
    <t>DEEPINDS</t>
  </si>
  <si>
    <t>Oil &amp; Gas - Equipment &amp; Services</t>
  </si>
  <si>
    <t>Genesys International Corporation Ltd</t>
  </si>
  <si>
    <t>GENESYS</t>
  </si>
  <si>
    <t>Kingfa Science and Technology (India) Ltd</t>
  </si>
  <si>
    <t>KINGFA</t>
  </si>
  <si>
    <t>Gujarat Themis Biosyn Ltd</t>
  </si>
  <si>
    <t>GUJTHEM</t>
  </si>
  <si>
    <t>Kalyani Steels Ltd</t>
  </si>
  <si>
    <t>KSL</t>
  </si>
  <si>
    <t>Sula Vineyards Ltd</t>
  </si>
  <si>
    <t>SULA</t>
  </si>
  <si>
    <t>La Opala R G Ltd</t>
  </si>
  <si>
    <t>LAOPALA</t>
  </si>
  <si>
    <t>Capacite Infraprojects Ltd</t>
  </si>
  <si>
    <t>CAPACITE</t>
  </si>
  <si>
    <t>Eraaya Lifespaces Ltd</t>
  </si>
  <si>
    <t>ERAAYA</t>
  </si>
  <si>
    <t>Thirumalai Chemicals Ltd</t>
  </si>
  <si>
    <t>TIRUMALCHM</t>
  </si>
  <si>
    <t>Hubtown Ltd</t>
  </si>
  <si>
    <t>HUBTOWN</t>
  </si>
  <si>
    <t>MPS Ltd</t>
  </si>
  <si>
    <t>MPSLTD</t>
  </si>
  <si>
    <t>Sindhu Trade Links Ltd</t>
  </si>
  <si>
    <t>SINDHUTRAD</t>
  </si>
  <si>
    <t>KDDL Ltd</t>
  </si>
  <si>
    <t>KDDL</t>
  </si>
  <si>
    <t>IndoStar Capital Finance Ltd</t>
  </si>
  <si>
    <t>INDOSTAR</t>
  </si>
  <si>
    <t>RPG Life Sciences Limited</t>
  </si>
  <si>
    <t>RPGLIFE</t>
  </si>
  <si>
    <t>PIX Transmissions Ltd</t>
  </si>
  <si>
    <t>PIXTRANS</t>
  </si>
  <si>
    <t>Marine Electricals (India) Ltd</t>
  </si>
  <si>
    <t>MARINE</t>
  </si>
  <si>
    <t>Dalmia Bharat Sugar and Industries Ltd</t>
  </si>
  <si>
    <t>DALMIASUG</t>
  </si>
  <si>
    <t>Lumax AutoTechnologies Ltd</t>
  </si>
  <si>
    <t>LUMAXTECH</t>
  </si>
  <si>
    <t>Apeejay Surrendra Park Hotels Ltd</t>
  </si>
  <si>
    <t>PARKHOTELS</t>
  </si>
  <si>
    <t>Siyaram Silk Mills Ltd</t>
  </si>
  <si>
    <t>SIYSIL</t>
  </si>
  <si>
    <t>HPL Electric &amp; Power Ltd</t>
  </si>
  <si>
    <t>HPL</t>
  </si>
  <si>
    <t>Hi-Tech Pipes Ltd</t>
  </si>
  <si>
    <t>HITECH</t>
  </si>
  <si>
    <t>Fischer Medical Ventures Ltd</t>
  </si>
  <si>
    <t>FISCHER</t>
  </si>
  <si>
    <t>JNK India Ltd</t>
  </si>
  <si>
    <t>JNKINDIA</t>
  </si>
  <si>
    <t>Goldiam International Ltd</t>
  </si>
  <si>
    <t>GOLDIAM</t>
  </si>
  <si>
    <t>Summit Securities Ltd</t>
  </si>
  <si>
    <t>SUMMITSEC</t>
  </si>
  <si>
    <t>Exicom Tele-Systems Ltd</t>
  </si>
  <si>
    <t>EXICOM</t>
  </si>
  <si>
    <t>Savita Oil Technologies Ltd</t>
  </si>
  <si>
    <t>SOTL</t>
  </si>
  <si>
    <t>Geojit Financial Services Ltd</t>
  </si>
  <si>
    <t>GEOJITFSL</t>
  </si>
  <si>
    <t>D P Abhushan Ltd</t>
  </si>
  <si>
    <t>DPABHUSHAN</t>
  </si>
  <si>
    <t>Alembic Ltd</t>
  </si>
  <si>
    <t>ALEMBICLTD</t>
  </si>
  <si>
    <t>Precision Wires India Ltd</t>
  </si>
  <si>
    <t>PRECWIRE</t>
  </si>
  <si>
    <t>Datamatics Global Services Ltd</t>
  </si>
  <si>
    <t>DATAMATICS</t>
  </si>
  <si>
    <t>Venus Pipes and Tubes Ltd</t>
  </si>
  <si>
    <t>VENUSPIPES</t>
  </si>
  <si>
    <t>Xpro India Ltd</t>
  </si>
  <si>
    <t>XPROINDIA</t>
  </si>
  <si>
    <t>Quick Heal Technologies Ltd</t>
  </si>
  <si>
    <t>QUICKHEAL</t>
  </si>
  <si>
    <t>Shipping Corporation of India Land and Assets Ltd</t>
  </si>
  <si>
    <t>SCILAL</t>
  </si>
  <si>
    <t>TCI Express Ltd</t>
  </si>
  <si>
    <t>TCIEXP</t>
  </si>
  <si>
    <t>Shivalik Bimetal Controls Ltd</t>
  </si>
  <si>
    <t>SBCL</t>
  </si>
  <si>
    <t>Goodluck India Ltd</t>
  </si>
  <si>
    <t>GOODLUCK</t>
  </si>
  <si>
    <t>Oriental Hotels Ltd</t>
  </si>
  <si>
    <t>ORIENTHOT</t>
  </si>
  <si>
    <t>Krsnaa Diagnostics Ltd</t>
  </si>
  <si>
    <t>KRSNAA</t>
  </si>
  <si>
    <t>Wendt (India) Limited</t>
  </si>
  <si>
    <t>WENDT</t>
  </si>
  <si>
    <t>Honda India Power Products Ltd</t>
  </si>
  <si>
    <t>HONDAPOWER</t>
  </si>
  <si>
    <t>Gujarat Industries Power Company Ltd</t>
  </si>
  <si>
    <t>GIPCL</t>
  </si>
  <si>
    <t>Steel Strips Wheels Ltd</t>
  </si>
  <si>
    <t>SSWL</t>
  </si>
  <si>
    <t>Muthoot Microfin Ltd</t>
  </si>
  <si>
    <t>MUTHOOTMF</t>
  </si>
  <si>
    <t>Microfinancing</t>
  </si>
  <si>
    <t>Ddev Plastiks Industries Ltd</t>
  </si>
  <si>
    <t>DDEVPLASTIK</t>
  </si>
  <si>
    <t>Seamec Ltd</t>
  </si>
  <si>
    <t>SEAMECLTD</t>
  </si>
  <si>
    <t>Pokarna Ltd</t>
  </si>
  <si>
    <t>POKARNA</t>
  </si>
  <si>
    <t>Kiri Industries Ltd</t>
  </si>
  <si>
    <t>KIRIINDUS</t>
  </si>
  <si>
    <t>Monarch Networth Capital Ltd</t>
  </si>
  <si>
    <t>MONARCH</t>
  </si>
  <si>
    <t>Max Ventures and Industries Ltd</t>
  </si>
  <si>
    <t>MAXVIL</t>
  </si>
  <si>
    <t>Hinduja Global Solutions Ltd</t>
  </si>
  <si>
    <t>HGS</t>
  </si>
  <si>
    <t>Sasken Technologies Ltd</t>
  </si>
  <si>
    <t>SASKEN</t>
  </si>
  <si>
    <t>Repco Home Finance Ltd</t>
  </si>
  <si>
    <t>REPCOHOME</t>
  </si>
  <si>
    <t>Suraj Estate Developers Ltd</t>
  </si>
  <si>
    <t>SURAJEST</t>
  </si>
  <si>
    <t>Real Estate Rental, Development &amp; Operations</t>
  </si>
  <si>
    <t>Sandhar Technologies Ltd</t>
  </si>
  <si>
    <t>SANDHAR</t>
  </si>
  <si>
    <t>Bhansali Engineering Polymers Ltd</t>
  </si>
  <si>
    <t>BEPL</t>
  </si>
  <si>
    <t>KCP Ltd</t>
  </si>
  <si>
    <t>KCP</t>
  </si>
  <si>
    <t>Ashiana Housing Ltd</t>
  </si>
  <si>
    <t>ASHIANA</t>
  </si>
  <si>
    <t>Veedol Corporation Ltd</t>
  </si>
  <si>
    <t>VEEDOL</t>
  </si>
  <si>
    <t>Maithan Alloys Ltd</t>
  </si>
  <si>
    <t>MAITHANALL</t>
  </si>
  <si>
    <t>Delta Corp Ltd</t>
  </si>
  <si>
    <t>DELTACORP</t>
  </si>
  <si>
    <t>Precision Camshafts Ltd</t>
  </si>
  <si>
    <t>PRECAM</t>
  </si>
  <si>
    <t>Hathway Cable and Datacom Ltd</t>
  </si>
  <si>
    <t>HATHWAY</t>
  </si>
  <si>
    <t>Cable &amp; D2H</t>
  </si>
  <si>
    <t>Mahanagar Telephone Nigam Ltd</t>
  </si>
  <si>
    <t>MTNL</t>
  </si>
  <si>
    <t>Spectrum Electrical Industries Ltd</t>
  </si>
  <si>
    <t>SPECTRUM</t>
  </si>
  <si>
    <t>Ashapura Minechem Ltd</t>
  </si>
  <si>
    <t>ASHAPURMIN</t>
  </si>
  <si>
    <t>Gensol Engineering Ltd</t>
  </si>
  <si>
    <t>GENSOL</t>
  </si>
  <si>
    <t>Marathon Nextgen Realty Ltd</t>
  </si>
  <si>
    <t>MARATHON</t>
  </si>
  <si>
    <t>Navneet Education Ltd</t>
  </si>
  <si>
    <t>NAVNETEDUL</t>
  </si>
  <si>
    <t>Prakash Industries Ltd</t>
  </si>
  <si>
    <t>PRAKASH</t>
  </si>
  <si>
    <t>Flair Writing Industries Ltd</t>
  </si>
  <si>
    <t>FLAIR</t>
  </si>
  <si>
    <t>Blue Cloud Softech Solutions Ltd</t>
  </si>
  <si>
    <t>BLUECLOUDS</t>
  </si>
  <si>
    <t>Fino Payments Bank Ltd</t>
  </si>
  <si>
    <t>FINOPB</t>
  </si>
  <si>
    <t>NIIT Ltd</t>
  </si>
  <si>
    <t>NIITLTD</t>
  </si>
  <si>
    <t>DCW Ltd</t>
  </si>
  <si>
    <t>DCW</t>
  </si>
  <si>
    <t>Nucleus Software Exports Ltd</t>
  </si>
  <si>
    <t>NUCLEUS</t>
  </si>
  <si>
    <t>Apollo Micro Systems Ltd</t>
  </si>
  <si>
    <t>APOLLO</t>
  </si>
  <si>
    <t>Polo Queen Industrial and Fintech Ltd</t>
  </si>
  <si>
    <t>PQIF</t>
  </si>
  <si>
    <t>Indo Tech Transformers Ltd</t>
  </si>
  <si>
    <t>INDOTECH</t>
  </si>
  <si>
    <t>Dollar Industries Ltd</t>
  </si>
  <si>
    <t>DOLLAR</t>
  </si>
  <si>
    <t>Indoco Remedies Ltd</t>
  </si>
  <si>
    <t>INDOCO</t>
  </si>
  <si>
    <t>63 Moons Technologies Ltd</t>
  </si>
  <si>
    <t>63MOONS</t>
  </si>
  <si>
    <t>Bajel Projects Ltd</t>
  </si>
  <si>
    <t>BAJEL</t>
  </si>
  <si>
    <t>Electric Utilities</t>
  </si>
  <si>
    <t>Bajaj Consumer Care Ltd</t>
  </si>
  <si>
    <t>BAJAJCON</t>
  </si>
  <si>
    <t>TVS Srichakra Ltd</t>
  </si>
  <si>
    <t>TVSSRICHAK</t>
  </si>
  <si>
    <t>Saksoft Ltd</t>
  </si>
  <si>
    <t>SAKSOFT</t>
  </si>
  <si>
    <t>Spandana Sphoorty Financial Ltd</t>
  </si>
  <si>
    <t>SPANDANA</t>
  </si>
  <si>
    <t>Sanghvi Movers Ltd</t>
  </si>
  <si>
    <t>SANGHVIMOV</t>
  </si>
  <si>
    <t>Foseco India Ltd</t>
  </si>
  <si>
    <t>FOSECOIND</t>
  </si>
  <si>
    <t>Shanti Educational Initiatives Ltd</t>
  </si>
  <si>
    <t>SEIL</t>
  </si>
  <si>
    <t>Somany Ceramics Ltd</t>
  </si>
  <si>
    <t>SOMANYCERA</t>
  </si>
  <si>
    <t>KP Green Engineering Ltd</t>
  </si>
  <si>
    <t>KPGEL</t>
  </si>
  <si>
    <t>Heavy Electrical Equipment</t>
  </si>
  <si>
    <t>Sagar Cements Ltd</t>
  </si>
  <si>
    <t>SAGCEM</t>
  </si>
  <si>
    <t>Eveready Industries India Ltd</t>
  </si>
  <si>
    <t>EVEREADY</t>
  </si>
  <si>
    <t>TCPL Packaging Ltd</t>
  </si>
  <si>
    <t>TCPLPACK</t>
  </si>
  <si>
    <t>Nilkamal Ltd</t>
  </si>
  <si>
    <t>NILKAMAL</t>
  </si>
  <si>
    <t>PTC India Financial Services Ltd</t>
  </si>
  <si>
    <t>PFS</t>
  </si>
  <si>
    <t>Mahindra Logistics Ltd</t>
  </si>
  <si>
    <t>MAHLOG</t>
  </si>
  <si>
    <t>HLE Glascoat Ltd</t>
  </si>
  <si>
    <t>HLEGLAS</t>
  </si>
  <si>
    <t>Tasty Bite Eatables Ltd</t>
  </si>
  <si>
    <t>TASTYBITE</t>
  </si>
  <si>
    <t>EFC (I) Ltd</t>
  </si>
  <si>
    <t>EFCIL</t>
  </si>
  <si>
    <t>Distributors</t>
  </si>
  <si>
    <t>Kolte-Patil Developers Ltd</t>
  </si>
  <si>
    <t>KOLTEPATIL</t>
  </si>
  <si>
    <t>Suven Life Sciences Ltd</t>
  </si>
  <si>
    <t>SUVEN</t>
  </si>
  <si>
    <t>NRB Bearings Ltd</t>
  </si>
  <si>
    <t>NRBBEARING</t>
  </si>
  <si>
    <t>BF Investment Ltd</t>
  </si>
  <si>
    <t>BFINVEST</t>
  </si>
  <si>
    <t>Salasar Techno Engineering Ltd</t>
  </si>
  <si>
    <t>SALASAR</t>
  </si>
  <si>
    <t>Arkade Developers Ltd</t>
  </si>
  <si>
    <t>ARKADE</t>
  </si>
  <si>
    <t>Motisons Jewellers Ltd</t>
  </si>
  <si>
    <t>MOTISONS</t>
  </si>
  <si>
    <t>Apparel &amp; Accessories Retailers</t>
  </si>
  <si>
    <t>Updater Services Ltd</t>
  </si>
  <si>
    <t>UDS</t>
  </si>
  <si>
    <t>Pennar Industries Ltd</t>
  </si>
  <si>
    <t>PENIND</t>
  </si>
  <si>
    <t>Ge Power India Ltd</t>
  </si>
  <si>
    <t>GEPIL</t>
  </si>
  <si>
    <t>Kalyani Investment Company Ltd</t>
  </si>
  <si>
    <t>KICL</t>
  </si>
  <si>
    <t>Jyoti Structures Ltd</t>
  </si>
  <si>
    <t>JYOTISTRUC</t>
  </si>
  <si>
    <t>Landmark Cars Ltd</t>
  </si>
  <si>
    <t>LANDMARK</t>
  </si>
  <si>
    <t>GTL Infrastructure Ltd</t>
  </si>
  <si>
    <t>GTLINFRA</t>
  </si>
  <si>
    <t>Vadilal Industries Ltd</t>
  </si>
  <si>
    <t>VADILALIND</t>
  </si>
  <si>
    <t>Rane Holdings Ltd</t>
  </si>
  <si>
    <t>RANEHOLDIN</t>
  </si>
  <si>
    <t>Automotive Axles Ltd</t>
  </si>
  <si>
    <t>AUTOAXLES</t>
  </si>
  <si>
    <t>SBI Gold ETF</t>
  </si>
  <si>
    <t>SETFGOLD</t>
  </si>
  <si>
    <t>Vakrangee Limited</t>
  </si>
  <si>
    <t>VAKRANGEE</t>
  </si>
  <si>
    <t>Themis Medicare Ltd</t>
  </si>
  <si>
    <t>THEMISMED</t>
  </si>
  <si>
    <t>Aeroflex Industries Ltd</t>
  </si>
  <si>
    <t>AEROFLEX</t>
  </si>
  <si>
    <t>Dredging Corporation of India Ltd</t>
  </si>
  <si>
    <t>DREDGECORP</t>
  </si>
  <si>
    <t>Dredging</t>
  </si>
  <si>
    <t>Novartis India Ltd</t>
  </si>
  <si>
    <t>NOVARTIND</t>
  </si>
  <si>
    <t>DISA India Ltd</t>
  </si>
  <si>
    <t>DISAQ</t>
  </si>
  <si>
    <t>Ram Ratna Wires Ltd</t>
  </si>
  <si>
    <t>RAMRAT</t>
  </si>
  <si>
    <t>Ramco Industries Ltd</t>
  </si>
  <si>
    <t>RAMCOIND</t>
  </si>
  <si>
    <t>Stove Kraft Ltd</t>
  </si>
  <si>
    <t>STOVEKRAFT</t>
  </si>
  <si>
    <t>Panacea Biotec Ltd</t>
  </si>
  <si>
    <t>PANACEABIO</t>
  </si>
  <si>
    <t>Vishnu Chemicals Ltd</t>
  </si>
  <si>
    <t>VISHNU</t>
  </si>
  <si>
    <t>SG Finserve Ltd</t>
  </si>
  <si>
    <t>SGFIN</t>
  </si>
  <si>
    <t>Rashi Peripherals Ltd</t>
  </si>
  <si>
    <t>RPTECH</t>
  </si>
  <si>
    <t>Nippon India ETF Nifty 1D Rate Liquid BeES</t>
  </si>
  <si>
    <t>LIQUIDBEES</t>
  </si>
  <si>
    <t>Ceinsys Tech Ltd</t>
  </si>
  <si>
    <t>CEINSYSTECH</t>
  </si>
  <si>
    <t>PSP Projects Ltd</t>
  </si>
  <si>
    <t>PSPPROJECT</t>
  </si>
  <si>
    <t>Hindustan Oil Exploration Company Ltd</t>
  </si>
  <si>
    <t>HINDOILEXP</t>
  </si>
  <si>
    <t>Confidence Petroleum India Ltd</t>
  </si>
  <si>
    <t>CONFIPET</t>
  </si>
  <si>
    <t>Mayur Uniquoters Ltd</t>
  </si>
  <si>
    <t>MAYURUNIQ</t>
  </si>
  <si>
    <t>Rajratan Global Wire Ltd</t>
  </si>
  <si>
    <t>RAJRATAN</t>
  </si>
  <si>
    <t>Kesar India Ltd</t>
  </si>
  <si>
    <t>KESAR</t>
  </si>
  <si>
    <t>Real Estate Development</t>
  </si>
  <si>
    <t>Premier Explosives Ltd</t>
  </si>
  <si>
    <t>PREMEXPLN</t>
  </si>
  <si>
    <t>Baazar Style Retail Ltd</t>
  </si>
  <si>
    <t>STYLEBAAZA</t>
  </si>
  <si>
    <t>Hindware Home Innovation Ltd</t>
  </si>
  <si>
    <t>HINDWAREAP</t>
  </si>
  <si>
    <t>Prataap Snacks Ltd</t>
  </si>
  <si>
    <t>DIAMONDYD</t>
  </si>
  <si>
    <t>Stanley Lifestyles Ltd</t>
  </si>
  <si>
    <t>STANLEY</t>
  </si>
  <si>
    <t>ideaForge Technology Ltd</t>
  </si>
  <si>
    <t>IDEAFORGE</t>
  </si>
  <si>
    <t>Venky's (India) Ltd</t>
  </si>
  <si>
    <t>VENKEYS</t>
  </si>
  <si>
    <t>Igarashi Motors India Ltd</t>
  </si>
  <si>
    <t>IGARASHI</t>
  </si>
  <si>
    <t>Sai Silks (Kalamandir) Ltd</t>
  </si>
  <si>
    <t>KALAMANDIR</t>
  </si>
  <si>
    <t>Globus Spirits Ltd</t>
  </si>
  <si>
    <t>GLOBUSSPR</t>
  </si>
  <si>
    <t>Meghmani Organics Ltd</t>
  </si>
  <si>
    <t>MOL</t>
  </si>
  <si>
    <t>MM Forgings Ltd</t>
  </si>
  <si>
    <t>MMFL</t>
  </si>
  <si>
    <t>Sterling Tools Ltd</t>
  </si>
  <si>
    <t>STERTOOLS</t>
  </si>
  <si>
    <t>Parag Milk Foods Ltd</t>
  </si>
  <si>
    <t>PARAGMILK</t>
  </si>
  <si>
    <t>Vantage Knowledge Academy Ltd</t>
  </si>
  <si>
    <t>VKAL</t>
  </si>
  <si>
    <t>Interarch Building Products Ltd</t>
  </si>
  <si>
    <t>INTERARCH</t>
  </si>
  <si>
    <t>Building Products - Prefab Structures</t>
  </si>
  <si>
    <t>Veritas (India) Ltd</t>
  </si>
  <si>
    <t>VERITAS</t>
  </si>
  <si>
    <t>EIH Associated Hotels Ltd</t>
  </si>
  <si>
    <t>EIHAHOTELS</t>
  </si>
  <si>
    <t>NIBE Ltd</t>
  </si>
  <si>
    <t>NIBE</t>
  </si>
  <si>
    <t>SML Isuzu Ltd</t>
  </si>
  <si>
    <t>SMLISUZU</t>
  </si>
  <si>
    <t>Dr Agarwal's Eye Hospital Ltd</t>
  </si>
  <si>
    <t>DRAGARWQ</t>
  </si>
  <si>
    <t>Vidhi Specialty Food Ingredients Ltd</t>
  </si>
  <si>
    <t>VIDHIING</t>
  </si>
  <si>
    <t>Goodyear India Ltd</t>
  </si>
  <si>
    <t>GOODYEAR</t>
  </si>
  <si>
    <t>Kilburn Engineering Ltd</t>
  </si>
  <si>
    <t>KLBRENG-B</t>
  </si>
  <si>
    <t>RIR Power Electronics Ltd</t>
  </si>
  <si>
    <t>RIR</t>
  </si>
  <si>
    <t>Shalby Ltd</t>
  </si>
  <si>
    <t>SHALBY</t>
  </si>
  <si>
    <t>Unitech Ltd</t>
  </si>
  <si>
    <t>UNITECH</t>
  </si>
  <si>
    <t>Vindhya Telelinks Ltd</t>
  </si>
  <si>
    <t>VINDHYATEL</t>
  </si>
  <si>
    <t>Ravindra Energy Ltd</t>
  </si>
  <si>
    <t>RELTD</t>
  </si>
  <si>
    <t>Mangalam Cement Ltd</t>
  </si>
  <si>
    <t>MANGLMCEM</t>
  </si>
  <si>
    <t>Thejo Engineering Ltd</t>
  </si>
  <si>
    <t>THEJO</t>
  </si>
  <si>
    <t>Platinum Industries Ltd</t>
  </si>
  <si>
    <t>PLATIND</t>
  </si>
  <si>
    <t>John Cockerill India Ltd</t>
  </si>
  <si>
    <t>COCKERILL</t>
  </si>
  <si>
    <t>Industrial Machinery &amp; Supplies &amp; Components</t>
  </si>
  <si>
    <t>Everest Kanto Cylinder Ltd</t>
  </si>
  <si>
    <t>EKC</t>
  </si>
  <si>
    <t>Accelya Solutions India Ltd</t>
  </si>
  <si>
    <t>ACCELYA</t>
  </si>
  <si>
    <t>Nelco Ltd</t>
  </si>
  <si>
    <t>NELCO</t>
  </si>
  <si>
    <t>Jindal Drilling and Industries Ltd</t>
  </si>
  <si>
    <t>JINDRILL</t>
  </si>
  <si>
    <t>Tanfac Industries Ltd</t>
  </si>
  <si>
    <t>TANFACIND</t>
  </si>
  <si>
    <t>Nitin Spinners Ltd</t>
  </si>
  <si>
    <t>NITINSPIN</t>
  </si>
  <si>
    <t>Mold-Tek Packaging Ltd</t>
  </si>
  <si>
    <t>MOLDTKPAC</t>
  </si>
  <si>
    <t>Dolat Algotech Ltd</t>
  </si>
  <si>
    <t>DOLATALGO</t>
  </si>
  <si>
    <t>Dreamfolks Services Ltd</t>
  </si>
  <si>
    <t>DREAMFOLKS</t>
  </si>
  <si>
    <t>Agro Tech Foods Ltd</t>
  </si>
  <si>
    <t>ATFL</t>
  </si>
  <si>
    <t>Welspun Specialty Solutions Ltd</t>
  </si>
  <si>
    <t>WELSPLSOL</t>
  </si>
  <si>
    <t>Ugro Capital Ltd</t>
  </si>
  <si>
    <t>UGROCAP</t>
  </si>
  <si>
    <t>Dynamic Cables Ltd</t>
  </si>
  <si>
    <t>DYCL</t>
  </si>
  <si>
    <t>Saraswati Commercial (India) Ltd</t>
  </si>
  <si>
    <t>ZSARACOM</t>
  </si>
  <si>
    <t>Pondy Oxides and Chemicals Ltd</t>
  </si>
  <si>
    <t>POCL</t>
  </si>
  <si>
    <t>Cupid Ltd</t>
  </si>
  <si>
    <t>CUPID</t>
  </si>
  <si>
    <t>Federal-Mogul Goetze (India) Ltd</t>
  </si>
  <si>
    <t>FMGOETZE</t>
  </si>
  <si>
    <t>Media Matrix Worldwide Ltd</t>
  </si>
  <si>
    <t>MMWL</t>
  </si>
  <si>
    <t>Knowledge Marine &amp; Engineering Works Ltd</t>
  </si>
  <si>
    <t>KMEW</t>
  </si>
  <si>
    <t>Hester Biosciences Ltd</t>
  </si>
  <si>
    <t>HESTERBIO</t>
  </si>
  <si>
    <t>SMS Pharmaceuticals Ltd</t>
  </si>
  <si>
    <t>SMSPHARMA</t>
  </si>
  <si>
    <t>Indian Hume Pipe Company Ltd</t>
  </si>
  <si>
    <t>INDIANHUME</t>
  </si>
  <si>
    <t>Sanstar Ltd</t>
  </si>
  <si>
    <t>SANSTAR</t>
  </si>
  <si>
    <t>Navkar Corporation Ltd</t>
  </si>
  <si>
    <t>NAVKARCORP</t>
  </si>
  <si>
    <t>Tarsons Products Ltd</t>
  </si>
  <si>
    <t>TARSONS</t>
  </si>
  <si>
    <t>Windlas Biotech Ltd</t>
  </si>
  <si>
    <t>WINDLAS</t>
  </si>
  <si>
    <t>HMA Agro Industries Ltd</t>
  </si>
  <si>
    <t>HMAAGRO</t>
  </si>
  <si>
    <t>ICICI Prudential Nifty 50 ETF</t>
  </si>
  <si>
    <t>NIFTYIETF</t>
  </si>
  <si>
    <t>Apollo Pipes Ltd</t>
  </si>
  <si>
    <t>APOLLOPIPE</t>
  </si>
  <si>
    <t>Himatsingka Seide Ltd</t>
  </si>
  <si>
    <t>HIMATSEIDE</t>
  </si>
  <si>
    <t>Tinna Rubber and Infrastructure Ltd</t>
  </si>
  <si>
    <t>TINNARUBR</t>
  </si>
  <si>
    <t>Gandhar Oil Refinery (INDIA) Ltd</t>
  </si>
  <si>
    <t>GANDHAR</t>
  </si>
  <si>
    <t>DEE Development Engineers Ltd</t>
  </si>
  <si>
    <t>DEEDEV</t>
  </si>
  <si>
    <t>Paramount Communications Ltd</t>
  </si>
  <si>
    <t>PARACABLES</t>
  </si>
  <si>
    <t>Huhtamaki India Ltd</t>
  </si>
  <si>
    <t>HUHTAMAKI</t>
  </si>
  <si>
    <t>Insecticides (India) Ltd</t>
  </si>
  <si>
    <t>INSECTICID</t>
  </si>
  <si>
    <t>IOL Chemicals and Pharmaceuticals Ltd</t>
  </si>
  <si>
    <t>IOLCP</t>
  </si>
  <si>
    <t>Carysil Ltd</t>
  </si>
  <si>
    <t>CARYSIL</t>
  </si>
  <si>
    <t>TAJ GVK Hotels and Resorts Ltd</t>
  </si>
  <si>
    <t>TAJGVK</t>
  </si>
  <si>
    <t>Lumax Industries Ltd</t>
  </si>
  <si>
    <t>LUMAXIND</t>
  </si>
  <si>
    <t>India Pesticides Ltd</t>
  </si>
  <si>
    <t>IPL</t>
  </si>
  <si>
    <t>Universal Cables Ltd</t>
  </si>
  <si>
    <t>UNIVCABLES</t>
  </si>
  <si>
    <t>Vardhman Special Steels Ltd</t>
  </si>
  <si>
    <t>VSSL</t>
  </si>
  <si>
    <t>DEN Networks Ltd</t>
  </si>
  <si>
    <t>DEN</t>
  </si>
  <si>
    <t>Windsor Machines Ltd</t>
  </si>
  <si>
    <t>WINDMACHIN</t>
  </si>
  <si>
    <t>Ador Welding Ltd</t>
  </si>
  <si>
    <t>ADORWELD</t>
  </si>
  <si>
    <t>Pnb Gilts Ltd</t>
  </si>
  <si>
    <t>PNBGILTS</t>
  </si>
  <si>
    <t>Sanghi Industries Ltd</t>
  </si>
  <si>
    <t>SANGHIIND</t>
  </si>
  <si>
    <t>Panama Petrochem Ltd</t>
  </si>
  <si>
    <t>PANAMAPET</t>
  </si>
  <si>
    <t>Amrutanjan Health Care Ltd</t>
  </si>
  <si>
    <t>AMRUTANJAN</t>
  </si>
  <si>
    <t>S.P.Apparels Ltd</t>
  </si>
  <si>
    <t>SPAL</t>
  </si>
  <si>
    <t>Tatva Chintan Pharma Chem Ltd</t>
  </si>
  <si>
    <t>TATVA</t>
  </si>
  <si>
    <t>JISLDVREQS</t>
  </si>
  <si>
    <t>Orient Green Power Company Ltd</t>
  </si>
  <si>
    <t>GREENPOWER</t>
  </si>
  <si>
    <t>Owais Metal and Mineral Processing Ltd</t>
  </si>
  <si>
    <t>OWAIS</t>
  </si>
  <si>
    <t>Astec Lifesciences Ltd</t>
  </si>
  <si>
    <t>ASTEC</t>
  </si>
  <si>
    <t>Hind Rectifiers Ltd</t>
  </si>
  <si>
    <t>HIRECT</t>
  </si>
  <si>
    <t>Suratwwala Business Group Ltd</t>
  </si>
  <si>
    <t>SBGLP</t>
  </si>
  <si>
    <t>Expleo Solutions Ltd</t>
  </si>
  <si>
    <t>EXPLEOSOL</t>
  </si>
  <si>
    <t>Dolphin Offshore Enterprises (India) Ltd</t>
  </si>
  <si>
    <t>DOLPHIN</t>
  </si>
  <si>
    <t>Beta Drugs Ltd</t>
  </si>
  <si>
    <t>BETA</t>
  </si>
  <si>
    <t>Rupa &amp; Company Ltd</t>
  </si>
  <si>
    <t>RUPA</t>
  </si>
  <si>
    <t>Timex Group India Ltd</t>
  </si>
  <si>
    <t>TIMEX</t>
  </si>
  <si>
    <t>ECOS (India) Mobility &amp; Hospitality Ltd</t>
  </si>
  <si>
    <t>ECOSMOBLTY</t>
  </si>
  <si>
    <t>TTK Healthcare Ltd</t>
  </si>
  <si>
    <t>TTKHLTCARE</t>
  </si>
  <si>
    <t>ESAF Small Finance Bank Limited</t>
  </si>
  <si>
    <t>ESAFSFB</t>
  </si>
  <si>
    <t>Yasho Industries Ltd</t>
  </si>
  <si>
    <t>YASHO</t>
  </si>
  <si>
    <t>IKIO Lighting Ltd</t>
  </si>
  <si>
    <t>IKIO</t>
  </si>
  <si>
    <t>Divgi TorqTransfer Systems Ltd</t>
  </si>
  <si>
    <t>DIVGIITTS</t>
  </si>
  <si>
    <t>TIL Ltd</t>
  </si>
  <si>
    <t>TIL</t>
  </si>
  <si>
    <t>MIC Electronics Ltd</t>
  </si>
  <si>
    <t>MICEL</t>
  </si>
  <si>
    <t>Som Distilleries and Breweries Ltd</t>
  </si>
  <si>
    <t>SDBL</t>
  </si>
  <si>
    <t>Man Industries (India) Ltd</t>
  </si>
  <si>
    <t>MANINDS</t>
  </si>
  <si>
    <t>Talbros Automotive Components Ltd</t>
  </si>
  <si>
    <t>TALBROAUTO</t>
  </si>
  <si>
    <t>Cosmo First Ltd</t>
  </si>
  <si>
    <t>COSMOFIRST</t>
  </si>
  <si>
    <t>D Link (India) Limited</t>
  </si>
  <si>
    <t>DLINKINDIA</t>
  </si>
  <si>
    <t>Mukand Ltd</t>
  </si>
  <si>
    <t>MUKANDLTD</t>
  </si>
  <si>
    <t>Dish TV India Ltd</t>
  </si>
  <si>
    <t>DISHTV</t>
  </si>
  <si>
    <t>Elpro International Ltd</t>
  </si>
  <si>
    <t>ELPROINTL</t>
  </si>
  <si>
    <t>Camlin Fine Sciences Ltd</t>
  </si>
  <si>
    <t>CAMLINFINE</t>
  </si>
  <si>
    <t>Centum Electronics Ltd</t>
  </si>
  <si>
    <t>CENTUM</t>
  </si>
  <si>
    <t>Alpex Solar Ltd</t>
  </si>
  <si>
    <t>ALPEXSOLAR</t>
  </si>
  <si>
    <t>Kotak Gold Etf</t>
  </si>
  <si>
    <t>GOLD1</t>
  </si>
  <si>
    <t>Andrew Yule &amp; Co Ltd</t>
  </si>
  <si>
    <t>ANDREWYU</t>
  </si>
  <si>
    <t>Salzer Electronics Ltd</t>
  </si>
  <si>
    <t>SALZERELEC</t>
  </si>
  <si>
    <t>Mufin Green Finance Ltd</t>
  </si>
  <si>
    <t>MUFIN</t>
  </si>
  <si>
    <t>Vimta Labs Ltd</t>
  </si>
  <si>
    <t>VIMTALABS</t>
  </si>
  <si>
    <t>Madhya Bharat Agro Products Ltd</t>
  </si>
  <si>
    <t>MBAPL</t>
  </si>
  <si>
    <t>JITF Infralogistics Ltd</t>
  </si>
  <si>
    <t>JITFINFRA</t>
  </si>
  <si>
    <t>AGI Infra Ltd</t>
  </si>
  <si>
    <t>AGIIL</t>
  </si>
  <si>
    <t>Barbeque-Nation Hospitality Ltd</t>
  </si>
  <si>
    <t>BARBEQUE</t>
  </si>
  <si>
    <t>Andhra Paper Ltd</t>
  </si>
  <si>
    <t>ANDHRAPAP</t>
  </si>
  <si>
    <t>Deccan Gold Mines Ltd</t>
  </si>
  <si>
    <t>DECNGOLD</t>
  </si>
  <si>
    <t>Rama Steel Tubes Ltd</t>
  </si>
  <si>
    <t>RAMASTEEL</t>
  </si>
  <si>
    <t>BLS E-Services Ltd</t>
  </si>
  <si>
    <t>BLSE</t>
  </si>
  <si>
    <t>Apcotex Industries Ltd</t>
  </si>
  <si>
    <t>APCOTEXIND</t>
  </si>
  <si>
    <t>Seshasayee Paper and Boards Ltd</t>
  </si>
  <si>
    <t>SESHAPAPER</t>
  </si>
  <si>
    <t>Suyog Telematics Ltd</t>
  </si>
  <si>
    <t>SUYOG</t>
  </si>
  <si>
    <t>Cantabil Retail India Ltd</t>
  </si>
  <si>
    <t>CANTABIL</t>
  </si>
  <si>
    <t>HDFC Gold Exchange Traded Fund</t>
  </si>
  <si>
    <t>HDFCGOLD</t>
  </si>
  <si>
    <t>Syncom Formulations (India) Ltd</t>
  </si>
  <si>
    <t>SYNCOMF</t>
  </si>
  <si>
    <t>ICICI Prudential Gold ETF</t>
  </si>
  <si>
    <t>GOLDIETF</t>
  </si>
  <si>
    <t>Fusion Finance Ltd</t>
  </si>
  <si>
    <t>FUSION</t>
  </si>
  <si>
    <t>Excel Industries Ltd</t>
  </si>
  <si>
    <t>EXCELINDUS</t>
  </si>
  <si>
    <t>Nippon India ETF Nifty Next 50 Junior BeES</t>
  </si>
  <si>
    <t>JUNIORBEES</t>
  </si>
  <si>
    <t>Gocl Corporation Ltd</t>
  </si>
  <si>
    <t>GOCLCORP</t>
  </si>
  <si>
    <t>HIL Ltd</t>
  </si>
  <si>
    <t>HIL</t>
  </si>
  <si>
    <t>Axiscades Technologies Ltd</t>
  </si>
  <si>
    <t>AXISCADES</t>
  </si>
  <si>
    <t>Kody Technolab Ltd</t>
  </si>
  <si>
    <t>KODYTECH</t>
  </si>
  <si>
    <t>Ashika Credit Capital Ltd</t>
  </si>
  <si>
    <t>ASHIKA</t>
  </si>
  <si>
    <t>Heranba Industries Ltd</t>
  </si>
  <si>
    <t>HERANBA</t>
  </si>
  <si>
    <t>Praveg Ltd</t>
  </si>
  <si>
    <t>PRAVEG</t>
  </si>
  <si>
    <t>Kernex Microsystems (India) Ltd</t>
  </si>
  <si>
    <t>KERNEX</t>
  </si>
  <si>
    <t>Mercury Ev-Tech Ltd</t>
  </si>
  <si>
    <t>MERCURYEV</t>
  </si>
  <si>
    <t>GPT Infraprojects Ltd</t>
  </si>
  <si>
    <t>GPTINFRA</t>
  </si>
  <si>
    <t>Abans Holdings Ltd</t>
  </si>
  <si>
    <t>AHL</t>
  </si>
  <si>
    <t>Unicommerce eSolutions Ltd</t>
  </si>
  <si>
    <t>UNIECOM</t>
  </si>
  <si>
    <t>Sangam (India) Ltd</t>
  </si>
  <si>
    <t>SANGAMIND</t>
  </si>
  <si>
    <t>Uniparts India Ltd</t>
  </si>
  <si>
    <t>UNIPARTS</t>
  </si>
  <si>
    <t>Mangalore Chemicals and Fertilisers Ltd</t>
  </si>
  <si>
    <t>MANGCHEFER</t>
  </si>
  <si>
    <t>Jagran Prakashan Ltd</t>
  </si>
  <si>
    <t>JAGRAN</t>
  </si>
  <si>
    <t>G M Breweries Ltd</t>
  </si>
  <si>
    <t>GMBREW</t>
  </si>
  <si>
    <t>Omaxe Ltd</t>
  </si>
  <si>
    <t>OMAXE</t>
  </si>
  <si>
    <t>Jagsonpal Pharmaceuticals Ltd</t>
  </si>
  <si>
    <t>JAGSNPHARM</t>
  </si>
  <si>
    <t>Wonder Electricals Ltd</t>
  </si>
  <si>
    <t>WEL</t>
  </si>
  <si>
    <t>Lotus Chocolate Company Ltd</t>
  </si>
  <si>
    <t>LOTUSCHO</t>
  </si>
  <si>
    <t>Shriram Properties Ltd</t>
  </si>
  <si>
    <t>SHRIRAMPPS</t>
  </si>
  <si>
    <t>Eco Recycling Ltd</t>
  </si>
  <si>
    <t>ECORECO</t>
  </si>
  <si>
    <t>Hariom Pipe Industries Ltd</t>
  </si>
  <si>
    <t>HARIOMPIPE</t>
  </si>
  <si>
    <t>Sirca Paints India Ltd</t>
  </si>
  <si>
    <t>SIRCA</t>
  </si>
  <si>
    <t>Godavari Biorefineries Ltd</t>
  </si>
  <si>
    <t>GODAVARIB</t>
  </si>
  <si>
    <t>Antony Waste Handling Cell Ltd</t>
  </si>
  <si>
    <t>AWHCL</t>
  </si>
  <si>
    <t>Kabra Extrusion Technik Ltd</t>
  </si>
  <si>
    <t>KABRAEXTRU</t>
  </si>
  <si>
    <t>Master Trust Ltd</t>
  </si>
  <si>
    <t>MASTERTR</t>
  </si>
  <si>
    <t>Danish Power Ltd</t>
  </si>
  <si>
    <t>DANISH</t>
  </si>
  <si>
    <t>GNA Axles Ltd</t>
  </si>
  <si>
    <t>GNA</t>
  </si>
  <si>
    <t>Reliance Industrial Infrastructure Ltd</t>
  </si>
  <si>
    <t>RIIL</t>
  </si>
  <si>
    <t>Oriental Aromatics Ltd</t>
  </si>
  <si>
    <t>OAL</t>
  </si>
  <si>
    <t>Satin Creditcare Network Ltd</t>
  </si>
  <si>
    <t>SATIN</t>
  </si>
  <si>
    <t>Wheels India Ltd</t>
  </si>
  <si>
    <t>WHEELS</t>
  </si>
  <si>
    <t>Agarwal Industrial Corporation Ltd</t>
  </si>
  <si>
    <t>AGARIND</t>
  </si>
  <si>
    <t>MSP Steel &amp; Power Ltd</t>
  </si>
  <si>
    <t>MSPL</t>
  </si>
  <si>
    <t>JG Chemicals Ltd</t>
  </si>
  <si>
    <t>JGCHEM</t>
  </si>
  <si>
    <t>Associated Alcohols &amp; Breweries Ltd</t>
  </si>
  <si>
    <t>ASALCBR</t>
  </si>
  <si>
    <t>Dynacons Systems and Solutions Ltd</t>
  </si>
  <si>
    <t>DSSL</t>
  </si>
  <si>
    <t>Signpost India Ltd</t>
  </si>
  <si>
    <t>SIGNPOST</t>
  </si>
  <si>
    <t>IFGL Refractories Ltd</t>
  </si>
  <si>
    <t>IFGLEXPOR</t>
  </si>
  <si>
    <t>NDR Auto Components Ltd</t>
  </si>
  <si>
    <t>NDRAUTO</t>
  </si>
  <si>
    <t>Balmer Lawrie Investments Ltd</t>
  </si>
  <si>
    <t>BLIL</t>
  </si>
  <si>
    <t>GRP Ltd</t>
  </si>
  <si>
    <t>GRPLTD</t>
  </si>
  <si>
    <t>Trident Techlabs Ltd</t>
  </si>
  <si>
    <t>TECHLABS</t>
  </si>
  <si>
    <t>Sigachi Industries Ltd</t>
  </si>
  <si>
    <t>SIGACHI</t>
  </si>
  <si>
    <t>I G Petrochemicals Ltd</t>
  </si>
  <si>
    <t>IGPL</t>
  </si>
  <si>
    <t>Udaipur Cement Works Ltd</t>
  </si>
  <si>
    <t>UDAICEMENT</t>
  </si>
  <si>
    <t>Sportking India Ltd</t>
  </si>
  <si>
    <t>SPORTKING</t>
  </si>
  <si>
    <t>Jyoti Resins and Adhesives Ltd</t>
  </si>
  <si>
    <t>JYOTIRES</t>
  </si>
  <si>
    <t>Filatex India Ltd</t>
  </si>
  <si>
    <t>FILATEX</t>
  </si>
  <si>
    <t>B L Kashyap and Sons Ltd</t>
  </si>
  <si>
    <t>BLKASHYAP</t>
  </si>
  <si>
    <t>Alicon Castalloy Ltd</t>
  </si>
  <si>
    <t>ALICON</t>
  </si>
  <si>
    <t>Renaissance Global Ltd</t>
  </si>
  <si>
    <t>RGL</t>
  </si>
  <si>
    <t>Monte Carlo Fashions Ltd</t>
  </si>
  <si>
    <t>MONTECARLO</t>
  </si>
  <si>
    <t>Veranda Learning Solutions Ltd</t>
  </si>
  <si>
    <t>VERANDA</t>
  </si>
  <si>
    <t>Bliss GVS Pharma Ltd</t>
  </si>
  <si>
    <t>BLISSGVS</t>
  </si>
  <si>
    <t>BCL Industries Ltd</t>
  </si>
  <si>
    <t>BCLIND</t>
  </si>
  <si>
    <t>ASM Technologies Ltd</t>
  </si>
  <si>
    <t>ASMTEC</t>
  </si>
  <si>
    <t>Orient Technologies Ltd</t>
  </si>
  <si>
    <t>ORIENTTECH</t>
  </si>
  <si>
    <t>AFCOM Holdings Ltd</t>
  </si>
  <si>
    <t>AFCOM</t>
  </si>
  <si>
    <t>Air Freight &amp; Logistics</t>
  </si>
  <si>
    <t>Chaman Lal Setia Exports Ltd</t>
  </si>
  <si>
    <t>CLSEL</t>
  </si>
  <si>
    <t>Texmaco Infrastructure &amp; Holdings Ltd</t>
  </si>
  <si>
    <t>TEXINFRA</t>
  </si>
  <si>
    <t>India Power Corporation Ltd</t>
  </si>
  <si>
    <t>DPSCLTD</t>
  </si>
  <si>
    <t>Paushak Ltd</t>
  </si>
  <si>
    <t>PAUSHAKLTD</t>
  </si>
  <si>
    <t>GTPL Hathway Ltd</t>
  </si>
  <si>
    <t>GTPL</t>
  </si>
  <si>
    <t>Brightcom Group Ltd</t>
  </si>
  <si>
    <t>BCG</t>
  </si>
  <si>
    <t>Yatra Online Ltd</t>
  </si>
  <si>
    <t>YATRA</t>
  </si>
  <si>
    <t>Tourism Finance Corporation of India Ltd</t>
  </si>
  <si>
    <t>TFCILTD</t>
  </si>
  <si>
    <t>Panorama Studios International Ltd</t>
  </si>
  <si>
    <t>PANORAMA</t>
  </si>
  <si>
    <t>Roto Pumps Ltd</t>
  </si>
  <si>
    <t>ROTO</t>
  </si>
  <si>
    <t>Steelcast Ltd</t>
  </si>
  <si>
    <t>STEELCAS</t>
  </si>
  <si>
    <t>Peninsula Land Ltd</t>
  </si>
  <si>
    <t>PENINLAND</t>
  </si>
  <si>
    <t>India Nippon Electricals Ltd</t>
  </si>
  <si>
    <t>INDNIPPON</t>
  </si>
  <si>
    <t>Khazanchi Jewellers Ltd</t>
  </si>
  <si>
    <t>KHAZANCHI</t>
  </si>
  <si>
    <t>Apparel, Accessories &amp; Luxury Goods</t>
  </si>
  <si>
    <t>Borosil Scientific Ltd</t>
  </si>
  <si>
    <t>BOROSCI</t>
  </si>
  <si>
    <t>Bharat Wire Ropes Ltd</t>
  </si>
  <si>
    <t>BHARATWIRE</t>
  </si>
  <si>
    <t>Sadhana Nitro Chem Ltd</t>
  </si>
  <si>
    <t>SADHNANIQ</t>
  </si>
  <si>
    <t>Oriental Rail Infrastructure Ltd</t>
  </si>
  <si>
    <t>ORIRAIL</t>
  </si>
  <si>
    <t>Remus Pharmaceuticals Ltd</t>
  </si>
  <si>
    <t>REMUS</t>
  </si>
  <si>
    <t>Shankara Building Products Ltd</t>
  </si>
  <si>
    <t>SHANKARA</t>
  </si>
  <si>
    <t>Dcm Shriram Industries Ltd</t>
  </si>
  <si>
    <t>DCMSRIND</t>
  </si>
  <si>
    <t>GKW Ltd</t>
  </si>
  <si>
    <t>GKWLIMITED</t>
  </si>
  <si>
    <t>VL E-Governance &amp; IT Solutions Ltd</t>
  </si>
  <si>
    <t>VLEGOV</t>
  </si>
  <si>
    <t>Solex Energy Ltd</t>
  </si>
  <si>
    <t>SOLEX</t>
  </si>
  <si>
    <t>Alldigi Tech Ltd</t>
  </si>
  <si>
    <t>ALLDIGI</t>
  </si>
  <si>
    <t>Madras Fertilizers Ltd</t>
  </si>
  <si>
    <t>MADRASFERT</t>
  </si>
  <si>
    <t>SMC Global Securities Ltd</t>
  </si>
  <si>
    <t>SMCGLOBAL</t>
  </si>
  <si>
    <t>Swelect Energy Systems Ltd</t>
  </si>
  <si>
    <t>SWELECTES</t>
  </si>
  <si>
    <t>Hexa Tradex Ltd</t>
  </si>
  <si>
    <t>HEXATRADEX</t>
  </si>
  <si>
    <t>Atul Auto Ltd</t>
  </si>
  <si>
    <t>ATULAUTO</t>
  </si>
  <si>
    <t>Three Wheelers</t>
  </si>
  <si>
    <t>Bigbloc Construction Ltd</t>
  </si>
  <si>
    <t>BIGBLOC</t>
  </si>
  <si>
    <t>Fedders Holding Ltd</t>
  </si>
  <si>
    <t>FEDDERSHOL</t>
  </si>
  <si>
    <t>Advait Energy Transitions Ltd</t>
  </si>
  <si>
    <t>ADVAIT</t>
  </si>
  <si>
    <t>Electrical Components &amp; Equipment</t>
  </si>
  <si>
    <t>Cropster Agro Ltd</t>
  </si>
  <si>
    <t>CROPSTER</t>
  </si>
  <si>
    <t>Food Distributors</t>
  </si>
  <si>
    <t>Tribhovandas Bhimji Zaveri Ltd</t>
  </si>
  <si>
    <t>TBZ</t>
  </si>
  <si>
    <t>Wealth First Portfolio Managers Ltd</t>
  </si>
  <si>
    <t>WEALTH</t>
  </si>
  <si>
    <t>Southern Petrochemical Industries Corporation Ltd</t>
  </si>
  <si>
    <t>SPIC</t>
  </si>
  <si>
    <t>Vardhman Holdings Ltd</t>
  </si>
  <si>
    <t>VHL</t>
  </si>
  <si>
    <t>Rhetan TMT Ltd</t>
  </si>
  <si>
    <t>RHETAN</t>
  </si>
  <si>
    <t>Steel</t>
  </si>
  <si>
    <t>Ramco Systems Ltd</t>
  </si>
  <si>
    <t>RAMCOSYS</t>
  </si>
  <si>
    <t>Bajaj Steel Industries Ltd</t>
  </si>
  <si>
    <t>BAJAJST</t>
  </si>
  <si>
    <t>Simplex Infrastructures Ltd</t>
  </si>
  <si>
    <t>SIMPLEXINF</t>
  </si>
  <si>
    <t>5Paisa Capital Ltd</t>
  </si>
  <si>
    <t>5PAISA</t>
  </si>
  <si>
    <t>Hi-Tech Gears Ltd</t>
  </si>
  <si>
    <t>HITECHGEAR</t>
  </si>
  <si>
    <t>Sahasra Electronic Solutions Ltd</t>
  </si>
  <si>
    <t>SAHASRA</t>
  </si>
  <si>
    <t>Vintage Coffee and Beverages Ltd</t>
  </si>
  <si>
    <t>VINCOFE</t>
  </si>
  <si>
    <t>Arihant Superstructures Ltd</t>
  </si>
  <si>
    <t>ARIHANTSUP</t>
  </si>
  <si>
    <t>Irm Energy Ltd</t>
  </si>
  <si>
    <t>IRMENERGY</t>
  </si>
  <si>
    <t>Mishtann Foods Ltd</t>
  </si>
  <si>
    <t>MISHTANN</t>
  </si>
  <si>
    <t>Zota Health Care Ltd</t>
  </si>
  <si>
    <t>ZOTA</t>
  </si>
  <si>
    <t>Bombay Super Hybrid Seeds Ltd</t>
  </si>
  <si>
    <t>BSHSL</t>
  </si>
  <si>
    <t>Eimco Elecon (India) Ltd</t>
  </si>
  <si>
    <t>EIMCOELECO</t>
  </si>
  <si>
    <t>Allied Digital Services Ltd</t>
  </si>
  <si>
    <t>ADSL</t>
  </si>
  <si>
    <t>Kotak Nifty 50 ETF</t>
  </si>
  <si>
    <t>NIFTY1</t>
  </si>
  <si>
    <t>Capital India Finance Ltd</t>
  </si>
  <si>
    <t>CIFL</t>
  </si>
  <si>
    <t>Essen Speciality Films Ltd</t>
  </si>
  <si>
    <t>ESFL</t>
  </si>
  <si>
    <t>Asian Energy Services Ltd</t>
  </si>
  <si>
    <t>ASIANENE</t>
  </si>
  <si>
    <t>Best Agrolife Ltd</t>
  </si>
  <si>
    <t>BESTAGRO</t>
  </si>
  <si>
    <t>Suryoday Small Finance Bank Ltd</t>
  </si>
  <si>
    <t>SURYODAY</t>
  </si>
  <si>
    <t>ULTRAMARINE &amp; PIGMENTS Ltd</t>
  </si>
  <si>
    <t>ULTRAMAR</t>
  </si>
  <si>
    <t>SPML Infra Ltd</t>
  </si>
  <si>
    <t>SPMLINFRA</t>
  </si>
  <si>
    <t>Dhunseri Ventures Ltd</t>
  </si>
  <si>
    <t>DVL</t>
  </si>
  <si>
    <t>TechNVision Ventures Ltd</t>
  </si>
  <si>
    <t>TECHNVISN</t>
  </si>
  <si>
    <t>Jaiprakash Associates Ltd</t>
  </si>
  <si>
    <t>JPASSOCIAT</t>
  </si>
  <si>
    <t>Butterfly Gandhimathi Appliances Ltd</t>
  </si>
  <si>
    <t>BUTTERFLY</t>
  </si>
  <si>
    <t>GPT Healthcare Ltd</t>
  </si>
  <si>
    <t>GPTHEALTH</t>
  </si>
  <si>
    <t>India Motor Parts &amp; Accessories Ltd</t>
  </si>
  <si>
    <t>IMPAL</t>
  </si>
  <si>
    <t>Yamuna Syndicate Ltd</t>
  </si>
  <si>
    <t>YSL</t>
  </si>
  <si>
    <t>Century Enka Ltd</t>
  </si>
  <si>
    <t>CENTENKA</t>
  </si>
  <si>
    <t>Amines and Plasticizers Ltd</t>
  </si>
  <si>
    <t>AMNPLST</t>
  </si>
  <si>
    <t>Macpower CNC Machines Ltd</t>
  </si>
  <si>
    <t>MACPOWER</t>
  </si>
  <si>
    <t>Kellton Tech Solutions Ltd</t>
  </si>
  <si>
    <t>KELLTONTEC</t>
  </si>
  <si>
    <t>Forbes Precision Tools and Machine Parts Ltd</t>
  </si>
  <si>
    <t>TOTEM</t>
  </si>
  <si>
    <t>Dhunseri Investments Ltd</t>
  </si>
  <si>
    <t>DHUNINV</t>
  </si>
  <si>
    <t>Likhitha Infrastructure Ltd</t>
  </si>
  <si>
    <t>LIKHITHA</t>
  </si>
  <si>
    <t>Kross Ltd</t>
  </si>
  <si>
    <t>KROSS</t>
  </si>
  <si>
    <t>Kokuyo Camlin Ltd</t>
  </si>
  <si>
    <t>KOKUYOCMLN</t>
  </si>
  <si>
    <t>Ester Industries Ltd</t>
  </si>
  <si>
    <t>ESTER</t>
  </si>
  <si>
    <t>3B Blackbio DX Ltd</t>
  </si>
  <si>
    <t>3BBLACKBIO</t>
  </si>
  <si>
    <t>Fertilizers &amp; Agricultural Chemicals</t>
  </si>
  <si>
    <t>Jaykay Enterprises Ltd</t>
  </si>
  <si>
    <t>JAYKAY</t>
  </si>
  <si>
    <t>Arman Financial Services Ltd</t>
  </si>
  <si>
    <t>ARMANFIN</t>
  </si>
  <si>
    <t>Allcargo Gati Ltd</t>
  </si>
  <si>
    <t>ACLGATI</t>
  </si>
  <si>
    <t>Walchandnagar Industries Ltd</t>
  </si>
  <si>
    <t>WALCHANNAG</t>
  </si>
  <si>
    <t>Aym Syntex Ltd</t>
  </si>
  <si>
    <t>AYMSYNTEX</t>
  </si>
  <si>
    <t>Aurum Proptech Ltd</t>
  </si>
  <si>
    <t>AURUM</t>
  </si>
  <si>
    <t>Kamdhenu Ltd</t>
  </si>
  <si>
    <t>KAMDHENU</t>
  </si>
  <si>
    <t>Rane (Madras) Ltd</t>
  </si>
  <si>
    <t>RML</t>
  </si>
  <si>
    <t>Yuken India Ltd</t>
  </si>
  <si>
    <t>YUKEN</t>
  </si>
  <si>
    <t>Subex Ltd</t>
  </si>
  <si>
    <t>SUBEXLTD</t>
  </si>
  <si>
    <t>BMW Industries Ltd</t>
  </si>
  <si>
    <t>BMW</t>
  </si>
  <si>
    <t>Andhra Sugars Ltd</t>
  </si>
  <si>
    <t>ANDHRSUGAR</t>
  </si>
  <si>
    <t>One Point One Solutions Ltd</t>
  </si>
  <si>
    <t>ONEPOINT</t>
  </si>
  <si>
    <t>Z F Steering Gear (India) Ltd</t>
  </si>
  <si>
    <t>ZFSTEERING</t>
  </si>
  <si>
    <t>Matrimony.Com Ltd</t>
  </si>
  <si>
    <t>MATRIMONY</t>
  </si>
  <si>
    <t>Selan Exploration Technology Ltd</t>
  </si>
  <si>
    <t>SELAN</t>
  </si>
  <si>
    <t>Pudumjee Paper Products Ltd</t>
  </si>
  <si>
    <t>PDMJEPAPER</t>
  </si>
  <si>
    <t>Emkay Taps and Cutting Tools Ltd</t>
  </si>
  <si>
    <t>EMKAYTOOLS</t>
  </si>
  <si>
    <t>Sahana System Ltd</t>
  </si>
  <si>
    <t>SAHANA</t>
  </si>
  <si>
    <t>Ratnaveer Precision Engineering Ltd</t>
  </si>
  <si>
    <t>RATNAVEER</t>
  </si>
  <si>
    <t>Pakka Limited</t>
  </si>
  <si>
    <t>PAKKA</t>
  </si>
  <si>
    <t>Gala Precision Engineering Ltd</t>
  </si>
  <si>
    <t>GALAPREC</t>
  </si>
  <si>
    <t>Om Infra Ltd</t>
  </si>
  <si>
    <t>OMINFRAL</t>
  </si>
  <si>
    <t>Automobile Corp Of Goa Ltd</t>
  </si>
  <si>
    <t>ACGL</t>
  </si>
  <si>
    <t>Chemfab Alkalis Ltd</t>
  </si>
  <si>
    <t>CHEMFAB</t>
  </si>
  <si>
    <t>CFF Fluid Control Ltd</t>
  </si>
  <si>
    <t>CFF</t>
  </si>
  <si>
    <t>Aerospace &amp; Defense</t>
  </si>
  <si>
    <t>Crest Ventures Ltd</t>
  </si>
  <si>
    <t>CREST</t>
  </si>
  <si>
    <t>Oswal Greentech Ltd</t>
  </si>
  <si>
    <t>OSWALGREEN</t>
  </si>
  <si>
    <t>Creative Newtech Ltd</t>
  </si>
  <si>
    <t>CREATIVE</t>
  </si>
  <si>
    <t>Steel Exchange India Ltd</t>
  </si>
  <si>
    <t>STEELXIND</t>
  </si>
  <si>
    <t>Shree Digvijay Cement Co Ltd</t>
  </si>
  <si>
    <t>SHREDIGCEM</t>
  </si>
  <si>
    <t>Rishabh Instruments Ltd</t>
  </si>
  <si>
    <t>RISHABH</t>
  </si>
  <si>
    <t>Krishana Phoschem Ltd</t>
  </si>
  <si>
    <t>KRISHANA</t>
  </si>
  <si>
    <t>Vertoz Ltd</t>
  </si>
  <si>
    <t>VERTOZ</t>
  </si>
  <si>
    <t>Centrum Capital Ltd</t>
  </si>
  <si>
    <t>CENTRUM</t>
  </si>
  <si>
    <t>Asian Star Co Ltd</t>
  </si>
  <si>
    <t>ASTAR</t>
  </si>
  <si>
    <t>Everest Industries Ltd</t>
  </si>
  <si>
    <t>EVERESTIND</t>
  </si>
  <si>
    <t>AMIC Forging Ltd</t>
  </si>
  <si>
    <t>AMIC</t>
  </si>
  <si>
    <t>HLV Ltd</t>
  </si>
  <si>
    <t>HLVLTD</t>
  </si>
  <si>
    <t>Shiva Cement Ltd</t>
  </si>
  <si>
    <t>SHIVACEM</t>
  </si>
  <si>
    <t>Lincoln Pharmaceuticals Ltd</t>
  </si>
  <si>
    <t>LINCOLN</t>
  </si>
  <si>
    <t>Western Carriers (India) Ltd</t>
  </si>
  <si>
    <t>WCIL</t>
  </si>
  <si>
    <t>Capital Small Finance Bank Ltd</t>
  </si>
  <si>
    <t>CAPITALSFB</t>
  </si>
  <si>
    <t>Punjab Chemicals and Crop Protection Ltd</t>
  </si>
  <si>
    <t>PUNJABCHEM</t>
  </si>
  <si>
    <t>Kirloskar Electric Company Ltd</t>
  </si>
  <si>
    <t>KECL</t>
  </si>
  <si>
    <t>VLS Finance Ltd</t>
  </si>
  <si>
    <t>VLSFINANCE</t>
  </si>
  <si>
    <t>Vascon Engineers Ltd</t>
  </si>
  <si>
    <t>VASCONEQ</t>
  </si>
  <si>
    <t>KMC Speciality Hospitals (India) Ltd</t>
  </si>
  <si>
    <t>KMCSHIL</t>
  </si>
  <si>
    <t>Ice Make Refrigeration Ltd</t>
  </si>
  <si>
    <t>ICEMAKE</t>
  </si>
  <si>
    <t>Arrow Greentech Ltd</t>
  </si>
  <si>
    <t>ARROWGREEN</t>
  </si>
  <si>
    <t>Prakash Pipes Ltd</t>
  </si>
  <si>
    <t>PPL</t>
  </si>
  <si>
    <t>Spacenet Enterprises India Ltd</t>
  </si>
  <si>
    <t>SPCENET</t>
  </si>
  <si>
    <t>Heubach Colorants India Ltd</t>
  </si>
  <si>
    <t>HEUBACHIND</t>
  </si>
  <si>
    <t>Last Mile Enterprises Ltd</t>
  </si>
  <si>
    <t>LASTMILE</t>
  </si>
  <si>
    <t>Bajaj Healthcare Ltd</t>
  </si>
  <si>
    <t>BAJAJHCARE</t>
  </si>
  <si>
    <t>Indo Amines Ltd</t>
  </si>
  <si>
    <t>INDOAMIN</t>
  </si>
  <si>
    <t>Rico Auto Industries Ltd</t>
  </si>
  <si>
    <t>RICOAUTO</t>
  </si>
  <si>
    <t>Veefin Solutions Ltd</t>
  </si>
  <si>
    <t>VEEFIN</t>
  </si>
  <si>
    <t>Application Software</t>
  </si>
  <si>
    <t>Mukka Proteins Ltd</t>
  </si>
  <si>
    <t>MUKKA</t>
  </si>
  <si>
    <t>TGV SRAAC Ltd</t>
  </si>
  <si>
    <t>TGVSL</t>
  </si>
  <si>
    <t>Aaswa Trading and Exports Ltd</t>
  </si>
  <si>
    <t>TCC</t>
  </si>
  <si>
    <t>Real Estate Services</t>
  </si>
  <si>
    <t>Sat Industries Ltd</t>
  </si>
  <si>
    <t>SATINDLTD</t>
  </si>
  <si>
    <t>GRM Overseas Ltd</t>
  </si>
  <si>
    <t>GRMOVER</t>
  </si>
  <si>
    <t>Xchanging Solutions Ltd</t>
  </si>
  <si>
    <t>XCHANGING</t>
  </si>
  <si>
    <t>Sandesh Ltd</t>
  </si>
  <si>
    <t>SANDESH</t>
  </si>
  <si>
    <t>Avadh Sugar &amp; Energy Ltd</t>
  </si>
  <si>
    <t>AVADHSUGAR</t>
  </si>
  <si>
    <t>Raj Rayon Industries Ltd</t>
  </si>
  <si>
    <t>RAJRILTD</t>
  </si>
  <si>
    <t>Vilas Transcore Ltd</t>
  </si>
  <si>
    <t>VILAS</t>
  </si>
  <si>
    <t>Kothari Petrochemicals Ltd</t>
  </si>
  <si>
    <t>KOTHARIPET</t>
  </si>
  <si>
    <t>Saint-Gobain Sekurit India Ltd</t>
  </si>
  <si>
    <t>SAINTGOBAIN</t>
  </si>
  <si>
    <t>Beekay Steel Industries Ltd</t>
  </si>
  <si>
    <t>BEEKAY</t>
  </si>
  <si>
    <t>Snowman Logistics Ltd</t>
  </si>
  <si>
    <t>SNOWMAN</t>
  </si>
  <si>
    <t>AVT Natural Products Ltd</t>
  </si>
  <si>
    <t>AVTNPL</t>
  </si>
  <si>
    <t>Radhika Jeweltech Ltd</t>
  </si>
  <si>
    <t>RADHIKAJWE</t>
  </si>
  <si>
    <t>Dhampur Sugar Mills Ltd</t>
  </si>
  <si>
    <t>DHAMPURSUG</t>
  </si>
  <si>
    <t>Industrial and Prudential Investment Co Ltd</t>
  </si>
  <si>
    <t>INDPRUD</t>
  </si>
  <si>
    <t>Bharat Parenterals Ltd</t>
  </si>
  <si>
    <t>BPLPHARMA</t>
  </si>
  <si>
    <t>TV Today Network Limited</t>
  </si>
  <si>
    <t>TVTODAY</t>
  </si>
  <si>
    <t>Sree Rayalaseema Hi-Strength Hypo Ltd</t>
  </si>
  <si>
    <t>SRHHYPOLTD</t>
  </si>
  <si>
    <t>Spright Agro Ltd</t>
  </si>
  <si>
    <t>SPRIGHT</t>
  </si>
  <si>
    <t>Ksolves India Ltd</t>
  </si>
  <si>
    <t>KSOLVES</t>
  </si>
  <si>
    <t>Enkei Wheels (India) Ltd</t>
  </si>
  <si>
    <t>ENKEIWHEL</t>
  </si>
  <si>
    <t>Electrotherm (India) Ltd</t>
  </si>
  <si>
    <t>ELECTHERM</t>
  </si>
  <si>
    <t>Saurashtra Cement Ltd</t>
  </si>
  <si>
    <t>SAURASHCEM</t>
  </si>
  <si>
    <t>Cellecor Gadgets Ltd</t>
  </si>
  <si>
    <t>CELLECOR</t>
  </si>
  <si>
    <t>Tamilnadu Newsprint &amp; Papers Ltd</t>
  </si>
  <si>
    <t>TNPL</t>
  </si>
  <si>
    <t>GIC Housing Finance Ltd</t>
  </si>
  <si>
    <t>GICHSGFIN</t>
  </si>
  <si>
    <t>Diffusion Engineers Ltd</t>
  </si>
  <si>
    <t>DIFFNKG</t>
  </si>
  <si>
    <t>Credo Brands Marketing Ltd</t>
  </si>
  <si>
    <t>MUFTI</t>
  </si>
  <si>
    <t>Men's Clothing</t>
  </si>
  <si>
    <t>Fratelli Vineyards Ltd</t>
  </si>
  <si>
    <t>FRATELLI</t>
  </si>
  <si>
    <t>Macfos Ltd</t>
  </si>
  <si>
    <t>ROBU</t>
  </si>
  <si>
    <t>Mafatlal Industries Ltd</t>
  </si>
  <si>
    <t>MAFATIND</t>
  </si>
  <si>
    <t>Cosmic CRF Ltd</t>
  </si>
  <si>
    <t>COSMICCRF</t>
  </si>
  <si>
    <t>Dwarikesh Sugar Industries Ltd</t>
  </si>
  <si>
    <t>DWARKESH</t>
  </si>
  <si>
    <t>Wardwizard Innovations &amp; Mobility Ltd</t>
  </si>
  <si>
    <t>WARDINMOBI</t>
  </si>
  <si>
    <t>Control Print Ltd</t>
  </si>
  <si>
    <t>CONTROLPR</t>
  </si>
  <si>
    <t>Aimtron Electronics Ltd</t>
  </si>
  <si>
    <t>AIMTRON</t>
  </si>
  <si>
    <t>Manoj Vaibhav Gems N Jewellers Ltd</t>
  </si>
  <si>
    <t>MVGJL</t>
  </si>
  <si>
    <t>Zee Media Corporation Ltd</t>
  </si>
  <si>
    <t>ZEEMEDIA</t>
  </si>
  <si>
    <t>Jagatjit Industries Ltd</t>
  </si>
  <si>
    <t>JAGAJITIND</t>
  </si>
  <si>
    <t>New Delhi Television Ltd</t>
  </si>
  <si>
    <t>NDTV</t>
  </si>
  <si>
    <t>Tuticorin Alkali Chemicals and Fertilizers Ltd</t>
  </si>
  <si>
    <t>TUTIALKA</t>
  </si>
  <si>
    <t>Finkurve Financial Services Ltd</t>
  </si>
  <si>
    <t>FINKURVE</t>
  </si>
  <si>
    <t>Virtuoso Optoelectronics Ltd</t>
  </si>
  <si>
    <t>VOEPL</t>
  </si>
  <si>
    <t>Household Appliances</t>
  </si>
  <si>
    <t>SAR Televenture Ltd</t>
  </si>
  <si>
    <t>SARTELE</t>
  </si>
  <si>
    <t>Gulshan Polyols Ltd</t>
  </si>
  <si>
    <t>GULPOLY</t>
  </si>
  <si>
    <t>Ngl Fine Chem Ltd</t>
  </si>
  <si>
    <t>NGLFINE</t>
  </si>
  <si>
    <t>Indo Thai Securities Ltd</t>
  </si>
  <si>
    <t>INDOTHAI</t>
  </si>
  <si>
    <t>Hardwyn India Ltd</t>
  </si>
  <si>
    <t>HARDWYN</t>
  </si>
  <si>
    <t>Building Products - Glass</t>
  </si>
  <si>
    <t>Uttam Sugar Mills Ltd</t>
  </si>
  <si>
    <t>UTTAMSUGAR</t>
  </si>
  <si>
    <t>Popular Vehicles and Services Ltd</t>
  </si>
  <si>
    <t>PVSL</t>
  </si>
  <si>
    <t>R K Swamy Ltd</t>
  </si>
  <si>
    <t>RKSWAMY</t>
  </si>
  <si>
    <t>Ritco Logistics Ltd</t>
  </si>
  <si>
    <t>RITCO</t>
  </si>
  <si>
    <t>Arihant Capital Markets Ltd</t>
  </si>
  <si>
    <t>ARIHANTCAP</t>
  </si>
  <si>
    <t>All e Technologies Ltd</t>
  </si>
  <si>
    <t>ALLETEC</t>
  </si>
  <si>
    <t>Taneja Aerospace and Aviation Ltd</t>
  </si>
  <si>
    <t>TANAA</t>
  </si>
  <si>
    <t>Manali Petrochemicals Ltd</t>
  </si>
  <si>
    <t>MANALIPETC</t>
  </si>
  <si>
    <t>Indo Rama Synthetics (India) Ltd</t>
  </si>
  <si>
    <t>INDORAMA</t>
  </si>
  <si>
    <t>PNGS Gargi Fashion Jewellery Ltd</t>
  </si>
  <si>
    <t>GARGI</t>
  </si>
  <si>
    <t>Apparel Retail</t>
  </si>
  <si>
    <t>IST Ltd</t>
  </si>
  <si>
    <t>ISTLTD</t>
  </si>
  <si>
    <t>Jay Bharat Maruti Ltd</t>
  </si>
  <si>
    <t>JAYBARMARU</t>
  </si>
  <si>
    <t>Hazoor Multi Projects Ltd</t>
  </si>
  <si>
    <t>HAZOOR</t>
  </si>
  <si>
    <t>Munjal Auto Industries Ltd</t>
  </si>
  <si>
    <t>MUNJALAU</t>
  </si>
  <si>
    <t>Automotive Stampings and Assemblies Ltd</t>
  </si>
  <si>
    <t>ASAL</t>
  </si>
  <si>
    <t>GFL Ltd</t>
  </si>
  <si>
    <t>GFLLIMITED</t>
  </si>
  <si>
    <t>Krystal Integrated Services Ltd</t>
  </si>
  <si>
    <t>KRYSTAL</t>
  </si>
  <si>
    <t>Sika Interplant Systems Ltd</t>
  </si>
  <si>
    <t>SIKA</t>
  </si>
  <si>
    <t>Uniphos Enterprises Ltd</t>
  </si>
  <si>
    <t>UNIENTER</t>
  </si>
  <si>
    <t>Vasa Denticity Ltd</t>
  </si>
  <si>
    <t>DENTALKART</t>
  </si>
  <si>
    <t>Investment Trust of India Ltd</t>
  </si>
  <si>
    <t>THEINVEST</t>
  </si>
  <si>
    <t>Australian Premium Solar (India) Ltd</t>
  </si>
  <si>
    <t>APS</t>
  </si>
  <si>
    <t>Photovoltaic Solar Systems &amp; Equipment</t>
  </si>
  <si>
    <t>Concord Control Systems Ltd</t>
  </si>
  <si>
    <t>CNCRD</t>
  </si>
  <si>
    <t>Fermenta Biotech Ltd</t>
  </si>
  <si>
    <t>FERMENTA</t>
  </si>
  <si>
    <t>Elin Electronics Ltd</t>
  </si>
  <si>
    <t>ELIN</t>
  </si>
  <si>
    <t>Max India Ltd</t>
  </si>
  <si>
    <t>MAXIND</t>
  </si>
  <si>
    <t>Kopran Ltd</t>
  </si>
  <si>
    <t>KOPRAN</t>
  </si>
  <si>
    <t>NINtec Systems Ltd</t>
  </si>
  <si>
    <t>NINSYS</t>
  </si>
  <si>
    <t>Infobeans Technologies Ltd</t>
  </si>
  <si>
    <t>INFOBEAN</t>
  </si>
  <si>
    <t>Benares Hotels Ltd</t>
  </si>
  <si>
    <t>BENARAS</t>
  </si>
  <si>
    <t>Ganesh Green Bharat Ltd</t>
  </si>
  <si>
    <t>GGBL</t>
  </si>
  <si>
    <t>Anuh Pharma Ltd</t>
  </si>
  <si>
    <t>ANUHPHR</t>
  </si>
  <si>
    <t>Asian Granito India Ltd</t>
  </si>
  <si>
    <t>ASIANTILES</t>
  </si>
  <si>
    <t>K&amp;R Rail Engineering Ltd</t>
  </si>
  <si>
    <t>KRRAIL</t>
  </si>
  <si>
    <t>City Pulse Multiventures Ltd</t>
  </si>
  <si>
    <t>CPML</t>
  </si>
  <si>
    <t>Movies &amp; Entertainment</t>
  </si>
  <si>
    <t>Kotyark Industries Ltd</t>
  </si>
  <si>
    <t>KOTYARK</t>
  </si>
  <si>
    <t>Sunshine Capital Ltd</t>
  </si>
  <si>
    <t>SCL</t>
  </si>
  <si>
    <t>Algoquant Fintech Ltd</t>
  </si>
  <si>
    <t>AQFINTECH</t>
  </si>
  <si>
    <t>Fairchem Organics Ltd</t>
  </si>
  <si>
    <t>FAIRCHEMOR</t>
  </si>
  <si>
    <t>NACL Industries Ltd</t>
  </si>
  <si>
    <t>NACLIND</t>
  </si>
  <si>
    <t>Cian Agro Industries &amp; Infrastructure Ltd</t>
  </si>
  <si>
    <t>CIANAGRO</t>
  </si>
  <si>
    <t>Nelcast Ltd</t>
  </si>
  <si>
    <t>NELCAST</t>
  </si>
  <si>
    <t>Magadh Sugar &amp; Energy Ltd</t>
  </si>
  <si>
    <t>MAGADSUGAR</t>
  </si>
  <si>
    <t>Satia Industries Ltd</t>
  </si>
  <si>
    <t>SATIA</t>
  </si>
  <si>
    <t>Kuantum Papers Ltd</t>
  </si>
  <si>
    <t>KUANTUM</t>
  </si>
  <si>
    <t>Sudarshan Pharma Industries Ltd</t>
  </si>
  <si>
    <t>SUDARSHAN</t>
  </si>
  <si>
    <t>Aptech Ltd</t>
  </si>
  <si>
    <t>APTECHT</t>
  </si>
  <si>
    <t>Faze Three Ltd</t>
  </si>
  <si>
    <t>FAZE3Q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</si>
  <si>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</si>
  <si>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</si>
  <si>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</si>
  <si>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</si>
  <si>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</si>
  <si>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</si>
  <si>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</si>
  <si>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</si>
  <si>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</si>
  <si>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</si>
  <si>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Construction Materials</t>
  </si>
  <si>
    <t>Capital Goods</t>
  </si>
  <si>
    <t>Consumer Durables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</si>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</sst>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854516-1906-4441-A646-C32EF7A32710}" name="Table3" displayName="Table3" ref="A1:Z126" totalsRowShown="0">
  <autoFilter ref="A1:Z126" xr:uid="{53854516-1906-4441-A646-C32EF7A32710}"/>
  <sortState xmlns:xlrd2="http://schemas.microsoft.com/office/spreadsheetml/2017/richdata2" ref="A2:Z126">
    <sortCondition ref="Z1:Z126"/>
  </sortState>
  <tableColumns count="26">
    <tableColumn id="1" xr3:uid="{686A4A87-6D27-4D74-B077-9A8040A16BAC}" name="Sub-Sector"/>
    <tableColumn id="2" xr3:uid="{8FA9A443-E653-456D-B452-9A2D69FE04B1}" name="Count" dataDxfId="21">
      <calculatedColumnFormula>COUNTIFS(Table2[Sub-Sector],Table3[[#This Row],[Sub-Sector]])</calculatedColumnFormula>
    </tableColumn>
    <tableColumn id="3" xr3:uid="{3011A538-5F1C-48D3-93CB-20CE18FB43A5}" name="Uptrend" dataDxfId="20">
      <calculatedColumnFormula>COUNTIFS(Table2[Sub-Sector],Table3[[#This Row],[Sub-Sector]],Table2[Uptrend],"Uptrend")/Table3[[#This Row],[Count]]</calculatedColumnFormula>
    </tableColumn>
    <tableColumn id="4" xr3:uid="{2BE7B6FC-D8C9-4B95-A292-F3419A87F9FE}" name="1W Out-Performance" dataDxfId="19">
      <calculatedColumnFormula>COUNTIFS(Table2[Sub-Sector],Table3[[#This Row],[Sub-Sector]],Table2[1W Return vs Nifty],"&gt;=5")/Table3[[#This Row],[Count]]</calculatedColumnFormula>
    </tableColumn>
    <tableColumn id="5" xr3:uid="{CEE2672A-E75B-47F4-BC09-27033F669954}" name="1M Out-Performance" dataDxfId="18">
      <calculatedColumnFormula>COUNTIFS(Table2[Sub-Sector],Table3[[#This Row],[Sub-Sector]],Table2[1M Return vs Nifty],"&gt;=5")/Table3[[#This Row],[Count]]</calculatedColumnFormula>
    </tableColumn>
    <tableColumn id="6" xr3:uid="{ADB9F907-CEC2-4C20-B47E-136CEC1930A4}" name="6M Return vs Nifty" dataDxfId="17">
      <calculatedColumnFormula>COUNTIFS(Table2[Sub-Sector],Table3[[#This Row],[Sub-Sector]],Table2[6M Return vs Nifty],"&gt;=10")/Table3[[#This Row],[Count]]</calculatedColumnFormula>
    </tableColumn>
    <tableColumn id="7" xr3:uid="{27653C13-4F3D-4E5C-9651-B0C9165E9622}" name="1Y Return vs Nifty" dataDxfId="16">
      <calculatedColumnFormula>COUNTIFS(Table2[Sub-Sector],Table3[[#This Row],[Sub-Sector]],Table2[1Y Return vs Nifty],"&gt;=10")/Table3[[#This Row],[Count]]</calculatedColumnFormula>
    </tableColumn>
    <tableColumn id="8" xr3:uid="{EDEE4D6B-17F7-4AE0-B3B0-F51DFF55A05E}" name="RSI" dataDxfId="15">
      <calculatedColumnFormula>COUNTIFS(Table2[Sub-Sector],Table3[[#This Row],[Sub-Sector]],Table2[RSI Exponential â€“ 14D],"&gt;=50")/Table3[[#This Row],[Count]]</calculatedColumnFormula>
    </tableColumn>
    <tableColumn id="9" xr3:uid="{CC324F6F-7561-47AA-854C-D0D7271A4238}" name="Relative Volume" dataDxfId="14">
      <calculatedColumnFormula>COUNTIFS(Table2[Sub-Sector],Table3[[#This Row],[Sub-Sector]],Table2[Relative Volume],"&gt;=1")/Table3[[#This Row],[Count]]</calculatedColumnFormula>
    </tableColumn>
    <tableColumn id="10" xr3:uid="{7B28E9F4-078F-4F75-BC58-B25F5A354A86}" name="% Away From Day Low" dataDxfId="13">
      <calculatedColumnFormula>COUNTIFS(Table2[Sub-Sector],Table3[[#This Row],[Sub-Sector]],Table2[% Away From Day Low],"&gt;=0.05")/Table3[[#This Row],[Count]]</calculatedColumnFormula>
    </tableColumn>
    <tableColumn id="11" xr3:uid="{BF12E192-76DB-44A3-AEF6-20692ACAB8EB}" name="% Away From Day High" dataDxfId="12">
      <calculatedColumnFormula>COUNTIFS(Table2[Sub-Sector],Table3[[#This Row],[Sub-Sector]],Table2[% Away From Day High],"&lt;=0.05")/Table3[[#This Row],[Count]]</calculatedColumnFormula>
    </tableColumn>
    <tableColumn id="12" xr3:uid="{6CF18ACE-B72E-44E0-A91B-C99825A95F8E}" name="% Away From Current Week Low" dataDxfId="11">
      <calculatedColumnFormula>COUNTIFS(Table2[Sub-Sector],Table3[[#This Row],[Sub-Sector]],Table2[% Away From Current Week Low],"&gt;=0.05")/Table3[[#This Row],[Count]]</calculatedColumnFormula>
    </tableColumn>
    <tableColumn id="13" xr3:uid="{F526DB55-D47F-4822-A772-2CF3D116AFD3}" name="% Away From Current Week High" dataDxfId="10">
      <calculatedColumnFormula>COUNTIFS(Table2[Sub-Sector],Table3[[#This Row],[Sub-Sector]],Table2[% Away From Current Week High],"&lt;=0.05")/Table3[[#This Row],[Count]]</calculatedColumnFormula>
    </tableColumn>
    <tableColumn id="14" xr3:uid="{FB75C73E-A41D-462A-BD2F-F8E620C5800D}" name="% Away From Current Month Low" dataDxfId="9">
      <calculatedColumnFormula>COUNTIFS(Table2[Sub-Sector],Table3[[#This Row],[Sub-Sector]],Table2[% Away From Current Month Low],"&gt;=0.05")/Table3[[#This Row],[Count]]</calculatedColumnFormula>
    </tableColumn>
    <tableColumn id="15" xr3:uid="{2483D0BB-383C-457A-92FF-9D6EDB4065EF}" name="% Away From Current Month High" dataDxfId="8">
      <calculatedColumnFormula>COUNTIFS(Table2[Sub-Sector],Table3[[#This Row],[Sub-Sector]],Table2[% Away From Current Month High],"&lt;=0.05")/Table3[[#This Row],[Count]]</calculatedColumnFormula>
    </tableColumn>
    <tableColumn id="16" xr3:uid="{546DDC86-4DD0-4236-A4DF-BD8D9283312F}" name="% Away From 52W High" dataDxfId="7">
      <calculatedColumnFormula>COUNTIFS(Table2[Sub-Sector],Table3[[#This Row],[Sub-Sector]],Table2[% Away From 52W High],"&lt;=10")/Table3[[#This Row],[Count]]</calculatedColumnFormula>
    </tableColumn>
    <tableColumn id="17" xr3:uid="{757F857C-FB57-462F-994B-ABDDF6E164CE}" name="% Away From 52W Low" dataDxfId="6">
      <calculatedColumnFormula>COUNTIFS(Table2[Sub-Sector],Table3[[#This Row],[Sub-Sector]],Table2[% Away From 52W Low],"&gt;=10")/Table3[[#This Row],[Count]]</calculatedColumnFormula>
    </tableColumn>
    <tableColumn id="18" xr3:uid="{DCA7B5DC-FA96-484C-B256-62FC1946F90B}" name="% Price above 20D EMA" dataDxfId="5">
      <calculatedColumnFormula>COUNTIFS(Table2[Sub-Sector],Table3[[#This Row],[Sub-Sector]],Table2[% Price above 20 EMA],"&gt;=0")/Table3[[#This Row],[Count]]</calculatedColumnFormula>
    </tableColumn>
    <tableColumn id="19" xr3:uid="{6DB2E4EB-7400-4368-84E0-D66B75000212}" name="% Price above 50 EMA" dataDxfId="4">
      <calculatedColumnFormula>COUNTIFS(Table2[Sub-Sector],Table3[[#This Row],[Sub-Sector]],Table2[% Price above 50 EMA],"&gt;=0")/Table3[[#This Row],[Count]]</calculatedColumnFormula>
    </tableColumn>
    <tableColumn id="20" xr3:uid="{0EC1AFA1-F0AF-48AF-B4C4-8C108BFC8BC6}" name="% Price above 200 EMA" dataDxfId="3">
      <calculatedColumnFormula>COUNTIFS(Table2[Sub-Sector],Table3[[#This Row],[Sub-Sector]],Table2[% Price above 200 EMA],"&gt;=0")/Table3[[#This Row],[Count]]</calculatedColumnFormula>
    </tableColumn>
    <tableColumn id="21" xr3:uid="{B1BF806C-2DF3-4D89-B9C8-6046C170C5C0}" name="Rate of Change - Zone" dataDxfId="2">
      <calculatedColumnFormula>COUNTIFS(Table2[Sub-Sector],Table3[[#This Row],[Sub-Sector]],Table2[Rate of Change - Zone],"Positive")/Table3[[#This Row],[Count]]</calculatedColumnFormula>
    </tableColumn>
    <tableColumn id="22" xr3:uid="{F4B746F4-9C7D-4F5B-93D8-6DC6B963EAAC}" name="Sharpe Ratio" dataDxfId="0">
      <calculatedColumnFormula>COUNTIFS(Table2[Sub-Sector],Table3[[#This Row],[Sub-Sector]],Table2[Sharpe Ratio],"&gt;=0.10")/Table3[[#This Row],[Count]]</calculatedColumnFormula>
    </tableColumn>
    <tableColumn id="23" xr3:uid="{74680118-667A-4CDB-8BC3-A479FC098270}" name="Score" dataDxfId="1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F1A55A2-755E-443C-ADF4-0AD2EF67B403}" name="Rank" dataDxfId="48">
      <calculatedColumnFormula>_xlfn.RANK.AVG(Table3[[#This Row],[Score]],Table3[Score],1)</calculatedColumnFormula>
    </tableColumn>
    <tableColumn id="25" xr3:uid="{6B90AF06-DA0B-4F5B-8EDF-42C8B585DB8D}" name="Score 2 " dataDxfId="47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C2DF3775-5244-44B3-9F58-B18694AD0C49}" name="Rank 2" dataDxfId="46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EBDC80-87FB-44FF-B6D6-397758FA5DB9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10E8251C-C679-44EF-98F2-417671296874}" name="Name"/>
    <tableColumn id="2" xr3:uid="{E575515D-B1CC-499D-B963-B2B2EDE39B41}" name="Ticker"/>
    <tableColumn id="3" xr3:uid="{B8EE9822-1306-409D-B784-2FAFD8AAABF4}" name="Industry"/>
    <tableColumn id="4" xr3:uid="{56664F2E-DD60-4CC8-8B35-E9B4FE548FAE}" name="Sub-Sector"/>
    <tableColumn id="5" xr3:uid="{2E2E5887-C715-4E76-AB44-07F65026995A}" name="Market Cap"/>
    <tableColumn id="6" xr3:uid="{A01833AC-7ADE-4267-8BC0-294F12603D87}" name="Close Price"/>
    <tableColumn id="7" xr3:uid="{954DF181-39E6-40EC-9939-13862C188C6F}" name="1Y Return vs Nifty"/>
    <tableColumn id="18" xr3:uid="{51902B7B-172C-4319-955A-92F624CF4099}" name="1Y Return vs Nifty Z-Score" dataDxfId="45">
      <calculatedColumnFormula>(Table2[[#This Row],[1Y Return vs Nifty]]-AVERAGE(Table2[1Y Return vs Nifty]))/_xlfn.STDEV.P(Table2[1Y Return vs Nifty])</calculatedColumnFormula>
    </tableColumn>
    <tableColumn id="8" xr3:uid="{9198F78A-2261-4C1A-8798-C3BD70C0E83E}" name="1M Return vs Nifty"/>
    <tableColumn id="19" xr3:uid="{670F087A-5E5C-4F2B-A6DF-5BFD9EFCA4C9}" name="1M Return vs Nifty Z-Score" dataDxfId="44">
      <calculatedColumnFormula>(Table2[[#This Row],[1M Return vs Nifty]]-AVERAGE(Table2[1M Return vs Nifty]))/_xlfn.STDEV.P(Table2[1M Return vs Nifty])</calculatedColumnFormula>
    </tableColumn>
    <tableColumn id="9" xr3:uid="{F92294AF-A434-4F9D-BBEB-793B93B5E07F}" name="6M Return vs Nifty"/>
    <tableColumn id="20" xr3:uid="{E28337E7-5760-4C61-B6EC-F1306651869F}" name="6M Return vs Nifty Z-Score" dataDxfId="43">
      <calculatedColumnFormula>(Table2[[#This Row],[6M Return vs Nifty]]-AVERAGE(Table2[6M Return vs Nifty]))/_xlfn.STDEV.P(Table2[6M Return vs Nifty])</calculatedColumnFormula>
    </tableColumn>
    <tableColumn id="10" xr3:uid="{0EB6523B-7487-4D64-A8BE-57BCBF524876}" name="1W Return vs Nifty"/>
    <tableColumn id="22" xr3:uid="{47A280D2-CAF2-48F9-AABA-1B6B05EE96A0}" name="1W Return vs Nifty Z-Score" dataDxfId="42">
      <calculatedColumnFormula>(Table2[[#This Row],[1W Return vs Nifty]]-AVERAGE(Table2[1W Return vs Nifty]))/_xlfn.STDEV.P(Table2[1W Return vs Nifty])</calculatedColumnFormula>
    </tableColumn>
    <tableColumn id="21" xr3:uid="{E9636E7B-1530-4276-B437-8926B770D592}" name="20D EMA" dataDxfId="41"/>
    <tableColumn id="11" xr3:uid="{4017257A-5F15-4F9A-8059-01BAB088809D}" name="50D EMA"/>
    <tableColumn id="12" xr3:uid="{796175CE-8DBA-4E13-AF7C-9780333FA5E7}" name="200D EMA"/>
    <tableColumn id="13" xr3:uid="{6018A530-9AC9-4D58-BEDB-FA5B166ACB54}" name="RSI Exponential â€“ 14D"/>
    <tableColumn id="25" xr3:uid="{B648F515-AF79-4AE9-B342-4B3C2B5B6688}" name="% Price above 20 EMA" dataDxfId="40">
      <calculatedColumnFormula>(Table2[[#This Row],[Close Price]]-Table2[[#This Row],[20D EMA]])/Table2[[#This Row],[20D EMA]]</calculatedColumnFormula>
    </tableColumn>
    <tableColumn id="24" xr3:uid="{82C0EB78-16FC-4A54-9BF2-FD4E30E02175}" name="% Price above 50 EMA" dataDxfId="39">
      <calculatedColumnFormula>(Table2[[#This Row],[Close Price]]-Table2[[#This Row],[50D EMA]])/Table2[[#This Row],[50D EMA]]</calculatedColumnFormula>
    </tableColumn>
    <tableColumn id="23" xr3:uid="{D9101FA3-3737-4461-8EAA-0ECDF1E1B8B6}" name="% Price above 200 EMA" dataDxfId="38">
      <calculatedColumnFormula>(Table2[[#This Row],[Close Price]]-Table2[[#This Row],[200D EMA]])/Table2[[#This Row],[200D EMA]]</calculatedColumnFormula>
    </tableColumn>
    <tableColumn id="14" xr3:uid="{0686C912-F447-48CF-98FC-ECE805ADAC28}" name="Relative Volume"/>
    <tableColumn id="37" xr3:uid="{3D2DCAE1-193D-49D2-90D2-D5516B80E91F}" name="Day Low" dataDxfId="37"/>
    <tableColumn id="36" xr3:uid="{BAE46979-1693-4A25-9965-23DA75822D50}" name="Day High"/>
    <tableColumn id="35" xr3:uid="{37937B2B-5E3E-4E5C-8735-AEDC690CA2B0}" name="Current Week Low"/>
    <tableColumn id="34" xr3:uid="{28FF196D-0204-4F3F-AD1F-1C9227E42F82}" name="Current Week High"/>
    <tableColumn id="33" xr3:uid="{E0AE08D1-95AB-47EE-A092-726A26CF8CED}" name="Current Month Low"/>
    <tableColumn id="32" xr3:uid="{2AB9C242-3225-49C6-8E83-C2950E4424F3}" name="Current Month High"/>
    <tableColumn id="31" xr3:uid="{73CB93C1-03A5-44AF-9B68-8F2FB4D6C0C3}" name="% Away From Day Low" dataDxfId="36">
      <calculatedColumnFormula>(Table2[[#This Row],[Close Price]]/Table2[[#This Row],[Day Low]])-1</calculatedColumnFormula>
    </tableColumn>
    <tableColumn id="30" xr3:uid="{F69C85F8-F063-4567-9062-72CF36FFD26F}" name="% Away From Day High" dataDxfId="35">
      <calculatedColumnFormula>(Table2[[#This Row],[Day High]]/Table2[[#This Row],[Close Price]])-1</calculatedColumnFormula>
    </tableColumn>
    <tableColumn id="29" xr3:uid="{3618FF50-F299-4D9A-BF1A-E5FD3B5409D2}" name="% Away From Current Week Low" dataDxfId="34">
      <calculatedColumnFormula>(Table2[[#This Row],[Close Price]]/Table2[[#This Row],[Current Week Low]])-1</calculatedColumnFormula>
    </tableColumn>
    <tableColumn id="28" xr3:uid="{9AC8C928-68EA-4353-81FF-3A0D3DB65E90}" name="% Away From Current Week High" dataDxfId="33">
      <calculatedColumnFormula>(Table2[[#This Row],[Current Week High]]/Table2[[#This Row],[Close Price]])-1</calculatedColumnFormula>
    </tableColumn>
    <tableColumn id="27" xr3:uid="{F7A10E4D-DBDA-4423-B8F8-F9607ABE431F}" name="% Away From Current Month Low" dataDxfId="32">
      <calculatedColumnFormula>(Table2[[#This Row],[Close Price]]/Table2[[#This Row],[Current Month Low]])-1</calculatedColumnFormula>
    </tableColumn>
    <tableColumn id="26" xr3:uid="{237CE4B1-E1D2-44B1-9987-0A59215C79AB}" name="% Away From Current Month High" dataDxfId="31">
      <calculatedColumnFormula>(Table2[[#This Row],[Current Month High]]/Table2[[#This Row],[Close Price]])-1</calculatedColumnFormula>
    </tableColumn>
    <tableColumn id="15" xr3:uid="{E49086EA-BB92-44FA-AA0A-7B60C5A60C9D}" name="% Away From 52W High"/>
    <tableColumn id="16" xr3:uid="{F2FB6AF0-7F58-4AC9-A1B6-1E1BD0D3913E}" name="% Away From 52W Low"/>
    <tableColumn id="42" xr3:uid="{AAA3FFA4-E058-481D-9091-31FA6B3BB6C8}" name="Uptrend" dataDxfId="30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F66C0733-7E3D-42B8-A237-E01D72F83E35}" name="Relative Strength Sector Index" dataDxfId="29"/>
    <tableColumn id="40" xr3:uid="{B5022FE8-2B3D-4742-90AF-E2C672E79579}" name="Relative Strength Sector Index - Zone"/>
    <tableColumn id="39" xr3:uid="{CD9AEE84-9C2C-4E93-A575-4155A95B2D48}" name="Rate of Change"/>
    <tableColumn id="38" xr3:uid="{0277BF0D-5467-49CA-A169-AA634D385B02}" name="Rate of Change - Zone"/>
    <tableColumn id="17" xr3:uid="{F0958F82-2C7E-48AA-86DA-82243C695699}" name="Sharpe Ratio"/>
    <tableColumn id="43" xr3:uid="{9CE52ECB-7A10-4848-982D-A543C3512EBE}" name="Sharpe Ratio Z-Score" dataDxfId="28">
      <calculatedColumnFormula>(Table2[[#This Row],[Sharpe Ratio]]-AVERAGE(Table2[Sharpe Ratio]))/_xlfn.STDEV.P(Table2[Sharpe Ratio])</calculatedColumnFormula>
    </tableColumn>
    <tableColumn id="44" xr3:uid="{94A8838C-66D9-407D-B3CF-F9D57AFD76A3}" name="Score" dataDxfId="27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76CF3FB2-F0CB-4130-9315-CF81E14D6182}" name="Rank 1Y" dataDxfId="26">
      <calculatedColumnFormula>_xlfn.RANK.AVG(Table2[[#This Row],[1Y Return vs Nifty Z-Score]],Table2[1Y Return vs Nifty Z-Score])</calculatedColumnFormula>
    </tableColumn>
    <tableColumn id="46" xr3:uid="{2B01CCD6-F30C-4E49-A208-721DB20CF0A5}" name="Rank 6M" dataDxfId="25">
      <calculatedColumnFormula>_xlfn.RANK.AVG(Table2[[#This Row],[6M Return vs Nifty Z-Score]],Table2[6M Return vs Nifty Z-Score])</calculatedColumnFormula>
    </tableColumn>
    <tableColumn id="47" xr3:uid="{72E7AC1B-6BE5-4204-93B9-AF687FC1EA7C}" name="Rank Sharpe" dataDxfId="24">
      <calculatedColumnFormula>_xlfn.RANK.AVG(Table2[[#This Row],[Sharpe Ratio Z-Score]],Table2[Sharpe Ratio Z-Score])</calculatedColumnFormula>
    </tableColumn>
    <tableColumn id="48" xr3:uid="{3E42120B-DA45-4950-B1DF-5B607E38FA28}" name="Avg" dataDxfId="23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46ABB-567B-4F14-BEF4-8AE947D6D509}" name="Table1" displayName="Table1" ref="A1:Q1483" totalsRowShown="0">
  <autoFilter ref="A1:Q1483" xr:uid="{2DA46ABB-567B-4F14-BEF4-8AE947D6D509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8AE9AE4-639B-4D0E-909D-83493CC24E68}" name="Name"/>
    <tableColumn id="2" xr3:uid="{771E9437-1FCE-41B2-905F-A917A9A66B49}" name="Ticker"/>
    <tableColumn id="17" xr3:uid="{42103A3E-37BB-4B39-BD13-D6D9F30F20AC}" name="Industry" dataDxfId="22"/>
    <tableColumn id="3" xr3:uid="{2C4C2BA4-DAB4-4B44-BAAA-17583257BAB7}" name="Sub-Sector"/>
    <tableColumn id="4" xr3:uid="{F9998540-E1B5-4A18-87A0-6111732B49DD}" name="Market Cap"/>
    <tableColumn id="5" xr3:uid="{6DA1198A-C0D7-49F1-ADCF-28ECBA932976}" name="Close Price"/>
    <tableColumn id="6" xr3:uid="{057F0917-E30D-44A3-BAFA-1A7519AE02DA}" name="1Y Return vs Nifty"/>
    <tableColumn id="7" xr3:uid="{B5EFD352-963D-4580-ACD9-02CA5F18304B}" name="1M Return vs Nifty"/>
    <tableColumn id="8" xr3:uid="{F6F13CA3-1DA0-4AB8-BAE5-3C8328E225A6}" name="6M Return vs Nifty"/>
    <tableColumn id="9" xr3:uid="{51A62DB9-3F51-4243-A0D5-992642322077}" name="1W Return vs Nifty"/>
    <tableColumn id="10" xr3:uid="{7C6066D0-123C-4AB0-88DE-634F9D2BE3C5}" name="50D EMA"/>
    <tableColumn id="11" xr3:uid="{ACA48A04-BFB1-45CE-85CF-6E4491BE0BDA}" name="200D EMA"/>
    <tableColumn id="12" xr3:uid="{BC1F9944-C156-4A7B-A6ED-E6F349204E9D}" name="RSI Exponential â€“ 14D"/>
    <tableColumn id="13" xr3:uid="{C922C9D9-3B16-434D-839E-C8AC987B2136}" name="Relative Volume"/>
    <tableColumn id="14" xr3:uid="{0594E112-94E7-45DE-9A4D-611476E0455E}" name="% Away From 52W High"/>
    <tableColumn id="15" xr3:uid="{B7F61578-AD36-4293-8D04-DD73CDE65498}" name="% Away From 52W Low"/>
    <tableColumn id="16" xr3:uid="{E8A00171-71C4-4625-8432-FC6883D62C56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267B-2A62-4B9E-96F6-7E559006919F}">
  <dimension ref="A1:Z126"/>
  <sheetViews>
    <sheetView tabSelected="1" topLeftCell="R1" workbookViewId="0">
      <selection activeCell="W1" sqref="W1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customWidth="1"/>
    <col min="13" max="13" width="31.21875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3198</v>
      </c>
      <c r="C1" s="1" t="s">
        <v>3184</v>
      </c>
      <c r="D1" s="1" t="s">
        <v>3199</v>
      </c>
      <c r="E1" s="1" t="s">
        <v>3200</v>
      </c>
      <c r="F1" s="1" t="s">
        <v>7</v>
      </c>
      <c r="G1" s="1" t="s">
        <v>5</v>
      </c>
      <c r="H1" s="1" t="s">
        <v>3201</v>
      </c>
      <c r="I1" s="1" t="s">
        <v>12</v>
      </c>
      <c r="J1" s="1" t="s">
        <v>3178</v>
      </c>
      <c r="K1" s="1" t="s">
        <v>3179</v>
      </c>
      <c r="L1" s="1" t="s">
        <v>3180</v>
      </c>
      <c r="M1" s="1" t="s">
        <v>3181</v>
      </c>
      <c r="N1" s="1" t="s">
        <v>3182</v>
      </c>
      <c r="O1" s="1" t="s">
        <v>3183</v>
      </c>
      <c r="P1" s="1" t="s">
        <v>13</v>
      </c>
      <c r="Q1" s="1" t="s">
        <v>14</v>
      </c>
      <c r="R1" s="1" t="s">
        <v>3202</v>
      </c>
      <c r="S1" s="1" t="s">
        <v>3170</v>
      </c>
      <c r="T1" s="1" t="s">
        <v>3171</v>
      </c>
      <c r="U1" s="1" t="s">
        <v>3188</v>
      </c>
      <c r="V1" s="1" t="s">
        <v>15</v>
      </c>
      <c r="W1" t="s">
        <v>3193</v>
      </c>
      <c r="X1" t="s">
        <v>3203</v>
      </c>
      <c r="Y1" t="s">
        <v>3204</v>
      </c>
      <c r="Z1" t="s">
        <v>3205</v>
      </c>
    </row>
    <row r="2" spans="1:26" x14ac:dyDescent="0.3">
      <c r="A2" t="s">
        <v>848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</v>
      </c>
      <c r="Z2">
        <f>_xlfn.RANK.AVG(Table3[[#This Row],[Score 2 ]],Table3[[Score 2 ]],1)</f>
        <v>1.5</v>
      </c>
    </row>
    <row r="3" spans="1:26" x14ac:dyDescent="0.3">
      <c r="A3" t="s">
        <v>644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152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</v>
      </c>
      <c r="Z3">
        <f>_xlfn.RANK.AVG(Table3[[#This Row],[Score 2 ]],Table3[[Score 2 ]],1)</f>
        <v>1.5</v>
      </c>
    </row>
    <row r="4" spans="1:26" x14ac:dyDescent="0.3">
      <c r="A4" t="s">
        <v>315</v>
      </c>
      <c r="B4">
        <f>COUNTIFS(Table2[Sub-Sector],Table3[[#This Row],[Sub-Sector]])</f>
        <v>3</v>
      </c>
      <c r="C4" s="1">
        <f>COUNTIFS(Table2[Sub-Sector],Table3[[#This Row],[Sub-Sector]],Table2[Uptrend],"Uptrend")/Table3[[#This Row],[Count]]</f>
        <v>0.33333333333333331</v>
      </c>
      <c r="D4" s="1">
        <f>COUNTIFS(Table2[Sub-Sector],Table3[[#This Row],[Sub-Sector]],Table2[1W Return vs Nifty],"&gt;=5")/Table3[[#This Row],[Count]]</f>
        <v>0.33333333333333331</v>
      </c>
      <c r="E4" s="1">
        <f>COUNTIFS(Table2[Sub-Sector],Table3[[#This Row],[Sub-Sector]],Table2[1M Return vs Nifty],"&gt;=5")/Table3[[#This Row],[Count]]</f>
        <v>0.33333333333333331</v>
      </c>
      <c r="F4" s="1">
        <f>COUNTIFS(Table2[Sub-Sector],Table3[[#This Row],[Sub-Sector]],Table2[6M Return vs Nifty],"&gt;=10")/Table3[[#This Row],[Count]]</f>
        <v>0.66666666666666663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0.66666666666666663</v>
      </c>
      <c r="I4" s="1">
        <f>COUNTIFS(Table2[Sub-Sector],Table3[[#This Row],[Sub-Sector]],Table2[Relative Volume],"&gt;=1")/Table3[[#This Row],[Count]]</f>
        <v>0.66666666666666663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0.33333333333333331</v>
      </c>
      <c r="M4" s="1">
        <f>COUNTIFS(Table2[Sub-Sector],Table3[[#This Row],[Sub-Sector]],Table2[% Away From Current Week High],"&lt;=0.05")/Table3[[#This Row],[Count]]</f>
        <v>0.66666666666666663</v>
      </c>
      <c r="N4" s="1">
        <f>COUNTIFS(Table2[Sub-Sector],Table3[[#This Row],[Sub-Sector]],Table2[% Away From Current Month Low],"&gt;=0.05")/Table3[[#This Row],[Count]]</f>
        <v>1</v>
      </c>
      <c r="O4" s="1">
        <f>COUNTIFS(Table2[Sub-Sector],Table3[[#This Row],[Sub-Sector]],Table2[% Away From Current Month High],"&lt;=0.05")/Table3[[#This Row],[Count]]</f>
        <v>0.33333333333333331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0.33333333333333331</v>
      </c>
      <c r="S4" s="1">
        <f>COUNTIFS(Table2[Sub-Sector],Table3[[#This Row],[Sub-Sector]],Table2[% Price above 50 EMA],"&gt;=0")/Table3[[#This Row],[Count]]</f>
        <v>0.33333333333333331</v>
      </c>
      <c r="T4" s="1">
        <f>COUNTIFS(Table2[Sub-Sector],Table3[[#This Row],[Sub-Sector]],Table2[% Price above 200 EMA],"&gt;=0")/Table3[[#This Row],[Count]]</f>
        <v>0.66666666666666663</v>
      </c>
      <c r="U4" s="1">
        <f>COUNTIFS(Table2[Sub-Sector],Table3[[#This Row],[Sub-Sector]],Table2[Rate of Change - Zone],"Positive")/Table3[[#This Row],[Count]]</f>
        <v>0.66666666666666663</v>
      </c>
      <c r="V4" s="1">
        <f>COUNTIFS(Table2[Sub-Sector],Table3[[#This Row],[Sub-Sector]],Table2[Sharpe Ratio],"&gt;=0.10")/Table3[[#This Row],[Count]]</f>
        <v>0.33333333333333331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220.5</v>
      </c>
      <c r="X4">
        <f>_xlfn.RANK.AVG(Table3[[#This Row],[Score]],Table3[Score],1)</f>
        <v>6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</v>
      </c>
      <c r="Z4">
        <f>_xlfn.RANK.AVG(Table3[[#This Row],[Score 2 ]],Table3[[Score 2 ]],1)</f>
        <v>3</v>
      </c>
    </row>
    <row r="5" spans="1:26" x14ac:dyDescent="0.3">
      <c r="A5" t="s">
        <v>85</v>
      </c>
      <c r="B5">
        <f>COUNTIFS(Table2[Sub-Sector],Table3[[#This Row],[Sub-Sector]])</f>
        <v>5</v>
      </c>
      <c r="C5" s="1">
        <f>COUNTIFS(Table2[Sub-Sector],Table3[[#This Row],[Sub-Sector]],Table2[Uptrend],"Uptrend")/Table3[[#This Row],[Count]]</f>
        <v>0.2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0.4</v>
      </c>
      <c r="F5" s="1">
        <f>COUNTIFS(Table2[Sub-Sector],Table3[[#This Row],[Sub-Sector]],Table2[6M Return vs Nifty],"&gt;=10")/Table3[[#This Row],[Count]]</f>
        <v>0.6</v>
      </c>
      <c r="G5" s="1">
        <f>COUNTIFS(Table2[Sub-Sector],Table3[[#This Row],[Sub-Sector]],Table2[1Y Return vs Nifty],"&gt;=10")/Table3[[#This Row],[Count]]</f>
        <v>0.6</v>
      </c>
      <c r="H5" s="1">
        <f>COUNTIFS(Table2[Sub-Sector],Table3[[#This Row],[Sub-Sector]],Table2[RSI Exponential â€“ 14D],"&gt;=50")/Table3[[#This Row],[Count]]</f>
        <v>0.6</v>
      </c>
      <c r="I5" s="1">
        <f>COUNTIFS(Table2[Sub-Sector],Table3[[#This Row],[Sub-Sector]],Table2[Relative Volume],"&gt;=1")/Table3[[#This Row],[Count]]</f>
        <v>0.8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0.2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0.6</v>
      </c>
      <c r="O5" s="1">
        <f>COUNTIFS(Table2[Sub-Sector],Table3[[#This Row],[Sub-Sector]],Table2[% Away From Current Month High],"&lt;=0.05")/Table3[[#This Row],[Count]]</f>
        <v>0.6</v>
      </c>
      <c r="P5" s="1">
        <f>COUNTIFS(Table2[Sub-Sector],Table3[[#This Row],[Sub-Sector]],Table2[% Away From 52W High],"&lt;=10")/Table3[[#This Row],[Count]]</f>
        <v>0</v>
      </c>
      <c r="Q5" s="1">
        <f>COUNTIFS(Table2[Sub-Sector],Table3[[#This Row],[Sub-Sector]],Table2[% Away From 52W Low],"&gt;=10")/Table3[[#This Row],[Count]]</f>
        <v>0.6</v>
      </c>
      <c r="R5" s="1">
        <f>COUNTIFS(Table2[Sub-Sector],Table3[[#This Row],[Sub-Sector]],Table2[% Price above 20 EMA],"&gt;=0")/Table3[[#This Row],[Count]]</f>
        <v>0.4</v>
      </c>
      <c r="S5" s="1">
        <f>COUNTIFS(Table2[Sub-Sector],Table3[[#This Row],[Sub-Sector]],Table2[% Price above 50 EMA],"&gt;=0")/Table3[[#This Row],[Count]]</f>
        <v>0.4</v>
      </c>
      <c r="T5" s="1">
        <f>COUNTIFS(Table2[Sub-Sector],Table3[[#This Row],[Sub-Sector]],Table2[% Price above 200 EMA],"&gt;=0")/Table3[[#This Row],[Count]]</f>
        <v>0.6</v>
      </c>
      <c r="U5" s="1">
        <f>COUNTIFS(Table2[Sub-Sector],Table3[[#This Row],[Sub-Sector]],Table2[Rate of Change - Zone],"Positive")/Table3[[#This Row],[Count]]</f>
        <v>0.8</v>
      </c>
      <c r="V5" s="1">
        <f>COUNTIFS(Table2[Sub-Sector],Table3[[#This Row],[Sub-Sector]],Table2[Sharpe Ratio],"&gt;=0.10")/Table3[[#This Row],[Count]]</f>
        <v>0.4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5">
        <f>_xlfn.RANK.AVG(Table3[[#This Row],[Score]],Table3[Score],1)</f>
        <v>31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109.5</v>
      </c>
      <c r="Z5">
        <f>_xlfn.RANK.AVG(Table3[[#This Row],[Score 2 ]],Table3[[Score 2 ]],1)</f>
        <v>4</v>
      </c>
    </row>
    <row r="6" spans="1:26" x14ac:dyDescent="0.3">
      <c r="A6" t="s">
        <v>105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0.5</v>
      </c>
      <c r="D6" s="1">
        <f>COUNTIFS(Table2[Sub-Sector],Table3[[#This Row],[Sub-Sector]],Table2[1W Return vs Nifty],"&gt;=5")/Table3[[#This Row],[Count]]</f>
        <v>0.25</v>
      </c>
      <c r="E6" s="1">
        <f>COUNTIFS(Table2[Sub-Sector],Table3[[#This Row],[Sub-Sector]],Table2[1M Return vs Nifty],"&gt;=5")/Table3[[#This Row],[Count]]</f>
        <v>0.75</v>
      </c>
      <c r="F6" s="1">
        <f>COUNTIFS(Table2[Sub-Sector],Table3[[#This Row],[Sub-Sector]],Table2[6M Return vs Nifty],"&gt;=10")/Table3[[#This Row],[Count]]</f>
        <v>0.625</v>
      </c>
      <c r="G6" s="1">
        <f>COUNTIFS(Table2[Sub-Sector],Table3[[#This Row],[Sub-Sector]],Table2[1Y Return vs Nifty],"&gt;=10")/Table3[[#This Row],[Count]]</f>
        <v>0.625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0.5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0.25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0.75</v>
      </c>
      <c r="O6" s="1">
        <f>COUNTIFS(Table2[Sub-Sector],Table3[[#This Row],[Sub-Sector]],Table2[% Away From Current Month High],"&lt;=0.05")/Table3[[#This Row],[Count]]</f>
        <v>0.625</v>
      </c>
      <c r="P6" s="1">
        <f>COUNTIFS(Table2[Sub-Sector],Table3[[#This Row],[Sub-Sector]],Table2[% Away From 52W High],"&lt;=10")/Table3[[#This Row],[Count]]</f>
        <v>0.625</v>
      </c>
      <c r="Q6" s="1">
        <f>COUNTIFS(Table2[Sub-Sector],Table3[[#This Row],[Sub-Sector]],Table2[% Away From 52W Low],"&gt;=10")/Table3[[#This Row],[Count]]</f>
        <v>0.875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0.625</v>
      </c>
      <c r="T6" s="1">
        <f>COUNTIFS(Table2[Sub-Sector],Table3[[#This Row],[Sub-Sector]],Table2[% Price above 200 EMA],"&gt;=0")/Table3[[#This Row],[Count]]</f>
        <v>0.75</v>
      </c>
      <c r="U6" s="1">
        <f>COUNTIFS(Table2[Sub-Sector],Table3[[#This Row],[Sub-Sector]],Table2[Rate of Change - Zone],"Positive")/Table3[[#This Row],[Count]]</f>
        <v>0.75</v>
      </c>
      <c r="V6" s="1">
        <f>COUNTIFS(Table2[Sub-Sector],Table3[[#This Row],[Sub-Sector]],Table2[Sharpe Ratio],"&gt;=0.10")/Table3[[#This Row],[Count]]</f>
        <v>0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216</v>
      </c>
      <c r="X6">
        <f>_xlfn.RANK.AVG(Table3[[#This Row],[Score]],Table3[Score],1)</f>
        <v>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6">
        <f>_xlfn.RANK.AVG(Table3[[#This Row],[Score 2 ]],Table3[[Score 2 ]],1)</f>
        <v>5</v>
      </c>
    </row>
    <row r="7" spans="1:26" x14ac:dyDescent="0.3">
      <c r="A7" t="s">
        <v>229</v>
      </c>
      <c r="B7">
        <f>COUNTIFS(Table2[Sub-Sector],Table3[[#This Row],[Sub-Sector]])</f>
        <v>5</v>
      </c>
      <c r="C7" s="1">
        <f>COUNTIFS(Table2[Sub-Sector],Table3[[#This Row],[Sub-Sector]],Table2[Uptrend],"Uptrend")/Table3[[#This Row],[Count]]</f>
        <v>0.6</v>
      </c>
      <c r="D7" s="1">
        <f>COUNTIFS(Table2[Sub-Sector],Table3[[#This Row],[Sub-Sector]],Table2[1W Return vs Nifty],"&gt;=5")/Table3[[#This Row],[Count]]</f>
        <v>0.2</v>
      </c>
      <c r="E7" s="1">
        <f>COUNTIFS(Table2[Sub-Sector],Table3[[#This Row],[Sub-Sector]],Table2[1M Return vs Nifty],"&gt;=5")/Table3[[#This Row],[Count]]</f>
        <v>0.4</v>
      </c>
      <c r="F7" s="1">
        <f>COUNTIFS(Table2[Sub-Sector],Table3[[#This Row],[Sub-Sector]],Table2[6M Return vs Nifty],"&gt;=10")/Table3[[#This Row],[Count]]</f>
        <v>0.6</v>
      </c>
      <c r="G7" s="1">
        <f>COUNTIFS(Table2[Sub-Sector],Table3[[#This Row],[Sub-Sector]],Table2[1Y Return vs Nifty],"&gt;=10")/Table3[[#This Row],[Count]]</f>
        <v>0.6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0.4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0.6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0.6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0.6</v>
      </c>
      <c r="T7" s="1">
        <f>COUNTIFS(Table2[Sub-Sector],Table3[[#This Row],[Sub-Sector]],Table2[% Price above 200 EMA],"&gt;=0")/Table3[[#This Row],[Count]]</f>
        <v>0.8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0.2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7">
        <f>_xlfn.RANK.AVG(Table3[[#This Row],[Score]],Table3[Score],1)</f>
        <v>18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7">
        <f>_xlfn.RANK.AVG(Table3[[#This Row],[Score 2 ]],Table3[[Score 2 ]],1)</f>
        <v>6</v>
      </c>
    </row>
    <row r="8" spans="1:26" x14ac:dyDescent="0.3">
      <c r="A8" t="s">
        <v>166</v>
      </c>
      <c r="B8">
        <f>COUNTIFS(Table2[Sub-Sector],Table3[[#This Row],[Sub-Sector]])</f>
        <v>13</v>
      </c>
      <c r="C8" s="1">
        <f>COUNTIFS(Table2[Sub-Sector],Table3[[#This Row],[Sub-Sector]],Table2[Uptrend],"Uptrend")/Table3[[#This Row],[Count]]</f>
        <v>0.23076923076923078</v>
      </c>
      <c r="D8" s="1">
        <f>COUNTIFS(Table2[Sub-Sector],Table3[[#This Row],[Sub-Sector]],Table2[1W Return vs Nifty],"&gt;=5")/Table3[[#This Row],[Count]]</f>
        <v>0.30769230769230771</v>
      </c>
      <c r="E8" s="1">
        <f>COUNTIFS(Table2[Sub-Sector],Table3[[#This Row],[Sub-Sector]],Table2[1M Return vs Nifty],"&gt;=5")/Table3[[#This Row],[Count]]</f>
        <v>0.46153846153846156</v>
      </c>
      <c r="F8" s="1">
        <f>COUNTIFS(Table2[Sub-Sector],Table3[[#This Row],[Sub-Sector]],Table2[6M Return vs Nifty],"&gt;=10")/Table3[[#This Row],[Count]]</f>
        <v>0.46153846153846156</v>
      </c>
      <c r="G8" s="1">
        <f>COUNTIFS(Table2[Sub-Sector],Table3[[#This Row],[Sub-Sector]],Table2[1Y Return vs Nifty],"&gt;=10")/Table3[[#This Row],[Count]]</f>
        <v>0.92307692307692313</v>
      </c>
      <c r="H8" s="1">
        <f>COUNTIFS(Table2[Sub-Sector],Table3[[#This Row],[Sub-Sector]],Table2[RSI Exponential â€“ 14D],"&gt;=50")/Table3[[#This Row],[Count]]</f>
        <v>0.53846153846153844</v>
      </c>
      <c r="I8" s="1">
        <f>COUNTIFS(Table2[Sub-Sector],Table3[[#This Row],[Sub-Sector]],Table2[Relative Volume],"&gt;=1")/Table3[[#This Row],[Count]]</f>
        <v>0.61538461538461542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0.92307692307692313</v>
      </c>
      <c r="L8" s="1">
        <f>COUNTIFS(Table2[Sub-Sector],Table3[[#This Row],[Sub-Sector]],Table2[% Away From Current Week Low],"&gt;=0.05")/Table3[[#This Row],[Count]]</f>
        <v>0.46153846153846156</v>
      </c>
      <c r="M8" s="1">
        <f>COUNTIFS(Table2[Sub-Sector],Table3[[#This Row],[Sub-Sector]],Table2[% Away From Current Week High],"&lt;=0.05")/Table3[[#This Row],[Count]]</f>
        <v>0.76923076923076927</v>
      </c>
      <c r="N8" s="1">
        <f>COUNTIFS(Table2[Sub-Sector],Table3[[#This Row],[Sub-Sector]],Table2[% Away From Current Month Low],"&gt;=0.05")/Table3[[#This Row],[Count]]</f>
        <v>0.92307692307692313</v>
      </c>
      <c r="O8" s="1">
        <f>COUNTIFS(Table2[Sub-Sector],Table3[[#This Row],[Sub-Sector]],Table2[% Away From Current Month High],"&lt;=0.05")/Table3[[#This Row],[Count]]</f>
        <v>0.38461538461538464</v>
      </c>
      <c r="P8" s="1">
        <f>COUNTIFS(Table2[Sub-Sector],Table3[[#This Row],[Sub-Sector]],Table2[% Away From 52W High],"&lt;=10")/Table3[[#This Row],[Count]]</f>
        <v>7.6923076923076927E-2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0.53846153846153844</v>
      </c>
      <c r="S8" s="1">
        <f>COUNTIFS(Table2[Sub-Sector],Table3[[#This Row],[Sub-Sector]],Table2[% Price above 50 EMA],"&gt;=0")/Table3[[#This Row],[Count]]</f>
        <v>0.38461538461538464</v>
      </c>
      <c r="T8" s="1">
        <f>COUNTIFS(Table2[Sub-Sector],Table3[[#This Row],[Sub-Sector]],Table2[% Price above 200 EMA],"&gt;=0")/Table3[[#This Row],[Count]]</f>
        <v>0.76923076923076927</v>
      </c>
      <c r="U8" s="1">
        <f>COUNTIFS(Table2[Sub-Sector],Table3[[#This Row],[Sub-Sector]],Table2[Rate of Change - Zone],"Positive")/Table3[[#This Row],[Count]]</f>
        <v>0.61538461538461542</v>
      </c>
      <c r="V8" s="1">
        <f>COUNTIFS(Table2[Sub-Sector],Table3[[#This Row],[Sub-Sector]],Table2[Sharpe Ratio],"&gt;=0.10")/Table3[[#This Row],[Count]]</f>
        <v>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263</v>
      </c>
      <c r="X8">
        <f>_xlfn.RANK.AVG(Table3[[#This Row],[Score]],Table3[Score],1)</f>
        <v>19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8">
        <f>_xlfn.RANK.AVG(Table3[[#This Row],[Score 2 ]],Table3[[Score 2 ]],1)</f>
        <v>7.5</v>
      </c>
    </row>
    <row r="9" spans="1:26" x14ac:dyDescent="0.3">
      <c r="A9" t="s">
        <v>128</v>
      </c>
      <c r="B9">
        <f>COUNTIFS(Table2[Sub-Sector],Table3[[#This Row],[Sub-Sector]])</f>
        <v>1</v>
      </c>
      <c r="C9" s="1">
        <f>COUNTIFS(Table2[Sub-Sector],Table3[[#This Row],[Sub-Sector]],Table2[Uptrend],"Uptrend")/Table3[[#This Row],[Count]]</f>
        <v>1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</v>
      </c>
      <c r="F9" s="1">
        <f>COUNTIFS(Table2[Sub-Sector],Table3[[#This Row],[Sub-Sector]],Table2[6M Return vs Nifty],"&gt;=10")/Table3[[#This Row],[Count]]</f>
        <v>0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1</v>
      </c>
      <c r="I9" s="1">
        <f>COUNTIFS(Table2[Sub-Sector],Table3[[#This Row],[Sub-Sector]],Table2[Relative Volume],"&gt;=1")/Table3[[#This Row],[Count]]</f>
        <v>1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1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1</v>
      </c>
      <c r="O9" s="1">
        <f>COUNTIFS(Table2[Sub-Sector],Table3[[#This Row],[Sub-Sector]],Table2[% Away From Current Month High],"&lt;=0.05")/Table3[[#This Row],[Count]]</f>
        <v>1</v>
      </c>
      <c r="P9" s="1">
        <f>COUNTIFS(Table2[Sub-Sector],Table3[[#This Row],[Sub-Sector]],Table2[% Away From 52W High],"&lt;=10")/Table3[[#This Row],[Count]]</f>
        <v>1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1</v>
      </c>
      <c r="S9" s="1">
        <f>COUNTIFS(Table2[Sub-Sector],Table3[[#This Row],[Sub-Sector]],Table2[% Price above 50 EMA],"&gt;=0")/Table3[[#This Row],[Count]]</f>
        <v>1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1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9">
        <f>_xlfn.RANK.AVG(Table3[[#This Row],[Score]],Table3[Score],1)</f>
        <v>35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9">
        <f>_xlfn.RANK.AVG(Table3[[#This Row],[Score 2 ]],Table3[[Score 2 ]],1)</f>
        <v>7.5</v>
      </c>
    </row>
    <row r="10" spans="1:26" x14ac:dyDescent="0.3">
      <c r="A10" t="s">
        <v>1742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1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1</v>
      </c>
      <c r="G10" s="1">
        <f>COUNTIFS(Table2[Sub-Sector],Table3[[#This Row],[Sub-Sector]],Table2[1Y Return vs Nifty],"&gt;=10")/Table3[[#This Row],[Count]]</f>
        <v>0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1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155.5</v>
      </c>
      <c r="X10">
        <f>_xlfn.RANK.AVG(Table3[[#This Row],[Score]],Table3[Score],1)</f>
        <v>3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</v>
      </c>
      <c r="Z10">
        <f>_xlfn.RANK.AVG(Table3[[#This Row],[Score 2 ]],Table3[[Score 2 ]],1)</f>
        <v>9</v>
      </c>
    </row>
    <row r="11" spans="1:26" x14ac:dyDescent="0.3">
      <c r="A11" t="s">
        <v>120</v>
      </c>
      <c r="B11">
        <f>COUNTIFS(Table2[Sub-Sector],Table3[[#This Row],[Sub-Sector]])</f>
        <v>6</v>
      </c>
      <c r="C11" s="1">
        <f>COUNTIFS(Table2[Sub-Sector],Table3[[#This Row],[Sub-Sector]],Table2[Uptrend],"Uptrend")/Table3[[#This Row],[Count]]</f>
        <v>0.83333333333333337</v>
      </c>
      <c r="D11" s="1">
        <f>COUNTIFS(Table2[Sub-Sector],Table3[[#This Row],[Sub-Sector]],Table2[1W Return vs Nifty],"&gt;=5")/Table3[[#This Row],[Count]]</f>
        <v>0.16666666666666666</v>
      </c>
      <c r="E11" s="1">
        <f>COUNTIFS(Table2[Sub-Sector],Table3[[#This Row],[Sub-Sector]],Table2[1M Return vs Nifty],"&gt;=5")/Table3[[#This Row],[Count]]</f>
        <v>0.83333333333333337</v>
      </c>
      <c r="F11" s="1">
        <f>COUNTIFS(Table2[Sub-Sector],Table3[[#This Row],[Sub-Sector]],Table2[6M Return vs Nifty],"&gt;=10")/Table3[[#This Row],[Count]]</f>
        <v>0.66666666666666663</v>
      </c>
      <c r="G11" s="1">
        <f>COUNTIFS(Table2[Sub-Sector],Table3[[#This Row],[Sub-Sector]],Table2[1Y Return vs Nifty],"&gt;=10")/Table3[[#This Row],[Count]]</f>
        <v>0.66666666666666663</v>
      </c>
      <c r="H11" s="1">
        <f>COUNTIFS(Table2[Sub-Sector],Table3[[#This Row],[Sub-Sector]],Table2[RSI Exponential â€“ 14D],"&gt;=50")/Table3[[#This Row],[Count]]</f>
        <v>0.83333333333333337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0.16666666666666666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0.66666666666666663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0.83333333333333337</v>
      </c>
      <c r="O11" s="1">
        <f>COUNTIFS(Table2[Sub-Sector],Table3[[#This Row],[Sub-Sector]],Table2[% Away From Current Month High],"&lt;=0.05")/Table3[[#This Row],[Count]]</f>
        <v>0.83333333333333337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0.83333333333333337</v>
      </c>
      <c r="S11" s="1">
        <f>COUNTIFS(Table2[Sub-Sector],Table3[[#This Row],[Sub-Sector]],Table2[% Price above 50 EMA],"&gt;=0")/Table3[[#This Row],[Count]]</f>
        <v>0.83333333333333337</v>
      </c>
      <c r="T11" s="1">
        <f>COUNTIFS(Table2[Sub-Sector],Table3[[#This Row],[Sub-Sector]],Table2[% Price above 200 EMA],"&gt;=0")/Table3[[#This Row],[Count]]</f>
        <v>0.83333333333333337</v>
      </c>
      <c r="U11" s="1">
        <f>COUNTIFS(Table2[Sub-Sector],Table3[[#This Row],[Sub-Sector]],Table2[Rate of Change - Zone],"Positive")/Table3[[#This Row],[Count]]</f>
        <v>0.83333333333333337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11">
        <f>_xlfn.RANK.AVG(Table3[[#This Row],[Score]],Table3[Score],1)</f>
        <v>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1">
        <f>_xlfn.RANK.AVG(Table3[[#This Row],[Score 2 ]],Table3[[Score 2 ]],1)</f>
        <v>10</v>
      </c>
    </row>
    <row r="12" spans="1:26" x14ac:dyDescent="0.3">
      <c r="A12" t="s">
        <v>1142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12">
        <f>_xlfn.RANK.AVG(Table3[[#This Row],[Score]],Table3[Score],1)</f>
        <v>12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2">
        <f>_xlfn.RANK.AVG(Table3[[#This Row],[Score 2 ]],Table3[[Score 2 ]],1)</f>
        <v>11.5</v>
      </c>
    </row>
    <row r="13" spans="1:26" x14ac:dyDescent="0.3">
      <c r="A13" t="s">
        <v>496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13">
        <f>_xlfn.RANK.AVG(Table3[[#This Row],[Score]],Table3[Score],1)</f>
        <v>10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3">
        <f>_xlfn.RANK.AVG(Table3[[#This Row],[Score 2 ]],Table3[[Score 2 ]],1)</f>
        <v>11.5</v>
      </c>
    </row>
    <row r="14" spans="1:26" x14ac:dyDescent="0.3">
      <c r="A14" t="s">
        <v>657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1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0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14">
        <f>_xlfn.RANK.AVG(Table3[[#This Row],[Score]],Table3[Score],1)</f>
        <v>13.5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4">
        <f>_xlfn.RANK.AVG(Table3[[#This Row],[Score 2 ]],Table3[[Score 2 ]],1)</f>
        <v>14</v>
      </c>
    </row>
    <row r="15" spans="1:26" x14ac:dyDescent="0.3">
      <c r="A15" t="s">
        <v>985</v>
      </c>
      <c r="B15">
        <f>COUNTIFS(Table2[Sub-Sector],Table3[[#This Row],[Sub-Sector]])</f>
        <v>2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0.5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0.5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0.5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0.5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0.5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0.5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0.5</v>
      </c>
      <c r="V15" s="1">
        <f>COUNTIFS(Table2[Sub-Sector],Table3[[#This Row],[Sub-Sector]],Table2[Sharpe Ratio],"&gt;=0.10")/Table3[[#This Row],[Count]]</f>
        <v>0.5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5">
        <f>_xlfn.RANK.AVG(Table3[[#This Row],[Score]],Table3[Score],1)</f>
        <v>16.5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5">
        <f>_xlfn.RANK.AVG(Table3[[#This Row],[Score 2 ]],Table3[[Score 2 ]],1)</f>
        <v>14</v>
      </c>
    </row>
    <row r="16" spans="1:26" x14ac:dyDescent="0.3">
      <c r="A16" t="s">
        <v>757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16">
        <f>_xlfn.RANK.AVG(Table3[[#This Row],[Score]],Table3[Score],1)</f>
        <v>13.5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6">
        <f>_xlfn.RANK.AVG(Table3[[#This Row],[Score 2 ]],Table3[[Score 2 ]],1)</f>
        <v>14</v>
      </c>
    </row>
    <row r="17" spans="1:26" x14ac:dyDescent="0.3">
      <c r="A17" t="s">
        <v>163</v>
      </c>
      <c r="B17">
        <f>COUNTIFS(Table2[Sub-Sector],Table3[[#This Row],[Sub-Sector]])</f>
        <v>4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0.25</v>
      </c>
      <c r="E17" s="1">
        <f>COUNTIFS(Table2[Sub-Sector],Table3[[#This Row],[Sub-Sector]],Table2[1M Return vs Nifty],"&gt;=5")/Table3[[#This Row],[Count]]</f>
        <v>0.75</v>
      </c>
      <c r="F17" s="1">
        <f>COUNTIFS(Table2[Sub-Sector],Table3[[#This Row],[Sub-Sector]],Table2[6M Return vs Nifty],"&gt;=10")/Table3[[#This Row],[Count]]</f>
        <v>0.75</v>
      </c>
      <c r="G17" s="1">
        <f>COUNTIFS(Table2[Sub-Sector],Table3[[#This Row],[Sub-Sector]],Table2[1Y Return vs Nifty],"&gt;=10")/Table3[[#This Row],[Count]]</f>
        <v>0.75</v>
      </c>
      <c r="H17" s="1">
        <f>COUNTIFS(Table2[Sub-Sector],Table3[[#This Row],[Sub-Sector]],Table2[RSI Exponential â€“ 14D],"&gt;=50")/Table3[[#This Row],[Count]]</f>
        <v>0.75</v>
      </c>
      <c r="I17" s="1">
        <f>COUNTIFS(Table2[Sub-Sector],Table3[[#This Row],[Sub-Sector]],Table2[Relative Volume],"&gt;=1")/Table3[[#This Row],[Count]]</f>
        <v>0.25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0.5</v>
      </c>
      <c r="M17" s="1">
        <f>COUNTIFS(Table2[Sub-Sector],Table3[[#This Row],[Sub-Sector]],Table2[% Away From Current Week High],"&lt;=0.05")/Table3[[#This Row],[Count]]</f>
        <v>0.75</v>
      </c>
      <c r="N17" s="1">
        <f>COUNTIFS(Table2[Sub-Sector],Table3[[#This Row],[Sub-Sector]],Table2[% Away From Current Month Low],"&gt;=0.05")/Table3[[#This Row],[Count]]</f>
        <v>0.5</v>
      </c>
      <c r="O17" s="1">
        <f>COUNTIFS(Table2[Sub-Sector],Table3[[#This Row],[Sub-Sector]],Table2[% Away From Current Month High],"&lt;=0.05")/Table3[[#This Row],[Count]]</f>
        <v>0.75</v>
      </c>
      <c r="P17" s="1">
        <f>COUNTIFS(Table2[Sub-Sector],Table3[[#This Row],[Sub-Sector]],Table2[% Away From 52W High],"&lt;=10")/Table3[[#This Row],[Count]]</f>
        <v>0.5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0.75</v>
      </c>
      <c r="S17" s="1">
        <f>COUNTIFS(Table2[Sub-Sector],Table3[[#This Row],[Sub-Sector]],Table2[% Price above 50 EMA],"&gt;=0")/Table3[[#This Row],[Count]]</f>
        <v>0.75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0.75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</v>
      </c>
      <c r="X17">
        <f>_xlfn.RANK.AVG(Table3[[#This Row],[Score]],Table3[Score],1)</f>
        <v>4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7">
        <f>_xlfn.RANK.AVG(Table3[[#This Row],[Score 2 ]],Table3[[Score 2 ]],1)</f>
        <v>16</v>
      </c>
    </row>
    <row r="18" spans="1:26" x14ac:dyDescent="0.3">
      <c r="A18" t="s">
        <v>292</v>
      </c>
      <c r="B18">
        <f>COUNTIFS(Table2[Sub-Sector],Table3[[#This Row],[Sub-Sector]])</f>
        <v>3</v>
      </c>
      <c r="C18" s="1">
        <f>COUNTIFS(Table2[Sub-Sector],Table3[[#This Row],[Sub-Sector]],Table2[Uptrend],"Uptrend")/Table3[[#This Row],[Count]]</f>
        <v>0</v>
      </c>
      <c r="D18" s="1">
        <f>COUNTIFS(Table2[Sub-Sector],Table3[[#This Row],[Sub-Sector]],Table2[1W Return vs Nifty],"&gt;=5")/Table3[[#This Row],[Count]]</f>
        <v>1</v>
      </c>
      <c r="E18" s="1">
        <f>COUNTIFS(Table2[Sub-Sector],Table3[[#This Row],[Sub-Sector]],Table2[1M Return vs Nifty],"&gt;=5")/Table3[[#This Row],[Count]]</f>
        <v>1</v>
      </c>
      <c r="F18" s="1">
        <f>COUNTIFS(Table2[Sub-Sector],Table3[[#This Row],[Sub-Sector]],Table2[6M Return vs Nifty],"&gt;=10")/Table3[[#This Row],[Count]]</f>
        <v>0.66666666666666663</v>
      </c>
      <c r="G18" s="1">
        <f>COUNTIFS(Table2[Sub-Sector],Table3[[#This Row],[Sub-Sector]],Table2[1Y Return vs Nifty],"&gt;=10")/Table3[[#This Row],[Count]]</f>
        <v>1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1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1</v>
      </c>
      <c r="S18" s="1">
        <f>COUNTIFS(Table2[Sub-Sector],Table3[[#This Row],[Sub-Sector]],Table2[% Price above 50 EMA],"&gt;=0")/Table3[[#This Row],[Count]]</f>
        <v>1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8">
        <f>_xlfn.RANK.AVG(Table3[[#This Row],[Score]],Table3[Score],1)</f>
        <v>16.5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8">
        <f>_xlfn.RANK.AVG(Table3[[#This Row],[Score 2 ]],Table3[[Score 2 ]],1)</f>
        <v>17</v>
      </c>
    </row>
    <row r="19" spans="1:26" x14ac:dyDescent="0.3">
      <c r="A19" t="s">
        <v>259</v>
      </c>
      <c r="B19">
        <f>COUNTIFS(Table2[Sub-Sector],Table3[[#This Row],[Sub-Sector]])</f>
        <v>14</v>
      </c>
      <c r="C19" s="1">
        <f>COUNTIFS(Table2[Sub-Sector],Table3[[#This Row],[Sub-Sector]],Table2[Uptrend],"Uptrend")/Table3[[#This Row],[Count]]</f>
        <v>0.7857142857142857</v>
      </c>
      <c r="D19" s="1">
        <f>COUNTIFS(Table2[Sub-Sector],Table3[[#This Row],[Sub-Sector]],Table2[1W Return vs Nifty],"&gt;=5")/Table3[[#This Row],[Count]]</f>
        <v>0.21428571428571427</v>
      </c>
      <c r="E19" s="1">
        <f>COUNTIFS(Table2[Sub-Sector],Table3[[#This Row],[Sub-Sector]],Table2[1M Return vs Nifty],"&gt;=5")/Table3[[#This Row],[Count]]</f>
        <v>0.6428571428571429</v>
      </c>
      <c r="F19" s="1">
        <f>COUNTIFS(Table2[Sub-Sector],Table3[[#This Row],[Sub-Sector]],Table2[6M Return vs Nifty],"&gt;=10")/Table3[[#This Row],[Count]]</f>
        <v>0.7142857142857143</v>
      </c>
      <c r="G19" s="1">
        <f>COUNTIFS(Table2[Sub-Sector],Table3[[#This Row],[Sub-Sector]],Table2[1Y Return vs Nifty],"&gt;=10")/Table3[[#This Row],[Count]]</f>
        <v>0.6428571428571429</v>
      </c>
      <c r="H19" s="1">
        <f>COUNTIFS(Table2[Sub-Sector],Table3[[#This Row],[Sub-Sector]],Table2[RSI Exponential â€“ 14D],"&gt;=50")/Table3[[#This Row],[Count]]</f>
        <v>0.35714285714285715</v>
      </c>
      <c r="I19" s="1">
        <f>COUNTIFS(Table2[Sub-Sector],Table3[[#This Row],[Sub-Sector]],Table2[Relative Volume],"&gt;=1")/Table3[[#This Row],[Count]]</f>
        <v>0.35714285714285715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0.14285714285714285</v>
      </c>
      <c r="M19" s="1">
        <f>COUNTIFS(Table2[Sub-Sector],Table3[[#This Row],[Sub-Sector]],Table2[% Away From Current Week High],"&lt;=0.05")/Table3[[#This Row],[Count]]</f>
        <v>0.5714285714285714</v>
      </c>
      <c r="N19" s="1">
        <f>COUNTIFS(Table2[Sub-Sector],Table3[[#This Row],[Sub-Sector]],Table2[% Away From Current Month Low],"&gt;=0.05")/Table3[[#This Row],[Count]]</f>
        <v>0.7142857142857143</v>
      </c>
      <c r="O19" s="1">
        <f>COUNTIFS(Table2[Sub-Sector],Table3[[#This Row],[Sub-Sector]],Table2[% Away From Current Month High],"&lt;=0.05")/Table3[[#This Row],[Count]]</f>
        <v>0.21428571428571427</v>
      </c>
      <c r="P19" s="1">
        <f>COUNTIFS(Table2[Sub-Sector],Table3[[#This Row],[Sub-Sector]],Table2[% Away From 52W High],"&lt;=10")/Table3[[#This Row],[Count]]</f>
        <v>0.35714285714285715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0.5714285714285714</v>
      </c>
      <c r="S19" s="1">
        <f>COUNTIFS(Table2[Sub-Sector],Table3[[#This Row],[Sub-Sector]],Table2[% Price above 50 EMA],"&gt;=0")/Table3[[#This Row],[Count]]</f>
        <v>0.7142857142857143</v>
      </c>
      <c r="T19" s="1">
        <f>COUNTIFS(Table2[Sub-Sector],Table3[[#This Row],[Sub-Sector]],Table2[% Price above 200 EMA],"&gt;=0")/Table3[[#This Row],[Count]]</f>
        <v>0.9285714285714286</v>
      </c>
      <c r="U19" s="1">
        <f>COUNTIFS(Table2[Sub-Sector],Table3[[#This Row],[Sub-Sector]],Table2[Rate of Change - Zone],"Positive")/Table3[[#This Row],[Count]]</f>
        <v>0.5714285714285714</v>
      </c>
      <c r="V19" s="1">
        <f>COUNTIFS(Table2[Sub-Sector],Table3[[#This Row],[Sub-Sector]],Table2[Sharpe Ratio],"&gt;=0.10")/Table3[[#This Row],[Count]]</f>
        <v>0.35714285714285715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250</v>
      </c>
      <c r="X19">
        <f>_xlfn.RANK.AVG(Table3[[#This Row],[Score]],Table3[Score],1)</f>
        <v>11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150.5</v>
      </c>
      <c r="Z19">
        <f>_xlfn.RANK.AVG(Table3[[#This Row],[Score 2 ]],Table3[[Score 2 ]],1)</f>
        <v>18</v>
      </c>
    </row>
    <row r="20" spans="1:26" x14ac:dyDescent="0.3">
      <c r="A20" t="s">
        <v>46</v>
      </c>
      <c r="B20">
        <f>COUNTIFS(Table2[Sub-Sector],Table3[[#This Row],[Sub-Sector]])</f>
        <v>26</v>
      </c>
      <c r="C20" s="1">
        <f>COUNTIFS(Table2[Sub-Sector],Table3[[#This Row],[Sub-Sector]],Table2[Uptrend],"Uptrend")/Table3[[#This Row],[Count]]</f>
        <v>0.15384615384615385</v>
      </c>
      <c r="D20" s="1">
        <f>COUNTIFS(Table2[Sub-Sector],Table3[[#This Row],[Sub-Sector]],Table2[1W Return vs Nifty],"&gt;=5")/Table3[[#This Row],[Count]]</f>
        <v>0.46153846153846156</v>
      </c>
      <c r="E20" s="1">
        <f>COUNTIFS(Table2[Sub-Sector],Table3[[#This Row],[Sub-Sector]],Table2[1M Return vs Nifty],"&gt;=5")/Table3[[#This Row],[Count]]</f>
        <v>0.65384615384615385</v>
      </c>
      <c r="F20" s="1">
        <f>COUNTIFS(Table2[Sub-Sector],Table3[[#This Row],[Sub-Sector]],Table2[6M Return vs Nifty],"&gt;=10")/Table3[[#This Row],[Count]]</f>
        <v>0.42307692307692307</v>
      </c>
      <c r="G20" s="1">
        <f>COUNTIFS(Table2[Sub-Sector],Table3[[#This Row],[Sub-Sector]],Table2[1Y Return vs Nifty],"&gt;=10")/Table3[[#This Row],[Count]]</f>
        <v>0.61538461538461542</v>
      </c>
      <c r="H20" s="1">
        <f>COUNTIFS(Table2[Sub-Sector],Table3[[#This Row],[Sub-Sector]],Table2[RSI Exponential â€“ 14D],"&gt;=50")/Table3[[#This Row],[Count]]</f>
        <v>0.88461538461538458</v>
      </c>
      <c r="I20" s="1">
        <f>COUNTIFS(Table2[Sub-Sector],Table3[[#This Row],[Sub-Sector]],Table2[Relative Volume],"&gt;=1")/Table3[[#This Row],[Count]]</f>
        <v>0.42307692307692307</v>
      </c>
      <c r="J20" s="1">
        <f>COUNTIFS(Table2[Sub-Sector],Table3[[#This Row],[Sub-Sector]],Table2[% Away From Day Low],"&gt;=0.05")/Table3[[#This Row],[Count]]</f>
        <v>7.6923076923076927E-2</v>
      </c>
      <c r="K20" s="1">
        <f>COUNTIFS(Table2[Sub-Sector],Table3[[#This Row],[Sub-Sector]],Table2[% Away From Day High],"&lt;=0.05")/Table3[[#This Row],[Count]]</f>
        <v>0.96153846153846156</v>
      </c>
      <c r="L20" s="1">
        <f>COUNTIFS(Table2[Sub-Sector],Table3[[#This Row],[Sub-Sector]],Table2[% Away From Current Week Low],"&gt;=0.05")/Table3[[#This Row],[Count]]</f>
        <v>0.5</v>
      </c>
      <c r="M20" s="1">
        <f>COUNTIFS(Table2[Sub-Sector],Table3[[#This Row],[Sub-Sector]],Table2[% Away From Current Week High],"&lt;=0.05")/Table3[[#This Row],[Count]]</f>
        <v>0.84615384615384615</v>
      </c>
      <c r="N20" s="1">
        <f>COUNTIFS(Table2[Sub-Sector],Table3[[#This Row],[Sub-Sector]],Table2[% Away From Current Month Low],"&gt;=0.05")/Table3[[#This Row],[Count]]</f>
        <v>0.92307692307692313</v>
      </c>
      <c r="O20" s="1">
        <f>COUNTIFS(Table2[Sub-Sector],Table3[[#This Row],[Sub-Sector]],Table2[% Away From Current Month High],"&lt;=0.05")/Table3[[#This Row],[Count]]</f>
        <v>0.57692307692307687</v>
      </c>
      <c r="P20" s="1">
        <f>COUNTIFS(Table2[Sub-Sector],Table3[[#This Row],[Sub-Sector]],Table2[% Away From 52W High],"&lt;=10")/Table3[[#This Row],[Count]]</f>
        <v>0.11538461538461539</v>
      </c>
      <c r="Q20" s="1">
        <f>COUNTIFS(Table2[Sub-Sector],Table3[[#This Row],[Sub-Sector]],Table2[% Away From 52W Low],"&gt;=10")/Table3[[#This Row],[Count]]</f>
        <v>0.96153846153846156</v>
      </c>
      <c r="R20" s="1">
        <f>COUNTIFS(Table2[Sub-Sector],Table3[[#This Row],[Sub-Sector]],Table2[% Price above 20 EMA],"&gt;=0")/Table3[[#This Row],[Count]]</f>
        <v>0.84615384615384615</v>
      </c>
      <c r="S20" s="1">
        <f>COUNTIFS(Table2[Sub-Sector],Table3[[#This Row],[Sub-Sector]],Table2[% Price above 50 EMA],"&gt;=0")/Table3[[#This Row],[Count]]</f>
        <v>0.61538461538461542</v>
      </c>
      <c r="T20" s="1">
        <f>COUNTIFS(Table2[Sub-Sector],Table3[[#This Row],[Sub-Sector]],Table2[% Price above 200 EMA],"&gt;=0")/Table3[[#This Row],[Count]]</f>
        <v>0.65384615384615385</v>
      </c>
      <c r="U20" s="1">
        <f>COUNTIFS(Table2[Sub-Sector],Table3[[#This Row],[Sub-Sector]],Table2[Rate of Change - Zone],"Positive")/Table3[[#This Row],[Count]]</f>
        <v>0.76923076923076927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20">
        <f>_xlfn.RANK.AVG(Table3[[#This Row],[Score]],Table3[Score],1)</f>
        <v>20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0">
        <f>_xlfn.RANK.AVG(Table3[[#This Row],[Score 2 ]],Table3[[Score 2 ]],1)</f>
        <v>19</v>
      </c>
    </row>
    <row r="21" spans="1:26" x14ac:dyDescent="0.3">
      <c r="A21" t="s">
        <v>136</v>
      </c>
      <c r="B21">
        <f>COUNTIFS(Table2[Sub-Sector],Table3[[#This Row],[Sub-Sector]])</f>
        <v>20</v>
      </c>
      <c r="C21" s="1">
        <f>COUNTIFS(Table2[Sub-Sector],Table3[[#This Row],[Sub-Sector]],Table2[Uptrend],"Uptrend")/Table3[[#This Row],[Count]]</f>
        <v>0.25</v>
      </c>
      <c r="D21" s="1">
        <f>COUNTIFS(Table2[Sub-Sector],Table3[[#This Row],[Sub-Sector]],Table2[1W Return vs Nifty],"&gt;=5")/Table3[[#This Row],[Count]]</f>
        <v>0.35</v>
      </c>
      <c r="E21" s="1">
        <f>COUNTIFS(Table2[Sub-Sector],Table3[[#This Row],[Sub-Sector]],Table2[1M Return vs Nifty],"&gt;=5")/Table3[[#This Row],[Count]]</f>
        <v>0.45</v>
      </c>
      <c r="F21" s="1">
        <f>COUNTIFS(Table2[Sub-Sector],Table3[[#This Row],[Sub-Sector]],Table2[6M Return vs Nifty],"&gt;=10")/Table3[[#This Row],[Count]]</f>
        <v>0.2</v>
      </c>
      <c r="G21" s="1">
        <f>COUNTIFS(Table2[Sub-Sector],Table3[[#This Row],[Sub-Sector]],Table2[1Y Return vs Nifty],"&gt;=10")/Table3[[#This Row],[Count]]</f>
        <v>0.7</v>
      </c>
      <c r="H21" s="1">
        <f>COUNTIFS(Table2[Sub-Sector],Table3[[#This Row],[Sub-Sector]],Table2[RSI Exponential â€“ 14D],"&gt;=50")/Table3[[#This Row],[Count]]</f>
        <v>0.9</v>
      </c>
      <c r="I21" s="1">
        <f>COUNTIFS(Table2[Sub-Sector],Table3[[#This Row],[Sub-Sector]],Table2[Relative Volume],"&gt;=1")/Table3[[#This Row],[Count]]</f>
        <v>0.55000000000000004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0.95</v>
      </c>
      <c r="L21" s="1">
        <f>COUNTIFS(Table2[Sub-Sector],Table3[[#This Row],[Sub-Sector]],Table2[% Away From Current Week Low],"&gt;=0.05")/Table3[[#This Row],[Count]]</f>
        <v>0.4</v>
      </c>
      <c r="M21" s="1">
        <f>COUNTIFS(Table2[Sub-Sector],Table3[[#This Row],[Sub-Sector]],Table2[% Away From Current Week High],"&lt;=0.05")/Table3[[#This Row],[Count]]</f>
        <v>0.8</v>
      </c>
      <c r="N21" s="1">
        <f>COUNTIFS(Table2[Sub-Sector],Table3[[#This Row],[Sub-Sector]],Table2[% Away From Current Month Low],"&gt;=0.05")/Table3[[#This Row],[Count]]</f>
        <v>0.95</v>
      </c>
      <c r="O21" s="1">
        <f>COUNTIFS(Table2[Sub-Sector],Table3[[#This Row],[Sub-Sector]],Table2[% Away From Current Month High],"&lt;=0.05")/Table3[[#This Row],[Count]]</f>
        <v>0.55000000000000004</v>
      </c>
      <c r="P21" s="1">
        <f>COUNTIFS(Table2[Sub-Sector],Table3[[#This Row],[Sub-Sector]],Table2[% Away From 52W High],"&lt;=10")/Table3[[#This Row],[Count]]</f>
        <v>0.15</v>
      </c>
      <c r="Q21" s="1">
        <f>COUNTIFS(Table2[Sub-Sector],Table3[[#This Row],[Sub-Sector]],Table2[% Away From 52W Low],"&gt;=10")/Table3[[#This Row],[Count]]</f>
        <v>0.9</v>
      </c>
      <c r="R21" s="1">
        <f>COUNTIFS(Table2[Sub-Sector],Table3[[#This Row],[Sub-Sector]],Table2[% Price above 20 EMA],"&gt;=0")/Table3[[#This Row],[Count]]</f>
        <v>0.75</v>
      </c>
      <c r="S21" s="1">
        <f>COUNTIFS(Table2[Sub-Sector],Table3[[#This Row],[Sub-Sector]],Table2[% Price above 50 EMA],"&gt;=0")/Table3[[#This Row],[Count]]</f>
        <v>0.4</v>
      </c>
      <c r="T21" s="1">
        <f>COUNTIFS(Table2[Sub-Sector],Table3[[#This Row],[Sub-Sector]],Table2[% Price above 200 EMA],"&gt;=0")/Table3[[#This Row],[Count]]</f>
        <v>0.7</v>
      </c>
      <c r="U21" s="1">
        <f>COUNTIFS(Table2[Sub-Sector],Table3[[#This Row],[Sub-Sector]],Table2[Rate of Change - Zone],"Positive")/Table3[[#This Row],[Count]]</f>
        <v>0.7</v>
      </c>
      <c r="V21" s="1">
        <f>COUNTIFS(Table2[Sub-Sector],Table3[[#This Row],[Sub-Sector]],Table2[Sharpe Ratio],"&gt;=0.10")/Table3[[#This Row],[Count]]</f>
        <v>0.45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21">
        <f>_xlfn.RANK.AVG(Table3[[#This Row],[Score]],Table3[Score],1)</f>
        <v>21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1">
        <f>_xlfn.RANK.AVG(Table3[[#This Row],[Score 2 ]],Table3[[Score 2 ]],1)</f>
        <v>20.5</v>
      </c>
    </row>
    <row r="22" spans="1:26" x14ac:dyDescent="0.3">
      <c r="A22" t="s">
        <v>174</v>
      </c>
      <c r="B22">
        <f>COUNTIFS(Table2[Sub-Sector],Table3[[#This Row],[Sub-Sector]])</f>
        <v>2</v>
      </c>
      <c r="C22" s="1">
        <f>COUNTIFS(Table2[Sub-Sector],Table3[[#This Row],[Sub-Sector]],Table2[Uptrend],"Uptrend")/Table3[[#This Row],[Count]]</f>
        <v>0.5</v>
      </c>
      <c r="D22" s="1">
        <f>COUNTIFS(Table2[Sub-Sector],Table3[[#This Row],[Sub-Sector]],Table2[1W Return vs Nifty],"&gt;=5")/Table3[[#This Row],[Count]]</f>
        <v>0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1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0.5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</v>
      </c>
      <c r="P22" s="1">
        <f>COUNTIFS(Table2[Sub-Sector],Table3[[#This Row],[Sub-Sector]],Table2[% Away From 52W High],"&lt;=10")/Table3[[#This Row],[Count]]</f>
        <v>0.5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22">
        <f>_xlfn.RANK.AVG(Table3[[#This Row],[Score]],Table3[Score],1)</f>
        <v>33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2">
        <f>_xlfn.RANK.AVG(Table3[[#This Row],[Score 2 ]],Table3[[Score 2 ]],1)</f>
        <v>20.5</v>
      </c>
    </row>
    <row r="23" spans="1:26" x14ac:dyDescent="0.3">
      <c r="A23" t="s">
        <v>80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</v>
      </c>
      <c r="D23" s="1">
        <f>COUNTIFS(Table2[Sub-Sector],Table3[[#This Row],[Sub-Sector]],Table2[1W Return vs Nifty],"&gt;=5")/Table3[[#This Row],[Count]]</f>
        <v>0.6</v>
      </c>
      <c r="E23" s="1">
        <f>COUNTIFS(Table2[Sub-Sector],Table3[[#This Row],[Sub-Sector]],Table2[1M Return vs Nifty],"&gt;=5")/Table3[[#This Row],[Count]]</f>
        <v>0.8</v>
      </c>
      <c r="F23" s="1">
        <f>COUNTIFS(Table2[Sub-Sector],Table3[[#This Row],[Sub-Sector]],Table2[6M Return vs Nifty],"&gt;=10")/Table3[[#This Row],[Count]]</f>
        <v>0.2</v>
      </c>
      <c r="G23" s="1">
        <f>COUNTIFS(Table2[Sub-Sector],Table3[[#This Row],[Sub-Sector]],Table2[1Y Return vs Nifty],"&gt;=10")/Table3[[#This Row],[Count]]</f>
        <v>0.6</v>
      </c>
      <c r="H23" s="1">
        <f>COUNTIFS(Table2[Sub-Sector],Table3[[#This Row],[Sub-Sector]],Table2[RSI Exponential â€“ 14D],"&gt;=50")/Table3[[#This Row],[Count]]</f>
        <v>0.8</v>
      </c>
      <c r="I23" s="1">
        <f>COUNTIFS(Table2[Sub-Sector],Table3[[#This Row],[Sub-Sector]],Table2[Relative Volume],"&gt;=1")/Table3[[#This Row],[Count]]</f>
        <v>0.6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0.8</v>
      </c>
      <c r="M23" s="1">
        <f>COUNTIFS(Table2[Sub-Sector],Table3[[#This Row],[Sub-Sector]],Table2[% Away From Current Week High],"&lt;=0.05")/Table3[[#This Row],[Count]]</f>
        <v>1</v>
      </c>
      <c r="N23" s="1">
        <f>COUNTIFS(Table2[Sub-Sector],Table3[[#This Row],[Sub-Sector]],Table2[% Away From Current Month Low],"&gt;=0.05")/Table3[[#This Row],[Count]]</f>
        <v>0.8</v>
      </c>
      <c r="O23" s="1">
        <f>COUNTIFS(Table2[Sub-Sector],Table3[[#This Row],[Sub-Sector]],Table2[% Away From Current Month High],"&lt;=0.05")/Table3[[#This Row],[Count]]</f>
        <v>0.8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0.8</v>
      </c>
      <c r="R23" s="1">
        <f>COUNTIFS(Table2[Sub-Sector],Table3[[#This Row],[Sub-Sector]],Table2[% Price above 20 EMA],"&gt;=0")/Table3[[#This Row],[Count]]</f>
        <v>0.8</v>
      </c>
      <c r="S23" s="1">
        <f>COUNTIFS(Table2[Sub-Sector],Table3[[#This Row],[Sub-Sector]],Table2[% Price above 50 EMA],"&gt;=0")/Table3[[#This Row],[Count]]</f>
        <v>0.8</v>
      </c>
      <c r="T23" s="1">
        <f>COUNTIFS(Table2[Sub-Sector],Table3[[#This Row],[Sub-Sector]],Table2[% Price above 200 EMA],"&gt;=0")/Table3[[#This Row],[Count]]</f>
        <v>0.6</v>
      </c>
      <c r="U23" s="1">
        <f>COUNTIFS(Table2[Sub-Sector],Table3[[#This Row],[Sub-Sector]],Table2[Rate of Change - Zone],"Positive")/Table3[[#This Row],[Count]]</f>
        <v>0.8</v>
      </c>
      <c r="V23" s="1">
        <f>COUNTIFS(Table2[Sub-Sector],Table3[[#This Row],[Sub-Sector]],Table2[Sharpe Ratio],"&gt;=0.10")/Table3[[#This Row],[Count]]</f>
        <v>0.6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23">
        <f>_xlfn.RANK.AVG(Table3[[#This Row],[Score]],Table3[Score],1)</f>
        <v>24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3">
        <f>_xlfn.RANK.AVG(Table3[[#This Row],[Score 2 ]],Table3[[Score 2 ]],1)</f>
        <v>22</v>
      </c>
    </row>
    <row r="24" spans="1:26" x14ac:dyDescent="0.3">
      <c r="A24" t="s">
        <v>139</v>
      </c>
      <c r="B24">
        <f>COUNTIFS(Table2[Sub-Sector],Table3[[#This Row],[Sub-Sector]])</f>
        <v>8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0.125</v>
      </c>
      <c r="E24" s="1">
        <f>COUNTIFS(Table2[Sub-Sector],Table3[[#This Row],[Sub-Sector]],Table2[1M Return vs Nifty],"&gt;=5")/Table3[[#This Row],[Count]]</f>
        <v>0.75</v>
      </c>
      <c r="F24" s="1">
        <f>COUNTIFS(Table2[Sub-Sector],Table3[[#This Row],[Sub-Sector]],Table2[6M Return vs Nifty],"&gt;=10")/Table3[[#This Row],[Count]]</f>
        <v>0.125</v>
      </c>
      <c r="G24" s="1">
        <f>COUNTIFS(Table2[Sub-Sector],Table3[[#This Row],[Sub-Sector]],Table2[1Y Return vs Nifty],"&gt;=10")/Table3[[#This Row],[Count]]</f>
        <v>0.875</v>
      </c>
      <c r="H24" s="1">
        <f>COUNTIFS(Table2[Sub-Sector],Table3[[#This Row],[Sub-Sector]],Table2[RSI Exponential â€“ 14D],"&gt;=50")/Table3[[#This Row],[Count]]</f>
        <v>1</v>
      </c>
      <c r="I24" s="1">
        <f>COUNTIFS(Table2[Sub-Sector],Table3[[#This Row],[Sub-Sector]],Table2[Relative Volume],"&gt;=1")/Table3[[#This Row],[Count]]</f>
        <v>0.375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0.875</v>
      </c>
      <c r="L24" s="1">
        <f>COUNTIFS(Table2[Sub-Sector],Table3[[#This Row],[Sub-Sector]],Table2[% Away From Current Week Low],"&gt;=0.05")/Table3[[#This Row],[Count]]</f>
        <v>0.5</v>
      </c>
      <c r="M24" s="1">
        <f>COUNTIFS(Table2[Sub-Sector],Table3[[#This Row],[Sub-Sector]],Table2[% Away From Current Week High],"&lt;=0.05")/Table3[[#This Row],[Count]]</f>
        <v>0.75</v>
      </c>
      <c r="N24" s="1">
        <f>COUNTIFS(Table2[Sub-Sector],Table3[[#This Row],[Sub-Sector]],Table2[% Away From Current Month Low],"&gt;=0.05")/Table3[[#This Row],[Count]]</f>
        <v>1</v>
      </c>
      <c r="O24" s="1">
        <f>COUNTIFS(Table2[Sub-Sector],Table3[[#This Row],[Sub-Sector]],Table2[% Away From Current Month High],"&lt;=0.05")/Table3[[#This Row],[Count]]</f>
        <v>0.5</v>
      </c>
      <c r="P24" s="1">
        <f>COUNTIFS(Table2[Sub-Sector],Table3[[#This Row],[Sub-Sector]],Table2[% Away From 52W High],"&lt;=10")/Table3[[#This Row],[Count]]</f>
        <v>0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1</v>
      </c>
      <c r="S24" s="1">
        <f>COUNTIFS(Table2[Sub-Sector],Table3[[#This Row],[Sub-Sector]],Table2[% Price above 50 EMA],"&gt;=0")/Table3[[#This Row],[Count]]</f>
        <v>0.625</v>
      </c>
      <c r="T24" s="1">
        <f>COUNTIFS(Table2[Sub-Sector],Table3[[#This Row],[Sub-Sector]],Table2[% Price above 200 EMA],"&gt;=0")/Table3[[#This Row],[Count]]</f>
        <v>0.875</v>
      </c>
      <c r="U24" s="1">
        <f>COUNTIFS(Table2[Sub-Sector],Table3[[#This Row],[Sub-Sector]],Table2[Rate of Change - Zone],"Positive")/Table3[[#This Row],[Count]]</f>
        <v>0.875</v>
      </c>
      <c r="V24" s="1">
        <f>COUNTIFS(Table2[Sub-Sector],Table3[[#This Row],[Sub-Sector]],Table2[Sharpe Ratio],"&gt;=0.10")/Table3[[#This Row],[Count]]</f>
        <v>0.75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24">
        <f>_xlfn.RANK.AVG(Table3[[#This Row],[Score]],Table3[Score],1)</f>
        <v>40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4">
        <f>_xlfn.RANK.AVG(Table3[[#This Row],[Score 2 ]],Table3[[Score 2 ]],1)</f>
        <v>23</v>
      </c>
    </row>
    <row r="25" spans="1:26" x14ac:dyDescent="0.3">
      <c r="A25" t="s">
        <v>21</v>
      </c>
      <c r="B25">
        <f>COUNTIFS(Table2[Sub-Sector],Table3[[#This Row],[Sub-Sector]])</f>
        <v>21</v>
      </c>
      <c r="C25" s="1">
        <f>COUNTIFS(Table2[Sub-Sector],Table3[[#This Row],[Sub-Sector]],Table2[Uptrend],"Uptrend")/Table3[[#This Row],[Count]]</f>
        <v>0.47619047619047616</v>
      </c>
      <c r="D25" s="1">
        <f>COUNTIFS(Table2[Sub-Sector],Table3[[#This Row],[Sub-Sector]],Table2[1W Return vs Nifty],"&gt;=5")/Table3[[#This Row],[Count]]</f>
        <v>0.2857142857142857</v>
      </c>
      <c r="E25" s="1">
        <f>COUNTIFS(Table2[Sub-Sector],Table3[[#This Row],[Sub-Sector]],Table2[1M Return vs Nifty],"&gt;=5")/Table3[[#This Row],[Count]]</f>
        <v>0.42857142857142855</v>
      </c>
      <c r="F25" s="1">
        <f>COUNTIFS(Table2[Sub-Sector],Table3[[#This Row],[Sub-Sector]],Table2[6M Return vs Nifty],"&gt;=10")/Table3[[#This Row],[Count]]</f>
        <v>0.5714285714285714</v>
      </c>
      <c r="G25" s="1">
        <f>COUNTIFS(Table2[Sub-Sector],Table3[[#This Row],[Sub-Sector]],Table2[1Y Return vs Nifty],"&gt;=10")/Table3[[#This Row],[Count]]</f>
        <v>0.52380952380952384</v>
      </c>
      <c r="H25" s="1">
        <f>COUNTIFS(Table2[Sub-Sector],Table3[[#This Row],[Sub-Sector]],Table2[RSI Exponential â€“ 14D],"&gt;=50")/Table3[[#This Row],[Count]]</f>
        <v>0.76190476190476186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0.95238095238095233</v>
      </c>
      <c r="L25" s="1">
        <f>COUNTIFS(Table2[Sub-Sector],Table3[[#This Row],[Sub-Sector]],Table2[% Away From Current Week Low],"&gt;=0.05")/Table3[[#This Row],[Count]]</f>
        <v>0.19047619047619047</v>
      </c>
      <c r="M25" s="1">
        <f>COUNTIFS(Table2[Sub-Sector],Table3[[#This Row],[Sub-Sector]],Table2[% Away From Current Week High],"&lt;=0.05")/Table3[[#This Row],[Count]]</f>
        <v>0.95238095238095233</v>
      </c>
      <c r="N25" s="1">
        <f>COUNTIFS(Table2[Sub-Sector],Table3[[#This Row],[Sub-Sector]],Table2[% Away From Current Month Low],"&gt;=0.05")/Table3[[#This Row],[Count]]</f>
        <v>0.8571428571428571</v>
      </c>
      <c r="O25" s="1">
        <f>COUNTIFS(Table2[Sub-Sector],Table3[[#This Row],[Sub-Sector]],Table2[% Away From Current Month High],"&lt;=0.05")/Table3[[#This Row],[Count]]</f>
        <v>0.61904761904761907</v>
      </c>
      <c r="P25" s="1">
        <f>COUNTIFS(Table2[Sub-Sector],Table3[[#This Row],[Sub-Sector]],Table2[% Away From 52W High],"&lt;=10")/Table3[[#This Row],[Count]]</f>
        <v>0.47619047619047616</v>
      </c>
      <c r="Q25" s="1">
        <f>COUNTIFS(Table2[Sub-Sector],Table3[[#This Row],[Sub-Sector]],Table2[% Away From 52W Low],"&gt;=10")/Table3[[#This Row],[Count]]</f>
        <v>0.76190476190476186</v>
      </c>
      <c r="R25" s="1">
        <f>COUNTIFS(Table2[Sub-Sector],Table3[[#This Row],[Sub-Sector]],Table2[% Price above 20 EMA],"&gt;=0")/Table3[[#This Row],[Count]]</f>
        <v>0.80952380952380953</v>
      </c>
      <c r="S25" s="1">
        <f>COUNTIFS(Table2[Sub-Sector],Table3[[#This Row],[Sub-Sector]],Table2[% Price above 50 EMA],"&gt;=0")/Table3[[#This Row],[Count]]</f>
        <v>0.61904761904761907</v>
      </c>
      <c r="T25" s="1">
        <f>COUNTIFS(Table2[Sub-Sector],Table3[[#This Row],[Sub-Sector]],Table2[% Price above 200 EMA],"&gt;=0")/Table3[[#This Row],[Count]]</f>
        <v>0.61904761904761907</v>
      </c>
      <c r="U25" s="1">
        <f>COUNTIFS(Table2[Sub-Sector],Table3[[#This Row],[Sub-Sector]],Table2[Rate of Change - Zone],"Positive")/Table3[[#This Row],[Count]]</f>
        <v>0.7142857142857143</v>
      </c>
      <c r="V25" s="1">
        <f>COUNTIFS(Table2[Sub-Sector],Table3[[#This Row],[Sub-Sector]],Table2[Sharpe Ratio],"&gt;=0.10")/Table3[[#This Row],[Count]]</f>
        <v>9.5238095238095233E-2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25">
        <f>_xlfn.RANK.AVG(Table3[[#This Row],[Score]],Table3[Score],1)</f>
        <v>22.5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168.5</v>
      </c>
      <c r="Z25">
        <f>_xlfn.RANK.AVG(Table3[[#This Row],[Score 2 ]],Table3[[Score 2 ]],1)</f>
        <v>24</v>
      </c>
    </row>
    <row r="26" spans="1:26" x14ac:dyDescent="0.3">
      <c r="A26" t="s">
        <v>224</v>
      </c>
      <c r="B26">
        <f>COUNTIFS(Table2[Sub-Sector],Table3[[#This Row],[Sub-Sector]])</f>
        <v>6</v>
      </c>
      <c r="C26" s="1">
        <f>COUNTIFS(Table2[Sub-Sector],Table3[[#This Row],[Sub-Sector]],Table2[Uptrend],"Uptrend")/Table3[[#This Row],[Count]]</f>
        <v>0.33333333333333331</v>
      </c>
      <c r="D26" s="1">
        <f>COUNTIFS(Table2[Sub-Sector],Table3[[#This Row],[Sub-Sector]],Table2[1W Return vs Nifty],"&gt;=5")/Table3[[#This Row],[Count]]</f>
        <v>0.16666666666666666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0.83333333333333337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0.33333333333333331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0.83333333333333337</v>
      </c>
      <c r="O26" s="1">
        <f>COUNTIFS(Table2[Sub-Sector],Table3[[#This Row],[Sub-Sector]],Table2[% Away From Current Month High],"&lt;=0.05")/Table3[[#This Row],[Count]]</f>
        <v>0.66666666666666663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0.83333333333333337</v>
      </c>
      <c r="R26" s="1">
        <f>COUNTIFS(Table2[Sub-Sector],Table3[[#This Row],[Sub-Sector]],Table2[% Price above 20 EMA],"&gt;=0")/Table3[[#This Row],[Count]]</f>
        <v>0.83333333333333337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0.66666666666666663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26">
        <f>_xlfn.RANK.AVG(Table3[[#This Row],[Score]],Table3[Score],1)</f>
        <v>27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6">
        <f>_xlfn.RANK.AVG(Table3[[#This Row],[Score 2 ]],Table3[[Score 2 ]],1)</f>
        <v>25</v>
      </c>
    </row>
    <row r="27" spans="1:26" x14ac:dyDescent="0.3">
      <c r="A27" t="s">
        <v>51</v>
      </c>
      <c r="B27">
        <f>COUNTIFS(Table2[Sub-Sector],Table3[[#This Row],[Sub-Sector]])</f>
        <v>45</v>
      </c>
      <c r="C27" s="1">
        <f>COUNTIFS(Table2[Sub-Sector],Table3[[#This Row],[Sub-Sector]],Table2[Uptrend],"Uptrend")/Table3[[#This Row],[Count]]</f>
        <v>0.44444444444444442</v>
      </c>
      <c r="D27" s="1">
        <f>COUNTIFS(Table2[Sub-Sector],Table3[[#This Row],[Sub-Sector]],Table2[1W Return vs Nifty],"&gt;=5")/Table3[[#This Row],[Count]]</f>
        <v>0.17777777777777778</v>
      </c>
      <c r="E27" s="1">
        <f>COUNTIFS(Table2[Sub-Sector],Table3[[#This Row],[Sub-Sector]],Table2[1M Return vs Nifty],"&gt;=5")/Table3[[#This Row],[Count]]</f>
        <v>0.48888888888888887</v>
      </c>
      <c r="F27" s="1">
        <f>COUNTIFS(Table2[Sub-Sector],Table3[[#This Row],[Sub-Sector]],Table2[6M Return vs Nifty],"&gt;=10")/Table3[[#This Row],[Count]]</f>
        <v>0.68888888888888888</v>
      </c>
      <c r="G27" s="1">
        <f>COUNTIFS(Table2[Sub-Sector],Table3[[#This Row],[Sub-Sector]],Table2[1Y Return vs Nifty],"&gt;=10")/Table3[[#This Row],[Count]]</f>
        <v>0.73333333333333328</v>
      </c>
      <c r="H27" s="1">
        <f>COUNTIFS(Table2[Sub-Sector],Table3[[#This Row],[Sub-Sector]],Table2[RSI Exponential â€“ 14D],"&gt;=50")/Table3[[#This Row],[Count]]</f>
        <v>0.44444444444444442</v>
      </c>
      <c r="I27" s="1">
        <f>COUNTIFS(Table2[Sub-Sector],Table3[[#This Row],[Sub-Sector]],Table2[Relative Volume],"&gt;=1")/Table3[[#This Row],[Count]]</f>
        <v>0.28888888888888886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0.97777777777777775</v>
      </c>
      <c r="L27" s="1">
        <f>COUNTIFS(Table2[Sub-Sector],Table3[[#This Row],[Sub-Sector]],Table2[% Away From Current Week Low],"&gt;=0.05")/Table3[[#This Row],[Count]]</f>
        <v>0.2</v>
      </c>
      <c r="M27" s="1">
        <f>COUNTIFS(Table2[Sub-Sector],Table3[[#This Row],[Sub-Sector]],Table2[% Away From Current Week High],"&lt;=0.05")/Table3[[#This Row],[Count]]</f>
        <v>0.75555555555555554</v>
      </c>
      <c r="N27" s="1">
        <f>COUNTIFS(Table2[Sub-Sector],Table3[[#This Row],[Sub-Sector]],Table2[% Away From Current Month Low],"&gt;=0.05")/Table3[[#This Row],[Count]]</f>
        <v>0.55555555555555558</v>
      </c>
      <c r="O27" s="1">
        <f>COUNTIFS(Table2[Sub-Sector],Table3[[#This Row],[Sub-Sector]],Table2[% Away From Current Month High],"&lt;=0.05")/Table3[[#This Row],[Count]]</f>
        <v>0.28888888888888886</v>
      </c>
      <c r="P27" s="1">
        <f>COUNTIFS(Table2[Sub-Sector],Table3[[#This Row],[Sub-Sector]],Table2[% Away From 52W High],"&lt;=10")/Table3[[#This Row],[Count]]</f>
        <v>0.26666666666666666</v>
      </c>
      <c r="Q27" s="1">
        <f>COUNTIFS(Table2[Sub-Sector],Table3[[#This Row],[Sub-Sector]],Table2[% Away From 52W Low],"&gt;=10")/Table3[[#This Row],[Count]]</f>
        <v>0.93333333333333335</v>
      </c>
      <c r="R27" s="1">
        <f>COUNTIFS(Table2[Sub-Sector],Table3[[#This Row],[Sub-Sector]],Table2[% Price above 20 EMA],"&gt;=0")/Table3[[#This Row],[Count]]</f>
        <v>0.48888888888888887</v>
      </c>
      <c r="S27" s="1">
        <f>COUNTIFS(Table2[Sub-Sector],Table3[[#This Row],[Sub-Sector]],Table2[% Price above 50 EMA],"&gt;=0")/Table3[[#This Row],[Count]]</f>
        <v>0.44444444444444442</v>
      </c>
      <c r="T27" s="1">
        <f>COUNTIFS(Table2[Sub-Sector],Table3[[#This Row],[Sub-Sector]],Table2[% Price above 200 EMA],"&gt;=0")/Table3[[#This Row],[Count]]</f>
        <v>0.8</v>
      </c>
      <c r="U27" s="1">
        <f>COUNTIFS(Table2[Sub-Sector],Table3[[#This Row],[Sub-Sector]],Table2[Rate of Change - Zone],"Positive")/Table3[[#This Row],[Count]]</f>
        <v>0.37777777777777777</v>
      </c>
      <c r="V27" s="1">
        <f>COUNTIFS(Table2[Sub-Sector],Table3[[#This Row],[Sub-Sector]],Table2[Sharpe Ratio],"&gt;=0.10")/Table3[[#This Row],[Count]]</f>
        <v>0.24444444444444444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</v>
      </c>
      <c r="X27">
        <f>_xlfn.RANK.AVG(Table3[[#This Row],[Score]],Table3[Score],1)</f>
        <v>29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178</v>
      </c>
      <c r="Z27">
        <f>_xlfn.RANK.AVG(Table3[[#This Row],[Score 2 ]],Table3[[Score 2 ]],1)</f>
        <v>26</v>
      </c>
    </row>
    <row r="28" spans="1:26" x14ac:dyDescent="0.3">
      <c r="A28" t="s">
        <v>148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0.33333333333333331</v>
      </c>
      <c r="E28" s="1">
        <f>COUNTIFS(Table2[Sub-Sector],Table3[[#This Row],[Sub-Sector]],Table2[1M Return vs Nifty],"&gt;=5")/Table3[[#This Row],[Count]]</f>
        <v>0.66666666666666663</v>
      </c>
      <c r="F28" s="1">
        <f>COUNTIFS(Table2[Sub-Sector],Table3[[#This Row],[Sub-Sector]],Table2[6M Return vs Nifty],"&gt;=10")/Table3[[#This Row],[Count]]</f>
        <v>0.33333333333333331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1</v>
      </c>
      <c r="I28" s="1">
        <f>COUNTIFS(Table2[Sub-Sector],Table3[[#This Row],[Sub-Sector]],Table2[Relative Volume],"&gt;=1")/Table3[[#This Row],[Count]]</f>
        <v>0.33333333333333331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0.33333333333333331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1</v>
      </c>
      <c r="O28" s="1">
        <f>COUNTIFS(Table2[Sub-Sector],Table3[[#This Row],[Sub-Sector]],Table2[% Away From Current Month High],"&lt;=0.05")/Table3[[#This Row],[Count]]</f>
        <v>0.66666666666666663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0.66666666666666663</v>
      </c>
      <c r="S28" s="1">
        <f>COUNTIFS(Table2[Sub-Sector],Table3[[#This Row],[Sub-Sector]],Table2[% Price above 50 EMA],"&gt;=0")/Table3[[#This Row],[Count]]</f>
        <v>0.33333333333333331</v>
      </c>
      <c r="T28" s="1">
        <f>COUNTIFS(Table2[Sub-Sector],Table3[[#This Row],[Sub-Sector]],Table2[% Price above 200 EMA],"&gt;=0")/Table3[[#This Row],[Count]]</f>
        <v>0.66666666666666663</v>
      </c>
      <c r="U28" s="1">
        <f>COUNTIFS(Table2[Sub-Sector],Table3[[#This Row],[Sub-Sector]],Table2[Rate of Change - Zone],"Positive")/Table3[[#This Row],[Count]]</f>
        <v>0.66666666666666663</v>
      </c>
      <c r="V28" s="1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341.5</v>
      </c>
      <c r="X28">
        <f>_xlfn.RANK.AVG(Table3[[#This Row],[Score]],Table3[Score],1)</f>
        <v>34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8">
        <f>_xlfn.RANK.AVG(Table3[[#This Row],[Score 2 ]],Table3[[Score 2 ]],1)</f>
        <v>27</v>
      </c>
    </row>
    <row r="29" spans="1:26" x14ac:dyDescent="0.3">
      <c r="A29" t="s">
        <v>398</v>
      </c>
      <c r="B29">
        <f>COUNTIFS(Table2[Sub-Sector],Table3[[#This Row],[Sub-Sector]])</f>
        <v>14</v>
      </c>
      <c r="C29" s="1">
        <f>COUNTIFS(Table2[Sub-Sector],Table3[[#This Row],[Sub-Sector]],Table2[Uptrend],"Uptrend")/Table3[[#This Row],[Count]]</f>
        <v>0.21428571428571427</v>
      </c>
      <c r="D29" s="1">
        <f>COUNTIFS(Table2[Sub-Sector],Table3[[#This Row],[Sub-Sector]],Table2[1W Return vs Nifty],"&gt;=5")/Table3[[#This Row],[Count]]</f>
        <v>0.14285714285714285</v>
      </c>
      <c r="E29" s="1">
        <f>COUNTIFS(Table2[Sub-Sector],Table3[[#This Row],[Sub-Sector]],Table2[1M Return vs Nifty],"&gt;=5")/Table3[[#This Row],[Count]]</f>
        <v>0.7142857142857143</v>
      </c>
      <c r="F29" s="1">
        <f>COUNTIFS(Table2[Sub-Sector],Table3[[#This Row],[Sub-Sector]],Table2[6M Return vs Nifty],"&gt;=10")/Table3[[#This Row],[Count]]</f>
        <v>0.5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0.7857142857142857</v>
      </c>
      <c r="I29" s="1">
        <f>COUNTIFS(Table2[Sub-Sector],Table3[[#This Row],[Sub-Sector]],Table2[Relative Volume],"&gt;=1")/Table3[[#This Row],[Count]]</f>
        <v>0.35714285714285715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0.9285714285714286</v>
      </c>
      <c r="L29" s="1">
        <f>COUNTIFS(Table2[Sub-Sector],Table3[[#This Row],[Sub-Sector]],Table2[% Away From Current Week Low],"&gt;=0.05")/Table3[[#This Row],[Count]]</f>
        <v>0.42857142857142855</v>
      </c>
      <c r="M29" s="1">
        <f>COUNTIFS(Table2[Sub-Sector],Table3[[#This Row],[Sub-Sector]],Table2[% Away From Current Week High],"&lt;=0.05")/Table3[[#This Row],[Count]]</f>
        <v>0.9285714285714286</v>
      </c>
      <c r="N29" s="1">
        <f>COUNTIFS(Table2[Sub-Sector],Table3[[#This Row],[Sub-Sector]],Table2[% Away From Current Month Low],"&gt;=0.05")/Table3[[#This Row],[Count]]</f>
        <v>0.7142857142857143</v>
      </c>
      <c r="O29" s="1">
        <f>COUNTIFS(Table2[Sub-Sector],Table3[[#This Row],[Sub-Sector]],Table2[% Away From Current Month High],"&lt;=0.05")/Table3[[#This Row],[Count]]</f>
        <v>0.42857142857142855</v>
      </c>
      <c r="P29" s="1">
        <f>COUNTIFS(Table2[Sub-Sector],Table3[[#This Row],[Sub-Sector]],Table2[% Away From 52W High],"&lt;=10")/Table3[[#This Row],[Count]]</f>
        <v>0.21428571428571427</v>
      </c>
      <c r="Q29" s="1">
        <f>COUNTIFS(Table2[Sub-Sector],Table3[[#This Row],[Sub-Sector]],Table2[% Away From 52W Low],"&gt;=10")/Table3[[#This Row],[Count]]</f>
        <v>0.9285714285714286</v>
      </c>
      <c r="R29" s="1">
        <f>COUNTIFS(Table2[Sub-Sector],Table3[[#This Row],[Sub-Sector]],Table2[% Price above 20 EMA],"&gt;=0")/Table3[[#This Row],[Count]]</f>
        <v>0.8571428571428571</v>
      </c>
      <c r="S29" s="1">
        <f>COUNTIFS(Table2[Sub-Sector],Table3[[#This Row],[Sub-Sector]],Table2[% Price above 50 EMA],"&gt;=0")/Table3[[#This Row],[Count]]</f>
        <v>0.6428571428571429</v>
      </c>
      <c r="T29" s="1">
        <f>COUNTIFS(Table2[Sub-Sector],Table3[[#This Row],[Sub-Sector]],Table2[% Price above 200 EMA],"&gt;=0")/Table3[[#This Row],[Count]]</f>
        <v>0.7142857142857143</v>
      </c>
      <c r="U29" s="1">
        <f>COUNTIFS(Table2[Sub-Sector],Table3[[#This Row],[Sub-Sector]],Table2[Rate of Change - Zone],"Positive")/Table3[[#This Row],[Count]]</f>
        <v>0.6428571428571429</v>
      </c>
      <c r="V29" s="1">
        <f>COUNTIFS(Table2[Sub-Sector],Table3[[#This Row],[Sub-Sector]],Table2[Sharpe Ratio],"&gt;=0.10")/Table3[[#This Row],[Count]]</f>
        <v>0.21428571428571427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</v>
      </c>
      <c r="X29">
        <f>_xlfn.RANK.AVG(Table3[[#This Row],[Score]],Table3[Score],1)</f>
        <v>32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9">
        <f>_xlfn.RANK.AVG(Table3[[#This Row],[Score 2 ]],Table3[[Score 2 ]],1)</f>
        <v>28</v>
      </c>
    </row>
    <row r="30" spans="1:26" x14ac:dyDescent="0.3">
      <c r="A30" t="s">
        <v>982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1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0.5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1</v>
      </c>
      <c r="O30" s="1">
        <f>COUNTIFS(Table2[Sub-Sector],Table3[[#This Row],[Sub-Sector]],Table2[% Away From Current Month High],"&lt;=0.05")/Table3[[#This Row],[Count]]</f>
        <v>0.5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234.5</v>
      </c>
      <c r="X30">
        <f>_xlfn.RANK.AVG(Table3[[#This Row],[Score]],Table3[Score],1)</f>
        <v>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0">
        <f>_xlfn.RANK.AVG(Table3[[#This Row],[Score 2 ]],Table3[[Score 2 ]],1)</f>
        <v>29.5</v>
      </c>
    </row>
    <row r="31" spans="1:26" x14ac:dyDescent="0.3">
      <c r="A31" t="s">
        <v>1171</v>
      </c>
      <c r="B31">
        <f>COUNTIFS(Table2[Sub-Sector],Table3[[#This Row],[Sub-Sector]])</f>
        <v>2</v>
      </c>
      <c r="C31" s="1">
        <f>COUNTIFS(Table2[Sub-Sector],Table3[[#This Row],[Sub-Sector]],Table2[Uptrend],"Uptrend")/Table3[[#This Row],[Count]]</f>
        <v>0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1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1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1</v>
      </c>
      <c r="O31" s="1">
        <f>COUNTIFS(Table2[Sub-Sector],Table3[[#This Row],[Sub-Sector]],Table2[% Away From Current Month High],"&lt;=0.05")/Table3[[#This Row],[Count]]</f>
        <v>1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1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0.5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31">
        <f>_xlfn.RANK.AVG(Table3[[#This Row],[Score]],Table3[Score],1)</f>
        <v>77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1">
        <f>_xlfn.RANK.AVG(Table3[[#This Row],[Score 2 ]],Table3[[Score 2 ]],1)</f>
        <v>29.5</v>
      </c>
    </row>
    <row r="32" spans="1:26" x14ac:dyDescent="0.3">
      <c r="A32" t="s">
        <v>530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0.25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0.75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0.75</v>
      </c>
      <c r="S32" s="1">
        <f>COUNTIFS(Table2[Sub-Sector],Table3[[#This Row],[Sub-Sector]],Table2[% Price above 50 EMA],"&gt;=0")/Table3[[#This Row],[Count]]</f>
        <v>0.25</v>
      </c>
      <c r="T32" s="1">
        <f>COUNTIFS(Table2[Sub-Sector],Table3[[#This Row],[Sub-Sector]],Table2[% Price above 200 EMA],"&gt;=0")/Table3[[#This Row],[Count]]</f>
        <v>0.75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32">
        <f>_xlfn.RANK.AVG(Table3[[#This Row],[Score]],Table3[Score],1)</f>
        <v>44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2">
        <f>_xlfn.RANK.AVG(Table3[[#This Row],[Score 2 ]],Table3[[Score 2 ]],1)</f>
        <v>31</v>
      </c>
    </row>
    <row r="33" spans="1:26" x14ac:dyDescent="0.3">
      <c r="A33" t="s">
        <v>88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0.33333333333333331</v>
      </c>
      <c r="E33" s="1">
        <f>COUNTIFS(Table2[Sub-Sector],Table3[[#This Row],[Sub-Sector]],Table2[1M Return vs Nifty],"&gt;=5")/Table3[[#This Row],[Count]]</f>
        <v>0.66666666666666663</v>
      </c>
      <c r="F33" s="1">
        <f>COUNTIFS(Table2[Sub-Sector],Table3[[#This Row],[Sub-Sector]],Table2[6M Return vs Nifty],"&gt;=10")/Table3[[#This Row],[Count]]</f>
        <v>0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0.66666666666666663</v>
      </c>
      <c r="I33" s="1">
        <f>COUNTIFS(Table2[Sub-Sector],Table3[[#This Row],[Sub-Sector]],Table2[Relative Volume],"&gt;=1")/Table3[[#This Row],[Count]]</f>
        <v>0.66666666666666663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1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0.33333333333333331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0.66666666666666663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0</v>
      </c>
      <c r="U33" s="1">
        <f>COUNTIFS(Table2[Sub-Sector],Table3[[#This Row],[Sub-Sector]],Table2[Rate of Change - Zone],"Positive")/Table3[[#This Row],[Count]]</f>
        <v>0.66666666666666663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33">
        <f>_xlfn.RANK.AVG(Table3[[#This Row],[Score]],Table3[Score],1)</f>
        <v>38.5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3">
        <f>_xlfn.RANK.AVG(Table3[[#This Row],[Score 2 ]],Table3[[Score 2 ]],1)</f>
        <v>32</v>
      </c>
    </row>
    <row r="34" spans="1:26" x14ac:dyDescent="0.3">
      <c r="A34" t="s">
        <v>491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0.66666666666666663</v>
      </c>
      <c r="D34" s="1">
        <f>COUNTIFS(Table2[Sub-Sector],Table3[[#This Row],[Sub-Sector]],Table2[1W Return vs Nifty],"&gt;=5")/Table3[[#This Row],[Count]]</f>
        <v>0.22222222222222221</v>
      </c>
      <c r="E34" s="1">
        <f>COUNTIFS(Table2[Sub-Sector],Table3[[#This Row],[Sub-Sector]],Table2[1M Return vs Nifty],"&gt;=5")/Table3[[#This Row],[Count]]</f>
        <v>0.44444444444444442</v>
      </c>
      <c r="F34" s="1">
        <f>COUNTIFS(Table2[Sub-Sector],Table3[[#This Row],[Sub-Sector]],Table2[6M Return vs Nifty],"&gt;=10")/Table3[[#This Row],[Count]]</f>
        <v>0.66666666666666663</v>
      </c>
      <c r="G34" s="1">
        <f>COUNTIFS(Table2[Sub-Sector],Table3[[#This Row],[Sub-Sector]],Table2[1Y Return vs Nifty],"&gt;=10")/Table3[[#This Row],[Count]]</f>
        <v>0.55555555555555558</v>
      </c>
      <c r="H34" s="1">
        <f>COUNTIFS(Table2[Sub-Sector],Table3[[#This Row],[Sub-Sector]],Table2[RSI Exponential â€“ 14D],"&gt;=50")/Table3[[#This Row],[Count]]</f>
        <v>0.77777777777777779</v>
      </c>
      <c r="I34" s="1">
        <f>COUNTIFS(Table2[Sub-Sector],Table3[[#This Row],[Sub-Sector]],Table2[Relative Volume],"&gt;=1")/Table3[[#This Row],[Count]]</f>
        <v>0.22222222222222221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0.88888888888888884</v>
      </c>
      <c r="L34" s="1">
        <f>COUNTIFS(Table2[Sub-Sector],Table3[[#This Row],[Sub-Sector]],Table2[% Away From Current Week Low],"&gt;=0.05")/Table3[[#This Row],[Count]]</f>
        <v>0.1111111111111111</v>
      </c>
      <c r="M34" s="1">
        <f>COUNTIFS(Table2[Sub-Sector],Table3[[#This Row],[Sub-Sector]],Table2[% Away From Current Week High],"&lt;=0.05")/Table3[[#This Row],[Count]]</f>
        <v>0.77777777777777779</v>
      </c>
      <c r="N34" s="1">
        <f>COUNTIFS(Table2[Sub-Sector],Table3[[#This Row],[Sub-Sector]],Table2[% Away From Current Month Low],"&gt;=0.05")/Table3[[#This Row],[Count]]</f>
        <v>0.55555555555555558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0.44444444444444442</v>
      </c>
      <c r="Q34" s="1">
        <f>COUNTIFS(Table2[Sub-Sector],Table3[[#This Row],[Sub-Sector]],Table2[% Away From 52W Low],"&gt;=10")/Table3[[#This Row],[Count]]</f>
        <v>0.88888888888888884</v>
      </c>
      <c r="R34" s="1">
        <f>COUNTIFS(Table2[Sub-Sector],Table3[[#This Row],[Sub-Sector]],Table2[% Price above 20 EMA],"&gt;=0")/Table3[[#This Row],[Count]]</f>
        <v>0.66666666666666663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0.77777777777777779</v>
      </c>
      <c r="U34" s="1">
        <f>COUNTIFS(Table2[Sub-Sector],Table3[[#This Row],[Sub-Sector]],Table2[Rate of Change - Zone],"Positive")/Table3[[#This Row],[Count]]</f>
        <v>0.55555555555555558</v>
      </c>
      <c r="V34" s="1">
        <f>COUNTIFS(Table2[Sub-Sector],Table3[[#This Row],[Sub-Sector]],Table2[Sharpe Ratio],"&gt;=0.10")/Table3[[#This Row],[Count]]</f>
        <v>0.22222222222222221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34">
        <f>_xlfn.RANK.AVG(Table3[[#This Row],[Score]],Table3[Score],1)</f>
        <v>30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4">
        <f>_xlfn.RANK.AVG(Table3[[#This Row],[Score 2 ]],Table3[[Score 2 ]],1)</f>
        <v>33</v>
      </c>
    </row>
    <row r="35" spans="1:26" x14ac:dyDescent="0.3">
      <c r="A35" t="s">
        <v>707</v>
      </c>
      <c r="B35">
        <f>COUNTIFS(Table2[Sub-Sector],Table3[[#This Row],[Sub-Sector]])</f>
        <v>3</v>
      </c>
      <c r="C35" s="1">
        <f>COUNTIFS(Table2[Sub-Sector],Table3[[#This Row],[Sub-Sector]],Table2[Uptrend],"Uptrend")/Table3[[#This Row],[Count]]</f>
        <v>1</v>
      </c>
      <c r="D35" s="1">
        <f>COUNTIFS(Table2[Sub-Sector],Table3[[#This Row],[Sub-Sector]],Table2[1W Return vs Nifty],"&gt;=5")/Table3[[#This Row],[Count]]</f>
        <v>0.33333333333333331</v>
      </c>
      <c r="E35" s="1">
        <f>COUNTIFS(Table2[Sub-Sector],Table3[[#This Row],[Sub-Sector]],Table2[1M Return vs Nifty],"&gt;=5")/Table3[[#This Row],[Count]]</f>
        <v>1</v>
      </c>
      <c r="F35" s="1">
        <f>COUNTIFS(Table2[Sub-Sector],Table3[[#This Row],[Sub-Sector]],Table2[6M Return vs Nifty],"&gt;=10")/Table3[[#This Row],[Count]]</f>
        <v>1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0.66666666666666663</v>
      </c>
      <c r="I35" s="1">
        <f>COUNTIFS(Table2[Sub-Sector],Table3[[#This Row],[Sub-Sector]],Table2[Relative Volume],"&gt;=1")/Table3[[#This Row],[Count]]</f>
        <v>0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0.33333333333333331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0.66666666666666663</v>
      </c>
      <c r="O35" s="1">
        <f>COUNTIFS(Table2[Sub-Sector],Table3[[#This Row],[Sub-Sector]],Table2[% Away From Current Month High],"&lt;=0.05")/Table3[[#This Row],[Count]]</f>
        <v>0.33333333333333331</v>
      </c>
      <c r="P35" s="1">
        <f>COUNTIFS(Table2[Sub-Sector],Table3[[#This Row],[Sub-Sector]],Table2[% Away From 52W High],"&lt;=10")/Table3[[#This Row],[Count]]</f>
        <v>0.66666666666666663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0.66666666666666663</v>
      </c>
      <c r="S35" s="1">
        <f>COUNTIFS(Table2[Sub-Sector],Table3[[#This Row],[Sub-Sector]],Table2[% Price above 50 EMA],"&gt;=0")/Table3[[#This Row],[Count]]</f>
        <v>1</v>
      </c>
      <c r="T35" s="1">
        <f>COUNTIFS(Table2[Sub-Sector],Table3[[#This Row],[Sub-Sector]],Table2[% Price above 200 EMA],"&gt;=0")/Table3[[#This Row],[Count]]</f>
        <v>1</v>
      </c>
      <c r="U35" s="1">
        <f>COUNTIFS(Table2[Sub-Sector],Table3[[#This Row],[Sub-Sector]],Table2[Rate of Change - Zone],"Positive")/Table3[[#This Row],[Count]]</f>
        <v>0.33333333333333331</v>
      </c>
      <c r="V35" s="1">
        <f>COUNTIFS(Table2[Sub-Sector],Table3[[#This Row],[Sub-Sector]],Table2[Sharpe Ratio],"&gt;=0.10")/Table3[[#This Row],[Count]]</f>
        <v>0.66666666666666663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243.5</v>
      </c>
      <c r="X35">
        <f>_xlfn.RANK.AVG(Table3[[#This Row],[Score]],Table3[Score],1)</f>
        <v>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5">
        <f>_xlfn.RANK.AVG(Table3[[#This Row],[Score 2 ]],Table3[[Score 2 ]],1)</f>
        <v>34</v>
      </c>
    </row>
    <row r="36" spans="1:26" x14ac:dyDescent="0.3">
      <c r="A36" t="s">
        <v>91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</v>
      </c>
      <c r="D36" s="1">
        <f>COUNTIFS(Table2[Sub-Sector],Table3[[#This Row],[Sub-Sector]],Table2[1W Return vs Nifty],"&gt;=5")/Table3[[#This Row],[Count]]</f>
        <v>0.5</v>
      </c>
      <c r="E36" s="1">
        <f>COUNTIFS(Table2[Sub-Sector],Table3[[#This Row],[Sub-Sector]],Table2[1M Return vs Nifty],"&gt;=5")/Table3[[#This Row],[Count]]</f>
        <v>0.5</v>
      </c>
      <c r="F36" s="1">
        <f>COUNTIFS(Table2[Sub-Sector],Table3[[#This Row],[Sub-Sector]],Table2[6M Return vs Nifty],"&gt;=10")/Table3[[#This Row],[Count]]</f>
        <v>0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1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0.5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36">
        <f>_xlfn.RANK.AVG(Table3[[#This Row],[Score]],Table3[Score],1)</f>
        <v>41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201.5</v>
      </c>
      <c r="Z36">
        <f>_xlfn.RANK.AVG(Table3[[#This Row],[Score 2 ]],Table3[[Score 2 ]],1)</f>
        <v>35</v>
      </c>
    </row>
    <row r="37" spans="1:26" x14ac:dyDescent="0.3">
      <c r="A37" t="s">
        <v>212</v>
      </c>
      <c r="B37">
        <f>COUNTIFS(Table2[Sub-Sector],Table3[[#This Row],[Sub-Sector]])</f>
        <v>8</v>
      </c>
      <c r="C37" s="1">
        <f>COUNTIFS(Table2[Sub-Sector],Table3[[#This Row],[Sub-Sector]],Table2[Uptrend],"Uptrend")/Table3[[#This Row],[Count]]</f>
        <v>0.75</v>
      </c>
      <c r="D37" s="1">
        <f>COUNTIFS(Table2[Sub-Sector],Table3[[#This Row],[Sub-Sector]],Table2[1W Return vs Nifty],"&gt;=5")/Table3[[#This Row],[Count]]</f>
        <v>0.125</v>
      </c>
      <c r="E37" s="1">
        <f>COUNTIFS(Table2[Sub-Sector],Table3[[#This Row],[Sub-Sector]],Table2[1M Return vs Nifty],"&gt;=5")/Table3[[#This Row],[Count]]</f>
        <v>0.375</v>
      </c>
      <c r="F37" s="1">
        <f>COUNTIFS(Table2[Sub-Sector],Table3[[#This Row],[Sub-Sector]],Table2[6M Return vs Nifty],"&gt;=10")/Table3[[#This Row],[Count]]</f>
        <v>0.5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0.5</v>
      </c>
      <c r="I37" s="1">
        <f>COUNTIFS(Table2[Sub-Sector],Table3[[#This Row],[Sub-Sector]],Table2[Relative Volume],"&gt;=1")/Table3[[#This Row],[Count]]</f>
        <v>0.125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</v>
      </c>
      <c r="M37" s="1">
        <f>COUNTIFS(Table2[Sub-Sector],Table3[[#This Row],[Sub-Sector]],Table2[% Away From Current Week High],"&lt;=0.05")/Table3[[#This Row],[Count]]</f>
        <v>0.875</v>
      </c>
      <c r="N37" s="1">
        <f>COUNTIFS(Table2[Sub-Sector],Table3[[#This Row],[Sub-Sector]],Table2[% Away From Current Month Low],"&gt;=0.05")/Table3[[#This Row],[Count]]</f>
        <v>0.375</v>
      </c>
      <c r="O37" s="1">
        <f>COUNTIFS(Table2[Sub-Sector],Table3[[#This Row],[Sub-Sector]],Table2[% Away From Current Month High],"&lt;=0.05")/Table3[[#This Row],[Count]]</f>
        <v>0.25</v>
      </c>
      <c r="P37" s="1">
        <f>COUNTIFS(Table2[Sub-Sector],Table3[[#This Row],[Sub-Sector]],Table2[% Away From 52W High],"&lt;=10")/Table3[[#This Row],[Count]]</f>
        <v>0.625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0.375</v>
      </c>
      <c r="S37" s="1">
        <f>COUNTIFS(Table2[Sub-Sector],Table3[[#This Row],[Sub-Sector]],Table2[% Price above 50 EMA],"&gt;=0")/Table3[[#This Row],[Count]]</f>
        <v>0.625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0.375</v>
      </c>
      <c r="V37" s="1">
        <f>COUNTIFS(Table2[Sub-Sector],Table3[[#This Row],[Sub-Sector]],Table2[Sharpe Ratio],"&gt;=0.10")/Table3[[#This Row],[Count]]</f>
        <v>0.375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37">
        <f>_xlfn.RANK.AVG(Table3[[#This Row],[Score]],Table3[Score],1)</f>
        <v>37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7">
        <f>_xlfn.RANK.AVG(Table3[[#This Row],[Score 2 ]],Table3[[Score 2 ]],1)</f>
        <v>36</v>
      </c>
    </row>
    <row r="38" spans="1:26" x14ac:dyDescent="0.3">
      <c r="A38" t="s">
        <v>185</v>
      </c>
      <c r="B38">
        <f>COUNTIFS(Table2[Sub-Sector],Table3[[#This Row],[Sub-Sector]])</f>
        <v>2</v>
      </c>
      <c r="C38" s="1">
        <f>COUNTIFS(Table2[Sub-Sector],Table3[[#This Row],[Sub-Sector]],Table2[Uptrend],"Uptrend")/Table3[[#This Row],[Count]]</f>
        <v>0.5</v>
      </c>
      <c r="D38" s="1">
        <f>COUNTIFS(Table2[Sub-Sector],Table3[[#This Row],[Sub-Sector]],Table2[1W Return vs Nifty],"&gt;=5")/Table3[[#This Row],[Count]]</f>
        <v>0.5</v>
      </c>
      <c r="E38" s="1">
        <f>COUNTIFS(Table2[Sub-Sector],Table3[[#This Row],[Sub-Sector]],Table2[1M Return vs Nifty],"&gt;=5")/Table3[[#This Row],[Count]]</f>
        <v>1</v>
      </c>
      <c r="F38" s="1">
        <f>COUNTIFS(Table2[Sub-Sector],Table3[[#This Row],[Sub-Sector]],Table2[6M Return vs Nifty],"&gt;=10")/Table3[[#This Row],[Count]]</f>
        <v>0</v>
      </c>
      <c r="G38" s="1">
        <f>COUNTIFS(Table2[Sub-Sector],Table3[[#This Row],[Sub-Sector]],Table2[1Y Return vs Nifty],"&gt;=10")/Table3[[#This Row],[Count]]</f>
        <v>0.5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0.5</v>
      </c>
      <c r="N38" s="1">
        <f>COUNTIFS(Table2[Sub-Sector],Table3[[#This Row],[Sub-Sector]],Table2[% Away From Current Month Low],"&gt;=0.05")/Table3[[#This Row],[Count]]</f>
        <v>1</v>
      </c>
      <c r="O38" s="1">
        <f>COUNTIFS(Table2[Sub-Sector],Table3[[#This Row],[Sub-Sector]],Table2[% Away From Current Month High],"&lt;=0.05")/Table3[[#This Row],[Count]]</f>
        <v>0.5</v>
      </c>
      <c r="P38" s="1">
        <f>COUNTIFS(Table2[Sub-Sector],Table3[[#This Row],[Sub-Sector]],Table2[% Away From 52W High],"&lt;=10")/Table3[[#This Row],[Count]]</f>
        <v>0.5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0.5</v>
      </c>
      <c r="S38" s="1">
        <f>COUNTIFS(Table2[Sub-Sector],Table3[[#This Row],[Sub-Sector]],Table2[% Price above 50 EMA],"&gt;=0")/Table3[[#This Row],[Count]]</f>
        <v>0.5</v>
      </c>
      <c r="T38" s="1">
        <f>COUNTIFS(Table2[Sub-Sector],Table3[[#This Row],[Sub-Sector]],Table2[% Price above 200 EMA],"&gt;=0")/Table3[[#This Row],[Count]]</f>
        <v>1</v>
      </c>
      <c r="U38" s="1">
        <f>COUNTIFS(Table2[Sub-Sector],Table3[[#This Row],[Sub-Sector]],Table2[Rate of Change - Zone],"Positive")/Table3[[#This Row],[Count]]</f>
        <v>1</v>
      </c>
      <c r="V38" s="1">
        <f>COUNTIFS(Table2[Sub-Sector],Table3[[#This Row],[Sub-Sector]],Table2[Sharpe Ratio],"&gt;=0.10")/Table3[[#This Row],[Count]]</f>
        <v>0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255</v>
      </c>
      <c r="X38">
        <f>_xlfn.RANK.AVG(Table3[[#This Row],[Score]],Table3[Score],1)</f>
        <v>15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8">
        <f>_xlfn.RANK.AVG(Table3[[#This Row],[Score 2 ]],Table3[[Score 2 ]],1)</f>
        <v>37</v>
      </c>
    </row>
    <row r="39" spans="1:26" x14ac:dyDescent="0.3">
      <c r="A39" t="s">
        <v>111</v>
      </c>
      <c r="B39">
        <f>COUNTIFS(Table2[Sub-Sector],Table3[[#This Row],[Sub-Sector]])</f>
        <v>3</v>
      </c>
      <c r="C39" s="1">
        <f>COUNTIFS(Table2[Sub-Sector],Table3[[#This Row],[Sub-Sector]],Table2[Uptrend],"Uptrend")/Table3[[#This Row],[Count]]</f>
        <v>0.33333333333333331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0.33333333333333331</v>
      </c>
      <c r="G39" s="1">
        <f>COUNTIFS(Table2[Sub-Sector],Table3[[#This Row],[Sub-Sector]],Table2[1Y Return vs Nifty],"&gt;=10")/Table3[[#This Row],[Count]]</f>
        <v>1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0.33333333333333331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0.66666666666666663</v>
      </c>
      <c r="O39" s="1">
        <f>COUNTIFS(Table2[Sub-Sector],Table3[[#This Row],[Sub-Sector]],Table2[% Away From Current Month High],"&lt;=0.05")/Table3[[#This Row],[Count]]</f>
        <v>0.33333333333333331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0.33333333333333331</v>
      </c>
      <c r="S39" s="1">
        <f>COUNTIFS(Table2[Sub-Sector],Table3[[#This Row],[Sub-Sector]],Table2[% Price above 50 EMA],"&gt;=0")/Table3[[#This Row],[Count]]</f>
        <v>0.33333333333333331</v>
      </c>
      <c r="T39" s="1">
        <f>COUNTIFS(Table2[Sub-Sector],Table3[[#This Row],[Sub-Sector]],Table2[% Price above 200 EMA],"&gt;=0")/Table3[[#This Row],[Count]]</f>
        <v>1</v>
      </c>
      <c r="U39" s="1">
        <f>COUNTIFS(Table2[Sub-Sector],Table3[[#This Row],[Sub-Sector]],Table2[Rate of Change - Zone],"Positive")/Table3[[#This Row],[Count]]</f>
        <v>0.66666666666666663</v>
      </c>
      <c r="V39" s="1">
        <f>COUNTIFS(Table2[Sub-Sector],Table3[[#This Row],[Sub-Sector]],Table2[Sharpe Ratio],"&gt;=0.10")/Table3[[#This Row],[Count]]</f>
        <v>0.33333333333333331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39">
        <f>_xlfn.RANK.AVG(Table3[[#This Row],[Score]],Table3[Score],1)</f>
        <v>45.5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9">
        <f>_xlfn.RANK.AVG(Table3[[#This Row],[Score 2 ]],Table3[[Score 2 ]],1)</f>
        <v>38</v>
      </c>
    </row>
    <row r="40" spans="1:26" x14ac:dyDescent="0.3">
      <c r="A40" t="s">
        <v>420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0.55555555555555558</v>
      </c>
      <c r="D40" s="1">
        <f>COUNTIFS(Table2[Sub-Sector],Table3[[#This Row],[Sub-Sector]],Table2[1W Return vs Nifty],"&gt;=5")/Table3[[#This Row],[Count]]</f>
        <v>0.22222222222222221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0.77777777777777779</v>
      </c>
      <c r="G40" s="1">
        <f>COUNTIFS(Table2[Sub-Sector],Table3[[#This Row],[Sub-Sector]],Table2[1Y Return vs Nifty],"&gt;=10")/Table3[[#This Row],[Count]]</f>
        <v>0.66666666666666663</v>
      </c>
      <c r="H40" s="1">
        <f>COUNTIFS(Table2[Sub-Sector],Table3[[#This Row],[Sub-Sector]],Table2[RSI Exponential â€“ 14D],"&gt;=50")/Table3[[#This Row],[Count]]</f>
        <v>0.55555555555555558</v>
      </c>
      <c r="I40" s="1">
        <f>COUNTIFS(Table2[Sub-Sector],Table3[[#This Row],[Sub-Sector]],Table2[Relative Volume],"&gt;=1")/Table3[[#This Row],[Count]]</f>
        <v>0.1111111111111111</v>
      </c>
      <c r="J40" s="1">
        <f>COUNTIFS(Table2[Sub-Sector],Table3[[#This Row],[Sub-Sector]],Table2[% Away From Day Low],"&gt;=0.05")/Table3[[#This Row],[Count]]</f>
        <v>0.1111111111111111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0.55555555555555558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0.77777777777777779</v>
      </c>
      <c r="O40" s="1">
        <f>COUNTIFS(Table2[Sub-Sector],Table3[[#This Row],[Sub-Sector]],Table2[% Away From Current Month High],"&lt;=0.05")/Table3[[#This Row],[Count]]</f>
        <v>0.33333333333333331</v>
      </c>
      <c r="P40" s="1">
        <f>COUNTIFS(Table2[Sub-Sector],Table3[[#This Row],[Sub-Sector]],Table2[% Away From 52W High],"&lt;=10")/Table3[[#This Row],[Count]]</f>
        <v>0.22222222222222221</v>
      </c>
      <c r="Q40" s="1">
        <f>COUNTIFS(Table2[Sub-Sector],Table3[[#This Row],[Sub-Sector]],Table2[% Away From 52W Low],"&gt;=10")/Table3[[#This Row],[Count]]</f>
        <v>0.88888888888888884</v>
      </c>
      <c r="R40" s="1">
        <f>COUNTIFS(Table2[Sub-Sector],Table3[[#This Row],[Sub-Sector]],Table2[% Price above 20 EMA],"&gt;=0")/Table3[[#This Row],[Count]]</f>
        <v>0.33333333333333331</v>
      </c>
      <c r="S40" s="1">
        <f>COUNTIFS(Table2[Sub-Sector],Table3[[#This Row],[Sub-Sector]],Table2[% Price above 50 EMA],"&gt;=0")/Table3[[#This Row],[Count]]</f>
        <v>0.44444444444444442</v>
      </c>
      <c r="T40" s="1">
        <f>COUNTIFS(Table2[Sub-Sector],Table3[[#This Row],[Sub-Sector]],Table2[% Price above 200 EMA],"&gt;=0")/Table3[[#This Row],[Count]]</f>
        <v>0.77777777777777779</v>
      </c>
      <c r="U40" s="1">
        <f>COUNTIFS(Table2[Sub-Sector],Table3[[#This Row],[Sub-Sector]],Table2[Rate of Change - Zone],"Positive")/Table3[[#This Row],[Count]]</f>
        <v>0.33333333333333331</v>
      </c>
      <c r="V40" s="1">
        <f>COUNTIFS(Table2[Sub-Sector],Table3[[#This Row],[Sub-Sector]],Table2[Sharpe Ratio],"&gt;=0.10")/Table3[[#This Row],[Count]]</f>
        <v>0.33333333333333331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</v>
      </c>
      <c r="X40">
        <f>_xlfn.RANK.AVG(Table3[[#This Row],[Score]],Table3[Score],1)</f>
        <v>38.5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40">
        <f>_xlfn.RANK.AVG(Table3[[#This Row],[Score 2 ]],Table3[[Score 2 ]],1)</f>
        <v>39</v>
      </c>
    </row>
    <row r="41" spans="1:26" x14ac:dyDescent="0.3">
      <c r="A41" t="s">
        <v>256</v>
      </c>
      <c r="B41">
        <f>COUNTIFS(Table2[Sub-Sector],Table3[[#This Row],[Sub-Sector]])</f>
        <v>20</v>
      </c>
      <c r="C41" s="1">
        <f>COUNTIFS(Table2[Sub-Sector],Table3[[#This Row],[Sub-Sector]],Table2[Uptrend],"Uptrend")/Table3[[#This Row],[Count]]</f>
        <v>0.15</v>
      </c>
      <c r="D41" s="1">
        <f>COUNTIFS(Table2[Sub-Sector],Table3[[#This Row],[Sub-Sector]],Table2[1W Return vs Nifty],"&gt;=5")/Table3[[#This Row],[Count]]</f>
        <v>0.15</v>
      </c>
      <c r="E41" s="1">
        <f>COUNTIFS(Table2[Sub-Sector],Table3[[#This Row],[Sub-Sector]],Table2[1M Return vs Nifty],"&gt;=5")/Table3[[#This Row],[Count]]</f>
        <v>0.35</v>
      </c>
      <c r="F41" s="1">
        <f>COUNTIFS(Table2[Sub-Sector],Table3[[#This Row],[Sub-Sector]],Table2[6M Return vs Nifty],"&gt;=10")/Table3[[#This Row],[Count]]</f>
        <v>0.55000000000000004</v>
      </c>
      <c r="G41" s="1">
        <f>COUNTIFS(Table2[Sub-Sector],Table3[[#This Row],[Sub-Sector]],Table2[1Y Return vs Nifty],"&gt;=10")/Table3[[#This Row],[Count]]</f>
        <v>0.6</v>
      </c>
      <c r="H41" s="1">
        <f>COUNTIFS(Table2[Sub-Sector],Table3[[#This Row],[Sub-Sector]],Table2[RSI Exponential â€“ 14D],"&gt;=50")/Table3[[#This Row],[Count]]</f>
        <v>0.7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0.9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0.9</v>
      </c>
      <c r="N41" s="1">
        <f>COUNTIFS(Table2[Sub-Sector],Table3[[#This Row],[Sub-Sector]],Table2[% Away From Current Month Low],"&gt;=0.05")/Table3[[#This Row],[Count]]</f>
        <v>0.95</v>
      </c>
      <c r="O41" s="1">
        <f>COUNTIFS(Table2[Sub-Sector],Table3[[#This Row],[Sub-Sector]],Table2[% Away From Current Month High],"&lt;=0.05")/Table3[[#This Row],[Count]]</f>
        <v>0.3</v>
      </c>
      <c r="P41" s="1">
        <f>COUNTIFS(Table2[Sub-Sector],Table3[[#This Row],[Sub-Sector]],Table2[% Away From 52W High],"&lt;=10")/Table3[[#This Row],[Count]]</f>
        <v>0.15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0.45</v>
      </c>
      <c r="S41" s="1">
        <f>COUNTIFS(Table2[Sub-Sector],Table3[[#This Row],[Sub-Sector]],Table2[% Price above 50 EMA],"&gt;=0")/Table3[[#This Row],[Count]]</f>
        <v>0.3</v>
      </c>
      <c r="T41" s="1">
        <f>COUNTIFS(Table2[Sub-Sector],Table3[[#This Row],[Sub-Sector]],Table2[% Price above 200 EMA],"&gt;=0")/Table3[[#This Row],[Count]]</f>
        <v>0.6</v>
      </c>
      <c r="U41" s="1">
        <f>COUNTIFS(Table2[Sub-Sector],Table3[[#This Row],[Sub-Sector]],Table2[Rate of Change - Zone],"Positive")/Table3[[#This Row],[Count]]</f>
        <v>0.4</v>
      </c>
      <c r="V41" s="1">
        <f>COUNTIFS(Table2[Sub-Sector],Table3[[#This Row],[Sub-Sector]],Table2[Sharpe Ratio],"&gt;=0.10")/Table3[[#This Row],[Count]]</f>
        <v>0.25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41">
        <f>_xlfn.RANK.AVG(Table3[[#This Row],[Score]],Table3[Score],1)</f>
        <v>52.5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1">
        <f>_xlfn.RANK.AVG(Table3[[#This Row],[Score 2 ]],Table3[[Score 2 ]],1)</f>
        <v>40</v>
      </c>
    </row>
    <row r="42" spans="1:26" x14ac:dyDescent="0.3">
      <c r="A42" t="s">
        <v>461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0.25</v>
      </c>
      <c r="D42" s="1">
        <f>COUNTIFS(Table2[Sub-Sector],Table3[[#This Row],[Sub-Sector]],Table2[1W Return vs Nifty],"&gt;=5")/Table3[[#This Row],[Count]]</f>
        <v>0.25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0.25</v>
      </c>
      <c r="G42" s="1">
        <f>COUNTIFS(Table2[Sub-Sector],Table3[[#This Row],[Sub-Sector]],Table2[1Y Return vs Nifty],"&gt;=10")/Table3[[#This Row],[Count]]</f>
        <v>0.75</v>
      </c>
      <c r="H42" s="1">
        <f>COUNTIFS(Table2[Sub-Sector],Table3[[#This Row],[Sub-Sector]],Table2[RSI Exponential â€“ 14D],"&gt;=50")/Table3[[#This Row],[Count]]</f>
        <v>0.75</v>
      </c>
      <c r="I42" s="1">
        <f>COUNTIFS(Table2[Sub-Sector],Table3[[#This Row],[Sub-Sector]],Table2[Relative Volume],"&gt;=1")/Table3[[#This Row],[Count]]</f>
        <v>0.25</v>
      </c>
      <c r="J42" s="1">
        <f>COUNTIFS(Table2[Sub-Sector],Table3[[#This Row],[Sub-Sector]],Table2[% Away From Day Low],"&gt;=0.05")/Table3[[#This Row],[Count]]</f>
        <v>0.25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0.5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0.25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0.5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42">
        <f>_xlfn.RANK.AVG(Table3[[#This Row],[Score]],Table3[Score],1)</f>
        <v>47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2">
        <f>_xlfn.RANK.AVG(Table3[[#This Row],[Score 2 ]],Table3[[Score 2 ]],1)</f>
        <v>41</v>
      </c>
    </row>
    <row r="43" spans="1:26" x14ac:dyDescent="0.3">
      <c r="A43" t="s">
        <v>391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0.75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0.25</v>
      </c>
      <c r="H43" s="1">
        <f>COUNTIFS(Table2[Sub-Sector],Table3[[#This Row],[Sub-Sector]],Table2[RSI Exponential â€“ 14D],"&gt;=50")/Table3[[#This Row],[Count]]</f>
        <v>0.75</v>
      </c>
      <c r="I43" s="1">
        <f>COUNTIFS(Table2[Sub-Sector],Table3[[#This Row],[Sub-Sector]],Table2[Relative Volume],"&gt;=1")/Table3[[#This Row],[Count]]</f>
        <v>0.25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0.75</v>
      </c>
      <c r="M43" s="1">
        <f>COUNTIFS(Table2[Sub-Sector],Table3[[#This Row],[Sub-Sector]],Table2[% Away From Current Week High],"&lt;=0.05")/Table3[[#This Row],[Count]]</f>
        <v>0.75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0.5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0.75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0.75</v>
      </c>
      <c r="V43" s="1">
        <f>COUNTIFS(Table2[Sub-Sector],Table3[[#This Row],[Sub-Sector]],Table2[Sharpe Ratio],"&gt;=0.10")/Table3[[#This Row],[Count]]</f>
        <v>0.25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286.5</v>
      </c>
      <c r="X43">
        <f>_xlfn.RANK.AVG(Table3[[#This Row],[Score]],Table3[Score],1)</f>
        <v>22.5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3">
        <f>_xlfn.RANK.AVG(Table3[[#This Row],[Score 2 ]],Table3[[Score 2 ]],1)</f>
        <v>42</v>
      </c>
    </row>
    <row r="44" spans="1:26" x14ac:dyDescent="0.3">
      <c r="A44" t="s">
        <v>234</v>
      </c>
      <c r="B44">
        <f>COUNTIFS(Table2[Sub-Sector],Table3[[#This Row],[Sub-Sector]])</f>
        <v>8</v>
      </c>
      <c r="C44" s="1">
        <f>COUNTIFS(Table2[Sub-Sector],Table3[[#This Row],[Sub-Sector]],Table2[Uptrend],"Uptrend")/Table3[[#This Row],[Count]]</f>
        <v>0.25</v>
      </c>
      <c r="D44" s="1">
        <f>COUNTIFS(Table2[Sub-Sector],Table3[[#This Row],[Sub-Sector]],Table2[1W Return vs Nifty],"&gt;=5")/Table3[[#This Row],[Count]]</f>
        <v>0.25</v>
      </c>
      <c r="E44" s="1">
        <f>COUNTIFS(Table2[Sub-Sector],Table3[[#This Row],[Sub-Sector]],Table2[1M Return vs Nifty],"&gt;=5")/Table3[[#This Row],[Count]]</f>
        <v>0.375</v>
      </c>
      <c r="F44" s="1">
        <f>COUNTIFS(Table2[Sub-Sector],Table3[[#This Row],[Sub-Sector]],Table2[6M Return vs Nifty],"&gt;=10")/Table3[[#This Row],[Count]]</f>
        <v>0.25</v>
      </c>
      <c r="G44" s="1">
        <f>COUNTIFS(Table2[Sub-Sector],Table3[[#This Row],[Sub-Sector]],Table2[1Y Return vs Nifty],"&gt;=10")/Table3[[#This Row],[Count]]</f>
        <v>0.75</v>
      </c>
      <c r="H44" s="1">
        <f>COUNTIFS(Table2[Sub-Sector],Table3[[#This Row],[Sub-Sector]],Table2[RSI Exponential â€“ 14D],"&gt;=50")/Table3[[#This Row],[Count]]</f>
        <v>1</v>
      </c>
      <c r="I44" s="1">
        <f>COUNTIFS(Table2[Sub-Sector],Table3[[#This Row],[Sub-Sector]],Table2[Relative Volume],"&gt;=1")/Table3[[#This Row],[Count]]</f>
        <v>0.125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0.875</v>
      </c>
      <c r="L44" s="1">
        <f>COUNTIFS(Table2[Sub-Sector],Table3[[#This Row],[Sub-Sector]],Table2[% Away From Current Week Low],"&gt;=0.05")/Table3[[#This Row],[Count]]</f>
        <v>0.5</v>
      </c>
      <c r="M44" s="1">
        <f>COUNTIFS(Table2[Sub-Sector],Table3[[#This Row],[Sub-Sector]],Table2[% Away From Current Week High],"&lt;=0.05")/Table3[[#This Row],[Count]]</f>
        <v>0.75</v>
      </c>
      <c r="N44" s="1">
        <f>COUNTIFS(Table2[Sub-Sector],Table3[[#This Row],[Sub-Sector]],Table2[% Away From Current Month Low],"&gt;=0.05")/Table3[[#This Row],[Count]]</f>
        <v>1</v>
      </c>
      <c r="O44" s="1">
        <f>COUNTIFS(Table2[Sub-Sector],Table3[[#This Row],[Sub-Sector]],Table2[% Away From Current Month High],"&lt;=0.05")/Table3[[#This Row],[Count]]</f>
        <v>0.375</v>
      </c>
      <c r="P44" s="1">
        <f>COUNTIFS(Table2[Sub-Sector],Table3[[#This Row],[Sub-Sector]],Table2[% Away From 52W High],"&lt;=10")/Table3[[#This Row],[Count]]</f>
        <v>0.25</v>
      </c>
      <c r="Q44" s="1">
        <f>COUNTIFS(Table2[Sub-Sector],Table3[[#This Row],[Sub-Sector]],Table2[% Away From 52W Low],"&gt;=10")/Table3[[#This Row],[Count]]</f>
        <v>0.875</v>
      </c>
      <c r="R44" s="1">
        <f>COUNTIFS(Table2[Sub-Sector],Table3[[#This Row],[Sub-Sector]],Table2[% Price above 20 EMA],"&gt;=0")/Table3[[#This Row],[Count]]</f>
        <v>0.75</v>
      </c>
      <c r="S44" s="1">
        <f>COUNTIFS(Table2[Sub-Sector],Table3[[#This Row],[Sub-Sector]],Table2[% Price above 50 EMA],"&gt;=0")/Table3[[#This Row],[Count]]</f>
        <v>0.375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0.625</v>
      </c>
      <c r="V44" s="1">
        <f>COUNTIFS(Table2[Sub-Sector],Table3[[#This Row],[Sub-Sector]],Table2[Sharpe Ratio],"&gt;=0.10")/Table3[[#This Row],[Count]]</f>
        <v>0.375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</v>
      </c>
      <c r="X44">
        <f>_xlfn.RANK.AVG(Table3[[#This Row],[Score]],Table3[Score],1)</f>
        <v>42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4">
        <f>_xlfn.RANK.AVG(Table3[[#This Row],[Score 2 ]],Table3[[Score 2 ]],1)</f>
        <v>43</v>
      </c>
    </row>
    <row r="45" spans="1:26" x14ac:dyDescent="0.3">
      <c r="A45" t="s">
        <v>57</v>
      </c>
      <c r="B45">
        <f>COUNTIFS(Table2[Sub-Sector],Table3[[#This Row],[Sub-Sector]])</f>
        <v>4</v>
      </c>
      <c r="C45" s="1">
        <f>COUNTIFS(Table2[Sub-Sector],Table3[[#This Row],[Sub-Sector]],Table2[Uptrend],"Uptrend")/Table3[[#This Row],[Count]]</f>
        <v>0</v>
      </c>
      <c r="D45" s="1">
        <f>COUNTIFS(Table2[Sub-Sector],Table3[[#This Row],[Sub-Sector]],Table2[1W Return vs Nifty],"&gt;=5")/Table3[[#This Row],[Count]]</f>
        <v>0.25</v>
      </c>
      <c r="E45" s="1">
        <f>COUNTIFS(Table2[Sub-Sector],Table3[[#This Row],[Sub-Sector]],Table2[1M Return vs Nifty],"&gt;=5")/Table3[[#This Row],[Count]]</f>
        <v>0</v>
      </c>
      <c r="F45" s="1">
        <f>COUNTIFS(Table2[Sub-Sector],Table3[[#This Row],[Sub-Sector]],Table2[6M Return vs Nifty],"&gt;=10")/Table3[[#This Row],[Count]]</f>
        <v>0.25</v>
      </c>
      <c r="G45" s="1">
        <f>COUNTIFS(Table2[Sub-Sector],Table3[[#This Row],[Sub-Sector]],Table2[1Y Return vs Nifty],"&gt;=10")/Table3[[#This Row],[Count]]</f>
        <v>0.75</v>
      </c>
      <c r="H45" s="1">
        <f>COUNTIFS(Table2[Sub-Sector],Table3[[#This Row],[Sub-Sector]],Table2[RSI Exponential â€“ 14D],"&gt;=50")/Table3[[#This Row],[Count]]</f>
        <v>0.25</v>
      </c>
      <c r="I45" s="1">
        <f>COUNTIFS(Table2[Sub-Sector],Table3[[#This Row],[Sub-Sector]],Table2[Relative Volume],"&gt;=1")/Table3[[#This Row],[Count]]</f>
        <v>0.75</v>
      </c>
      <c r="J45" s="1">
        <f>COUNTIFS(Table2[Sub-Sector],Table3[[#This Row],[Sub-Sector]],Table2[% Away From Day Low],"&gt;=0.05")/Table3[[#This Row],[Count]]</f>
        <v>0.25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0.25</v>
      </c>
      <c r="M45" s="1">
        <f>COUNTIFS(Table2[Sub-Sector],Table3[[#This Row],[Sub-Sector]],Table2[% Away From Current Week High],"&lt;=0.05")/Table3[[#This Row],[Count]]</f>
        <v>0.75</v>
      </c>
      <c r="N45" s="1">
        <f>COUNTIFS(Table2[Sub-Sector],Table3[[#This Row],[Sub-Sector]],Table2[% Away From Current Month Low],"&gt;=0.05")/Table3[[#This Row],[Count]]</f>
        <v>0.25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0.25</v>
      </c>
      <c r="S45" s="1">
        <f>COUNTIFS(Table2[Sub-Sector],Table3[[#This Row],[Sub-Sector]],Table2[% Price above 50 EMA],"&gt;=0")/Table3[[#This Row],[Count]]</f>
        <v>0</v>
      </c>
      <c r="T45" s="1">
        <f>COUNTIFS(Table2[Sub-Sector],Table3[[#This Row],[Sub-Sector]],Table2[% Price above 200 EMA],"&gt;=0")/Table3[[#This Row],[Count]]</f>
        <v>0.5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0.5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45">
        <f>_xlfn.RANK.AVG(Table3[[#This Row],[Score]],Table3[Score],1)</f>
        <v>70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5">
        <f>_xlfn.RANK.AVG(Table3[[#This Row],[Score 2 ]],Table3[[Score 2 ]],1)</f>
        <v>44</v>
      </c>
    </row>
    <row r="46" spans="1:26" x14ac:dyDescent="0.3">
      <c r="A46" t="s">
        <v>371</v>
      </c>
      <c r="B46">
        <f>COUNTIFS(Table2[Sub-Sector],Table3[[#This Row],[Sub-Sector]])</f>
        <v>5</v>
      </c>
      <c r="C46" s="1">
        <f>COUNTIFS(Table2[Sub-Sector],Table3[[#This Row],[Sub-Sector]],Table2[Uptrend],"Uptrend")/Table3[[#This Row],[Count]]</f>
        <v>0.2</v>
      </c>
      <c r="D46" s="1">
        <f>COUNTIFS(Table2[Sub-Sector],Table3[[#This Row],[Sub-Sector]],Table2[1W Return vs Nifty],"&gt;=5")/Table3[[#This Row],[Count]]</f>
        <v>0.2</v>
      </c>
      <c r="E46" s="1">
        <f>COUNTIFS(Table2[Sub-Sector],Table3[[#This Row],[Sub-Sector]],Table2[1M Return vs Nifty],"&gt;=5")/Table3[[#This Row],[Count]]</f>
        <v>0.8</v>
      </c>
      <c r="F46" s="1">
        <f>COUNTIFS(Table2[Sub-Sector],Table3[[#This Row],[Sub-Sector]],Table2[6M Return vs Nifty],"&gt;=10")/Table3[[#This Row],[Count]]</f>
        <v>0.4</v>
      </c>
      <c r="G46" s="1">
        <f>COUNTIFS(Table2[Sub-Sector],Table3[[#This Row],[Sub-Sector]],Table2[1Y Return vs Nifty],"&gt;=10")/Table3[[#This Row],[Count]]</f>
        <v>0.6</v>
      </c>
      <c r="H46" s="1">
        <f>COUNTIFS(Table2[Sub-Sector],Table3[[#This Row],[Sub-Sector]],Table2[RSI Exponential â€“ 14D],"&gt;=50")/Table3[[#This Row],[Count]]</f>
        <v>0.6</v>
      </c>
      <c r="I46" s="1">
        <f>COUNTIFS(Table2[Sub-Sector],Table3[[#This Row],[Sub-Sector]],Table2[Relative Volume],"&gt;=1")/Table3[[#This Row],[Count]]</f>
        <v>0.2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0.2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0.6</v>
      </c>
      <c r="O46" s="1">
        <f>COUNTIFS(Table2[Sub-Sector],Table3[[#This Row],[Sub-Sector]],Table2[% Away From Current Month High],"&lt;=0.05")/Table3[[#This Row],[Count]]</f>
        <v>0.4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0.6</v>
      </c>
      <c r="S46" s="1">
        <f>COUNTIFS(Table2[Sub-Sector],Table3[[#This Row],[Sub-Sector]],Table2[% Price above 50 EMA],"&gt;=0")/Table3[[#This Row],[Count]]</f>
        <v>0.6</v>
      </c>
      <c r="T46" s="1">
        <f>COUNTIFS(Table2[Sub-Sector],Table3[[#This Row],[Sub-Sector]],Table2[% Price above 200 EMA],"&gt;=0")/Table3[[#This Row],[Count]]</f>
        <v>0.4</v>
      </c>
      <c r="U46" s="1">
        <f>COUNTIFS(Table2[Sub-Sector],Table3[[#This Row],[Sub-Sector]],Table2[Rate of Change - Zone],"Positive")/Table3[[#This Row],[Count]]</f>
        <v>0.6</v>
      </c>
      <c r="V46" s="1">
        <f>COUNTIFS(Table2[Sub-Sector],Table3[[#This Row],[Sub-Sector]],Table2[Sharpe Ratio],"&gt;=0.10")/Table3[[#This Row],[Count]]</f>
        <v>0.2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46">
        <f>_xlfn.RANK.AVG(Table3[[#This Row],[Score]],Table3[Score],1)</f>
        <v>36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46">
        <f>_xlfn.RANK.AVG(Table3[[#This Row],[Score 2 ]],Table3[[Score 2 ]],1)</f>
        <v>45</v>
      </c>
    </row>
    <row r="47" spans="1:26" x14ac:dyDescent="0.3">
      <c r="A47" t="s">
        <v>1073</v>
      </c>
      <c r="B47">
        <f>COUNTIFS(Table2[Sub-Sector],Table3[[#This Row],[Sub-Sector]])</f>
        <v>3</v>
      </c>
      <c r="C47" s="1">
        <f>COUNTIFS(Table2[Sub-Sector],Table3[[#This Row],[Sub-Sector]],Table2[Uptrend],"Uptrend")/Table3[[#This Row],[Count]]</f>
        <v>0.33333333333333331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1</v>
      </c>
      <c r="F47" s="1">
        <f>COUNTIFS(Table2[Sub-Sector],Table3[[#This Row],[Sub-Sector]],Table2[6M Return vs Nifty],"&gt;=10")/Table3[[#This Row],[Count]]</f>
        <v>0.33333333333333331</v>
      </c>
      <c r="G47" s="1">
        <f>COUNTIFS(Table2[Sub-Sector],Table3[[#This Row],[Sub-Sector]],Table2[1Y Return vs Nifty],"&gt;=10")/Table3[[#This Row],[Count]]</f>
        <v>0.66666666666666663</v>
      </c>
      <c r="H47" s="1">
        <f>COUNTIFS(Table2[Sub-Sector],Table3[[#This Row],[Sub-Sector]],Table2[RSI Exponential â€“ 14D],"&gt;=50")/Table3[[#This Row],[Count]]</f>
        <v>0.33333333333333331</v>
      </c>
      <c r="I47" s="1">
        <f>COUNTIFS(Table2[Sub-Sector],Table3[[#This Row],[Sub-Sector]],Table2[Relative Volume],"&gt;=1")/Table3[[#This Row],[Count]]</f>
        <v>0.33333333333333331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0.33333333333333331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0</v>
      </c>
      <c r="P47" s="1">
        <f>COUNTIFS(Table2[Sub-Sector],Table3[[#This Row],[Sub-Sector]],Table2[% Away From 52W High],"&lt;=10")/Table3[[#This Row],[Count]]</f>
        <v>0.33333333333333331</v>
      </c>
      <c r="Q47" s="1">
        <f>COUNTIFS(Table2[Sub-Sector],Table3[[#This Row],[Sub-Sector]],Table2[% Away From 52W Low],"&gt;=10")/Table3[[#This Row],[Count]]</f>
        <v>0.66666666666666663</v>
      </c>
      <c r="R47" s="1">
        <f>COUNTIFS(Table2[Sub-Sector],Table3[[#This Row],[Sub-Sector]],Table2[% Price above 20 EMA],"&gt;=0")/Table3[[#This Row],[Count]]</f>
        <v>0.66666666666666663</v>
      </c>
      <c r="S47" s="1">
        <f>COUNTIFS(Table2[Sub-Sector],Table3[[#This Row],[Sub-Sector]],Table2[% Price above 50 EMA],"&gt;=0")/Table3[[#This Row],[Count]]</f>
        <v>0.33333333333333331</v>
      </c>
      <c r="T47" s="1">
        <f>COUNTIFS(Table2[Sub-Sector],Table3[[#This Row],[Sub-Sector]],Table2[% Price above 200 EMA],"&gt;=0")/Table3[[#This Row],[Count]]</f>
        <v>0.66666666666666663</v>
      </c>
      <c r="U47" s="1">
        <f>COUNTIFS(Table2[Sub-Sector],Table3[[#This Row],[Sub-Sector]],Table2[Rate of Change - Zone],"Positive")/Table3[[#This Row],[Count]]</f>
        <v>0.33333333333333331</v>
      </c>
      <c r="V47" s="1">
        <f>COUNTIFS(Table2[Sub-Sector],Table3[[#This Row],[Sub-Sector]],Table2[Sharpe Ratio],"&gt;=0.10")/Table3[[#This Row],[Count]]</f>
        <v>0.33333333333333331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47">
        <f>_xlfn.RANK.AVG(Table3[[#This Row],[Score]],Table3[Score],1)</f>
        <v>43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7">
        <f>_xlfn.RANK.AVG(Table3[[#This Row],[Score 2 ]],Table3[[Score 2 ]],1)</f>
        <v>46.5</v>
      </c>
    </row>
    <row r="48" spans="1:26" x14ac:dyDescent="0.3">
      <c r="A48" t="s">
        <v>310</v>
      </c>
      <c r="B48">
        <f>COUNTIFS(Table2[Sub-Sector],Table3[[#This Row],[Sub-Sector]])</f>
        <v>3</v>
      </c>
      <c r="C48" s="1">
        <f>COUNTIFS(Table2[Sub-Sector],Table3[[#This Row],[Sub-Sector]],Table2[Uptrend],"Uptrend")/Table3[[#This Row],[Count]]</f>
        <v>0.33333333333333331</v>
      </c>
      <c r="D48" s="1">
        <f>COUNTIFS(Table2[Sub-Sector],Table3[[#This Row],[Sub-Sector]],Table2[1W Return vs Nifty],"&gt;=5")/Table3[[#This Row],[Count]]</f>
        <v>0.33333333333333331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0.33333333333333331</v>
      </c>
      <c r="G48" s="1">
        <f>COUNTIFS(Table2[Sub-Sector],Table3[[#This Row],[Sub-Sector]],Table2[1Y Return vs Nifty],"&gt;=10")/Table3[[#This Row],[Count]]</f>
        <v>0.66666666666666663</v>
      </c>
      <c r="H48" s="1">
        <f>COUNTIFS(Table2[Sub-Sector],Table3[[#This Row],[Sub-Sector]],Table2[RSI Exponential â€“ 14D],"&gt;=50")/Table3[[#This Row],[Count]]</f>
        <v>0.33333333333333331</v>
      </c>
      <c r="I48" s="1">
        <f>COUNTIFS(Table2[Sub-Sector],Table3[[#This Row],[Sub-Sector]],Table2[Relative Volume],"&gt;=1")/Table3[[#This Row],[Count]]</f>
        <v>0.33333333333333331</v>
      </c>
      <c r="J48" s="1">
        <f>COUNTIFS(Table2[Sub-Sector],Table3[[#This Row],[Sub-Sector]],Table2[% Away From Day Low],"&gt;=0.05")/Table3[[#This Row],[Count]]</f>
        <v>0.33333333333333331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0.66666666666666663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0.66666666666666663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0.33333333333333331</v>
      </c>
      <c r="S48" s="1">
        <f>COUNTIFS(Table2[Sub-Sector],Table3[[#This Row],[Sub-Sector]],Table2[% Price above 50 EMA],"&gt;=0")/Table3[[#This Row],[Count]]</f>
        <v>0.33333333333333331</v>
      </c>
      <c r="T48" s="1">
        <f>COUNTIFS(Table2[Sub-Sector],Table3[[#This Row],[Sub-Sector]],Table2[% Price above 200 EMA],"&gt;=0")/Table3[[#This Row],[Count]]</f>
        <v>0.33333333333333331</v>
      </c>
      <c r="U48" s="1">
        <f>COUNTIFS(Table2[Sub-Sector],Table3[[#This Row],[Sub-Sector]],Table2[Rate of Change - Zone],"Positive")/Table3[[#This Row],[Count]]</f>
        <v>0.33333333333333331</v>
      </c>
      <c r="V48" s="1">
        <f>COUNTIFS(Table2[Sub-Sector],Table3[[#This Row],[Sub-Sector]],Table2[Sharpe Ratio],"&gt;=0.10")/Table3[[#This Row],[Count]]</f>
        <v>0.66666666666666663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48">
        <f>_xlfn.RANK.AVG(Table3[[#This Row],[Score]],Table3[Score],1)</f>
        <v>49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8">
        <f>_xlfn.RANK.AVG(Table3[[#This Row],[Score 2 ]],Table3[[Score 2 ]],1)</f>
        <v>46.5</v>
      </c>
    </row>
    <row r="49" spans="1:26" x14ac:dyDescent="0.3">
      <c r="A49" t="s">
        <v>153</v>
      </c>
      <c r="B49">
        <f>COUNTIFS(Table2[Sub-Sector],Table3[[#This Row],[Sub-Sector]])</f>
        <v>4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0.25</v>
      </c>
      <c r="E49" s="1">
        <f>COUNTIFS(Table2[Sub-Sector],Table3[[#This Row],[Sub-Sector]],Table2[1M Return vs Nifty],"&gt;=5")/Table3[[#This Row],[Count]]</f>
        <v>0.5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0.5</v>
      </c>
      <c r="H49" s="1">
        <f>COUNTIFS(Table2[Sub-Sector],Table3[[#This Row],[Sub-Sector]],Table2[RSI Exponential â€“ 14D],"&gt;=50")/Table3[[#This Row],[Count]]</f>
        <v>0.75</v>
      </c>
      <c r="I49" s="1">
        <f>COUNTIFS(Table2[Sub-Sector],Table3[[#This Row],[Sub-Sector]],Table2[Relative Volume],"&gt;=1")/Table3[[#This Row],[Count]]</f>
        <v>0.5</v>
      </c>
      <c r="J49" s="1">
        <f>COUNTIFS(Table2[Sub-Sector],Table3[[#This Row],[Sub-Sector]],Table2[% Away From Day Low],"&gt;=0.05")/Table3[[#This Row],[Count]]</f>
        <v>0.5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0.75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1</v>
      </c>
      <c r="O49" s="1">
        <f>COUNTIFS(Table2[Sub-Sector],Table3[[#This Row],[Sub-Sector]],Table2[% Away From Current Month High],"&lt;=0.05")/Table3[[#This Row],[Count]]</f>
        <v>0.75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0.75</v>
      </c>
      <c r="S49" s="1">
        <f>COUNTIFS(Table2[Sub-Sector],Table3[[#This Row],[Sub-Sector]],Table2[% Price above 50 EMA],"&gt;=0")/Table3[[#This Row],[Count]]</f>
        <v>0.5</v>
      </c>
      <c r="T49" s="1">
        <f>COUNTIFS(Table2[Sub-Sector],Table3[[#This Row],[Sub-Sector]],Table2[% Price above 200 EMA],"&gt;=0")/Table3[[#This Row],[Count]]</f>
        <v>0.25</v>
      </c>
      <c r="U49" s="1">
        <f>COUNTIFS(Table2[Sub-Sector],Table3[[#This Row],[Sub-Sector]],Table2[Rate of Change - Zone],"Positive")/Table3[[#This Row],[Count]]</f>
        <v>0.75</v>
      </c>
      <c r="V49" s="1">
        <f>COUNTIFS(Table2[Sub-Sector],Table3[[#This Row],[Sub-Sector]],Table2[Sharpe Ratio],"&gt;=0.10")/Table3[[#This Row],[Count]]</f>
        <v>0.75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49">
        <f>_xlfn.RANK.AVG(Table3[[#This Row],[Score]],Table3[Score],1)</f>
        <v>52.5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48</v>
      </c>
    </row>
    <row r="50" spans="1:26" x14ac:dyDescent="0.3">
      <c r="A50" t="s">
        <v>378</v>
      </c>
      <c r="B50">
        <f>COUNTIFS(Table2[Sub-Sector],Table3[[#This Row],[Sub-Sector]])</f>
        <v>4</v>
      </c>
      <c r="C50" s="1">
        <f>COUNTIFS(Table2[Sub-Sector],Table3[[#This Row],[Sub-Sector]],Table2[Uptrend],"Uptrend")/Table3[[#This Row],[Count]]</f>
        <v>1</v>
      </c>
      <c r="D50" s="1">
        <f>COUNTIFS(Table2[Sub-Sector],Table3[[#This Row],[Sub-Sector]],Table2[1W Return vs Nifty],"&gt;=5")/Table3[[#This Row],[Count]]</f>
        <v>0.25</v>
      </c>
      <c r="E50" s="1">
        <f>COUNTIFS(Table2[Sub-Sector],Table3[[#This Row],[Sub-Sector]],Table2[1M Return vs Nifty],"&gt;=5")/Table3[[#This Row],[Count]]</f>
        <v>0.75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0.75</v>
      </c>
      <c r="H50" s="1">
        <f>COUNTIFS(Table2[Sub-Sector],Table3[[#This Row],[Sub-Sector]],Table2[RSI Exponential â€“ 14D],"&gt;=50")/Table3[[#This Row],[Count]]</f>
        <v>0.25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0.25</v>
      </c>
      <c r="M50" s="1">
        <f>COUNTIFS(Table2[Sub-Sector],Table3[[#This Row],[Sub-Sector]],Table2[% Away From Current Week High],"&lt;=0.05")/Table3[[#This Row],[Count]]</f>
        <v>0.5</v>
      </c>
      <c r="N50" s="1">
        <f>COUNTIFS(Table2[Sub-Sector],Table3[[#This Row],[Sub-Sector]],Table2[% Away From Current Month Low],"&gt;=0.05")/Table3[[#This Row],[Count]]</f>
        <v>0.5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0.75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0.5</v>
      </c>
      <c r="S50" s="1">
        <f>COUNTIFS(Table2[Sub-Sector],Table3[[#This Row],[Sub-Sector]],Table2[% Price above 50 EMA],"&gt;=0")/Table3[[#This Row],[Count]]</f>
        <v>1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0.25</v>
      </c>
      <c r="V50" s="1">
        <f>COUNTIFS(Table2[Sub-Sector],Table3[[#This Row],[Sub-Sector]],Table2[Sharpe Ratio],"&gt;=0.10")/Table3[[#This Row],[Count]]</f>
        <v>0.5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50">
        <f>_xlfn.RANK.AVG(Table3[[#This Row],[Score]],Table3[Score],1)</f>
        <v>25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0">
        <f>_xlfn.RANK.AVG(Table3[[#This Row],[Score 2 ]],Table3[[Score 2 ]],1)</f>
        <v>49</v>
      </c>
    </row>
    <row r="51" spans="1:26" x14ac:dyDescent="0.3">
      <c r="A51" t="s">
        <v>992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0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51">
        <f>_xlfn.RANK.AVG(Table3[[#This Row],[Score]],Table3[Score],1)</f>
        <v>84.5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1">
        <f>_xlfn.RANK.AVG(Table3[[#This Row],[Score 2 ]],Table3[[Score 2 ]],1)</f>
        <v>50</v>
      </c>
    </row>
    <row r="52" spans="1:26" x14ac:dyDescent="0.3">
      <c r="A52" t="s">
        <v>34</v>
      </c>
      <c r="B52">
        <f>COUNTIFS(Table2[Sub-Sector],Table3[[#This Row],[Sub-Sector]])</f>
        <v>11</v>
      </c>
      <c r="C52" s="1">
        <f>COUNTIFS(Table2[Sub-Sector],Table3[[#This Row],[Sub-Sector]],Table2[Uptrend],"Uptrend")/Table3[[#This Row],[Count]]</f>
        <v>0.18181818181818182</v>
      </c>
      <c r="D52" s="1">
        <f>COUNTIFS(Table2[Sub-Sector],Table3[[#This Row],[Sub-Sector]],Table2[1W Return vs Nifty],"&gt;=5")/Table3[[#This Row],[Count]]</f>
        <v>9.0909090909090912E-2</v>
      </c>
      <c r="E52" s="1">
        <f>COUNTIFS(Table2[Sub-Sector],Table3[[#This Row],[Sub-Sector]],Table2[1M Return vs Nifty],"&gt;=5")/Table3[[#This Row],[Count]]</f>
        <v>0.81818181818181823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0.36363636363636365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0.72727272727272729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0.45454545454545453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0.72727272727272729</v>
      </c>
      <c r="P52" s="1">
        <f>COUNTIFS(Table2[Sub-Sector],Table3[[#This Row],[Sub-Sector]],Table2[% Away From 52W High],"&lt;=10")/Table3[[#This Row],[Count]]</f>
        <v>9.0909090909090912E-2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0.72727272727272729</v>
      </c>
      <c r="T52" s="1">
        <f>COUNTIFS(Table2[Sub-Sector],Table3[[#This Row],[Sub-Sector]],Table2[% Price above 200 EMA],"&gt;=0")/Table3[[#This Row],[Count]]</f>
        <v>0.27272727272727271</v>
      </c>
      <c r="U52" s="1">
        <f>COUNTIFS(Table2[Sub-Sector],Table3[[#This Row],[Sub-Sector]],Table2[Rate of Change - Zone],"Positive")/Table3[[#This Row],[Count]]</f>
        <v>0.63636363636363635</v>
      </c>
      <c r="V52" s="1">
        <f>COUNTIFS(Table2[Sub-Sector],Table3[[#This Row],[Sub-Sector]],Table2[Sharpe Ratio],"&gt;=0.10")/Table3[[#This Row],[Count]]</f>
        <v>0.63636363636363635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375.5</v>
      </c>
      <c r="X52">
        <f>_xlfn.RANK.AVG(Table3[[#This Row],[Score]],Table3[Score],1)</f>
        <v>45.5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2">
        <f>_xlfn.RANK.AVG(Table3[[#This Row],[Score 2 ]],Table3[[Score 2 ]],1)</f>
        <v>51</v>
      </c>
    </row>
    <row r="53" spans="1:26" x14ac:dyDescent="0.3">
      <c r="A53" t="s">
        <v>156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1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1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1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1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53">
        <f>_xlfn.RANK.AVG(Table3[[#This Row],[Score]],Table3[Score],1)</f>
        <v>61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3">
        <f>_xlfn.RANK.AVG(Table3[[#This Row],[Score 2 ]],Table3[[Score 2 ]],1)</f>
        <v>53</v>
      </c>
    </row>
    <row r="54" spans="1:26" x14ac:dyDescent="0.3">
      <c r="A54" t="s">
        <v>1047</v>
      </c>
      <c r="B54">
        <f>COUNTIFS(Table2[Sub-Sector],Table3[[#This Row],[Sub-Sector]])</f>
        <v>2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0.5</v>
      </c>
      <c r="E54" s="1">
        <f>COUNTIFS(Table2[Sub-Sector],Table3[[#This Row],[Sub-Sector]],Table2[1M Return vs Nifty],"&gt;=5")/Table3[[#This Row],[Count]]</f>
        <v>0.5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0.5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0.5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</v>
      </c>
      <c r="T54" s="1">
        <f>COUNTIFS(Table2[Sub-Sector],Table3[[#This Row],[Sub-Sector]],Table2[% Price above 200 EMA],"&gt;=0")/Table3[[#This Row],[Count]]</f>
        <v>0.5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388.5</v>
      </c>
      <c r="X54">
        <f>_xlfn.RANK.AVG(Table3[[#This Row],[Score]],Table3[Score],1)</f>
        <v>48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4">
        <f>_xlfn.RANK.AVG(Table3[[#This Row],[Score 2 ]],Table3[[Score 2 ]],1)</f>
        <v>53</v>
      </c>
    </row>
    <row r="55" spans="1:26" x14ac:dyDescent="0.3">
      <c r="A55" t="s">
        <v>289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55">
        <f>_xlfn.RANK.AVG(Table3[[#This Row],[Score]],Table3[Score],1)</f>
        <v>86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5">
        <f>_xlfn.RANK.AVG(Table3[[#This Row],[Score 2 ]],Table3[[Score 2 ]],1)</f>
        <v>53</v>
      </c>
    </row>
    <row r="56" spans="1:26" x14ac:dyDescent="0.3">
      <c r="A56" t="s">
        <v>271</v>
      </c>
      <c r="B56">
        <f>COUNTIFS(Table2[Sub-Sector],Table3[[#This Row],[Sub-Sector]])</f>
        <v>11</v>
      </c>
      <c r="C56" s="1">
        <f>COUNTIFS(Table2[Sub-Sector],Table3[[#This Row],[Sub-Sector]],Table2[Uptrend],"Uptrend")/Table3[[#This Row],[Count]]</f>
        <v>0.18181818181818182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0.36363636363636365</v>
      </c>
      <c r="F56" s="1">
        <f>COUNTIFS(Table2[Sub-Sector],Table3[[#This Row],[Sub-Sector]],Table2[6M Return vs Nifty],"&gt;=10")/Table3[[#This Row],[Count]]</f>
        <v>0.54545454545454541</v>
      </c>
      <c r="G56" s="1">
        <f>COUNTIFS(Table2[Sub-Sector],Table3[[#This Row],[Sub-Sector]],Table2[1Y Return vs Nifty],"&gt;=10")/Table3[[#This Row],[Count]]</f>
        <v>0.63636363636363635</v>
      </c>
      <c r="H56" s="1">
        <f>COUNTIFS(Table2[Sub-Sector],Table3[[#This Row],[Sub-Sector]],Table2[RSI Exponential â€“ 14D],"&gt;=50")/Table3[[#This Row],[Count]]</f>
        <v>0.45454545454545453</v>
      </c>
      <c r="I56" s="1">
        <f>COUNTIFS(Table2[Sub-Sector],Table3[[#This Row],[Sub-Sector]],Table2[Relative Volume],"&gt;=1")/Table3[[#This Row],[Count]]</f>
        <v>0.27272727272727271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0.90909090909090906</v>
      </c>
      <c r="L56" s="1">
        <f>COUNTIFS(Table2[Sub-Sector],Table3[[#This Row],[Sub-Sector]],Table2[% Away From Current Week Low],"&gt;=0.05")/Table3[[#This Row],[Count]]</f>
        <v>9.0909090909090912E-2</v>
      </c>
      <c r="M56" s="1">
        <f>COUNTIFS(Table2[Sub-Sector],Table3[[#This Row],[Sub-Sector]],Table2[% Away From Current Week High],"&lt;=0.05")/Table3[[#This Row],[Count]]</f>
        <v>0.81818181818181823</v>
      </c>
      <c r="N56" s="1">
        <f>COUNTIFS(Table2[Sub-Sector],Table3[[#This Row],[Sub-Sector]],Table2[% Away From Current Month Low],"&gt;=0.05")/Table3[[#This Row],[Count]]</f>
        <v>0.54545454545454541</v>
      </c>
      <c r="O56" s="1">
        <f>COUNTIFS(Table2[Sub-Sector],Table3[[#This Row],[Sub-Sector]],Table2[% Away From Current Month High],"&lt;=0.05")/Table3[[#This Row],[Count]]</f>
        <v>0.18181818181818182</v>
      </c>
      <c r="P56" s="1">
        <f>COUNTIFS(Table2[Sub-Sector],Table3[[#This Row],[Sub-Sector]],Table2[% Away From 52W High],"&lt;=10")/Table3[[#This Row],[Count]]</f>
        <v>9.0909090909090912E-2</v>
      </c>
      <c r="Q56" s="1">
        <f>COUNTIFS(Table2[Sub-Sector],Table3[[#This Row],[Sub-Sector]],Table2[% Away From 52W Low],"&gt;=10")/Table3[[#This Row],[Count]]</f>
        <v>0.90909090909090906</v>
      </c>
      <c r="R56" s="1">
        <f>COUNTIFS(Table2[Sub-Sector],Table3[[#This Row],[Sub-Sector]],Table2[% Price above 20 EMA],"&gt;=0")/Table3[[#This Row],[Count]]</f>
        <v>0.27272727272727271</v>
      </c>
      <c r="S56" s="1">
        <f>COUNTIFS(Table2[Sub-Sector],Table3[[#This Row],[Sub-Sector]],Table2[% Price above 50 EMA],"&gt;=0")/Table3[[#This Row],[Count]]</f>
        <v>0.18181818181818182</v>
      </c>
      <c r="T56" s="1">
        <f>COUNTIFS(Table2[Sub-Sector],Table3[[#This Row],[Sub-Sector]],Table2[% Price above 200 EMA],"&gt;=0")/Table3[[#This Row],[Count]]</f>
        <v>0.63636363636363635</v>
      </c>
      <c r="U56" s="1">
        <f>COUNTIFS(Table2[Sub-Sector],Table3[[#This Row],[Sub-Sector]],Table2[Rate of Change - Zone],"Positive")/Table3[[#This Row],[Count]]</f>
        <v>0.18181818181818182</v>
      </c>
      <c r="V56" s="1">
        <f>COUNTIFS(Table2[Sub-Sector],Table3[[#This Row],[Sub-Sector]],Table2[Sharpe Ratio],"&gt;=0.10")/Table3[[#This Row],[Count]]</f>
        <v>0.18181818181818182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56">
        <f>_xlfn.RANK.AVG(Table3[[#This Row],[Score]],Table3[Score],1)</f>
        <v>65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6">
        <f>_xlfn.RANK.AVG(Table3[[#This Row],[Score 2 ]],Table3[[Score 2 ]],1)</f>
        <v>55.5</v>
      </c>
    </row>
    <row r="57" spans="1:26" x14ac:dyDescent="0.3">
      <c r="A57" t="s">
        <v>97</v>
      </c>
      <c r="B57">
        <f>COUNTIFS(Table2[Sub-Sector],Table3[[#This Row],[Sub-Sector]])</f>
        <v>3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0.33333333333333331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0.66666666666666663</v>
      </c>
      <c r="H57" s="1">
        <f>COUNTIFS(Table2[Sub-Sector],Table3[[#This Row],[Sub-Sector]],Table2[RSI Exponential â€“ 14D],"&gt;=50")/Table3[[#This Row],[Count]]</f>
        <v>0.66666666666666663</v>
      </c>
      <c r="I57" s="1">
        <f>COUNTIFS(Table2[Sub-Sector],Table3[[#This Row],[Sub-Sector]],Table2[Relative Volume],"&gt;=1")/Table3[[#This Row],[Count]]</f>
        <v>0.33333333333333331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0.66666666666666663</v>
      </c>
      <c r="L57" s="1">
        <f>COUNTIFS(Table2[Sub-Sector],Table3[[#This Row],[Sub-Sector]],Table2[% Away From Current Week Low],"&gt;=0.05")/Table3[[#This Row],[Count]]</f>
        <v>0.33333333333333331</v>
      </c>
      <c r="M57" s="1">
        <f>COUNTIFS(Table2[Sub-Sector],Table3[[#This Row],[Sub-Sector]],Table2[% Away From Current Week High],"&lt;=0.05")/Table3[[#This Row],[Count]]</f>
        <v>0.66666666666666663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0.33333333333333331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0.66666666666666663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0.33333333333333331</v>
      </c>
      <c r="U57" s="1">
        <f>COUNTIFS(Table2[Sub-Sector],Table3[[#This Row],[Sub-Sector]],Table2[Rate of Change - Zone],"Positive")/Table3[[#This Row],[Count]]</f>
        <v>0.66666666666666663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57">
        <f>_xlfn.RANK.AVG(Table3[[#This Row],[Score]],Table3[Score],1)</f>
        <v>80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7">
        <f>_xlfn.RANK.AVG(Table3[[#This Row],[Score 2 ]],Table3[[Score 2 ]],1)</f>
        <v>55.5</v>
      </c>
    </row>
    <row r="58" spans="1:26" x14ac:dyDescent="0.3">
      <c r="A58" t="s">
        <v>193</v>
      </c>
      <c r="B58">
        <f>COUNTIFS(Table2[Sub-Sector],Table3[[#This Row],[Sub-Sector]])</f>
        <v>9</v>
      </c>
      <c r="C58" s="1">
        <f>COUNTIFS(Table2[Sub-Sector],Table3[[#This Row],[Sub-Sector]],Table2[Uptrend],"Uptrend")/Table3[[#This Row],[Count]]</f>
        <v>0.1111111111111111</v>
      </c>
      <c r="D58" s="1">
        <f>COUNTIFS(Table2[Sub-Sector],Table3[[#This Row],[Sub-Sector]],Table2[1W Return vs Nifty],"&gt;=5")/Table3[[#This Row],[Count]]</f>
        <v>0.22222222222222221</v>
      </c>
      <c r="E58" s="1">
        <f>COUNTIFS(Table2[Sub-Sector],Table3[[#This Row],[Sub-Sector]],Table2[1M Return vs Nifty],"&gt;=5")/Table3[[#This Row],[Count]]</f>
        <v>0.1111111111111111</v>
      </c>
      <c r="F58" s="1">
        <f>COUNTIFS(Table2[Sub-Sector],Table3[[#This Row],[Sub-Sector]],Table2[6M Return vs Nifty],"&gt;=10")/Table3[[#This Row],[Count]]</f>
        <v>0.22222222222222221</v>
      </c>
      <c r="G58" s="1">
        <f>COUNTIFS(Table2[Sub-Sector],Table3[[#This Row],[Sub-Sector]],Table2[1Y Return vs Nifty],"&gt;=10")/Table3[[#This Row],[Count]]</f>
        <v>0.33333333333333331</v>
      </c>
      <c r="H58" s="1">
        <f>COUNTIFS(Table2[Sub-Sector],Table3[[#This Row],[Sub-Sector]],Table2[RSI Exponential â€“ 14D],"&gt;=50")/Table3[[#This Row],[Count]]</f>
        <v>0.77777777777777779</v>
      </c>
      <c r="I58" s="1">
        <f>COUNTIFS(Table2[Sub-Sector],Table3[[#This Row],[Sub-Sector]],Table2[Relative Volume],"&gt;=1")/Table3[[#This Row],[Count]]</f>
        <v>0.55555555555555558</v>
      </c>
      <c r="J58" s="1">
        <f>COUNTIFS(Table2[Sub-Sector],Table3[[#This Row],[Sub-Sector]],Table2[% Away From Day Low],"&gt;=0.05")/Table3[[#This Row],[Count]]</f>
        <v>0.1111111111111111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0.33333333333333331</v>
      </c>
      <c r="M58" s="1">
        <f>COUNTIFS(Table2[Sub-Sector],Table3[[#This Row],[Sub-Sector]],Table2[% Away From Current Week High],"&lt;=0.05")/Table3[[#This Row],[Count]]</f>
        <v>0.77777777777777779</v>
      </c>
      <c r="N58" s="1">
        <f>COUNTIFS(Table2[Sub-Sector],Table3[[#This Row],[Sub-Sector]],Table2[% Away From Current Month Low],"&gt;=0.05")/Table3[[#This Row],[Count]]</f>
        <v>0.88888888888888884</v>
      </c>
      <c r="O58" s="1">
        <f>COUNTIFS(Table2[Sub-Sector],Table3[[#This Row],[Sub-Sector]],Table2[% Away From Current Month High],"&lt;=0.05")/Table3[[#This Row],[Count]]</f>
        <v>0.44444444444444442</v>
      </c>
      <c r="P58" s="1">
        <f>COUNTIFS(Table2[Sub-Sector],Table3[[#This Row],[Sub-Sector]],Table2[% Away From 52W High],"&lt;=10")/Table3[[#This Row],[Count]]</f>
        <v>0.1111111111111111</v>
      </c>
      <c r="Q58" s="1">
        <f>COUNTIFS(Table2[Sub-Sector],Table3[[#This Row],[Sub-Sector]],Table2[% Away From 52W Low],"&gt;=10")/Table3[[#This Row],[Count]]</f>
        <v>0.66666666666666663</v>
      </c>
      <c r="R58" s="1">
        <f>COUNTIFS(Table2[Sub-Sector],Table3[[#This Row],[Sub-Sector]],Table2[% Price above 20 EMA],"&gt;=0")/Table3[[#This Row],[Count]]</f>
        <v>0.55555555555555558</v>
      </c>
      <c r="S58" s="1">
        <f>COUNTIFS(Table2[Sub-Sector],Table3[[#This Row],[Sub-Sector]],Table2[% Price above 50 EMA],"&gt;=0")/Table3[[#This Row],[Count]]</f>
        <v>0.22222222222222221</v>
      </c>
      <c r="T58" s="1">
        <f>COUNTIFS(Table2[Sub-Sector],Table3[[#This Row],[Sub-Sector]],Table2[% Price above 200 EMA],"&gt;=0")/Table3[[#This Row],[Count]]</f>
        <v>0.33333333333333331</v>
      </c>
      <c r="U58" s="1">
        <f>COUNTIFS(Table2[Sub-Sector],Table3[[#This Row],[Sub-Sector]],Table2[Rate of Change - Zone],"Positive")/Table3[[#This Row],[Count]]</f>
        <v>0.44444444444444442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58">
        <f>_xlfn.RANK.AVG(Table3[[#This Row],[Score]],Table3[Score],1)</f>
        <v>60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8">
        <f>_xlfn.RANK.AVG(Table3[[#This Row],[Score 2 ]],Table3[[Score 2 ]],1)</f>
        <v>57</v>
      </c>
    </row>
    <row r="59" spans="1:26" x14ac:dyDescent="0.3">
      <c r="A59" t="s">
        <v>169</v>
      </c>
      <c r="B59">
        <f>COUNTIFS(Table2[Sub-Sector],Table3[[#This Row],[Sub-Sector]])</f>
        <v>9</v>
      </c>
      <c r="C59" s="1">
        <f>COUNTIFS(Table2[Sub-Sector],Table3[[#This Row],[Sub-Sector]],Table2[Uptrend],"Uptrend")/Table3[[#This Row],[Count]]</f>
        <v>0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0.44444444444444442</v>
      </c>
      <c r="F59" s="1">
        <f>COUNTIFS(Table2[Sub-Sector],Table3[[#This Row],[Sub-Sector]],Table2[6M Return vs Nifty],"&gt;=10")/Table3[[#This Row],[Count]]</f>
        <v>0.44444444444444442</v>
      </c>
      <c r="G59" s="1">
        <f>COUNTIFS(Table2[Sub-Sector],Table3[[#This Row],[Sub-Sector]],Table2[1Y Return vs Nifty],"&gt;=10")/Table3[[#This Row],[Count]]</f>
        <v>0.33333333333333331</v>
      </c>
      <c r="H59" s="1">
        <f>COUNTIFS(Table2[Sub-Sector],Table3[[#This Row],[Sub-Sector]],Table2[RSI Exponential â€“ 14D],"&gt;=50")/Table3[[#This Row],[Count]]</f>
        <v>0.55555555555555558</v>
      </c>
      <c r="I59" s="1">
        <f>COUNTIFS(Table2[Sub-Sector],Table3[[#This Row],[Sub-Sector]],Table2[Relative Volume],"&gt;=1")/Table3[[#This Row],[Count]]</f>
        <v>0.44444444444444442</v>
      </c>
      <c r="J59" s="1">
        <f>COUNTIFS(Table2[Sub-Sector],Table3[[#This Row],[Sub-Sector]],Table2[% Away From Day Low],"&gt;=0.05")/Table3[[#This Row],[Count]]</f>
        <v>0.1111111111111111</v>
      </c>
      <c r="K59" s="1">
        <f>COUNTIFS(Table2[Sub-Sector],Table3[[#This Row],[Sub-Sector]],Table2[% Away From Day High],"&lt;=0.05")/Table3[[#This Row],[Count]]</f>
        <v>0.88888888888888884</v>
      </c>
      <c r="L59" s="1">
        <f>COUNTIFS(Table2[Sub-Sector],Table3[[#This Row],[Sub-Sector]],Table2[% Away From Current Week Low],"&gt;=0.05")/Table3[[#This Row],[Count]]</f>
        <v>0.22222222222222221</v>
      </c>
      <c r="M59" s="1">
        <f>COUNTIFS(Table2[Sub-Sector],Table3[[#This Row],[Sub-Sector]],Table2[% Away From Current Week High],"&lt;=0.05")/Table3[[#This Row],[Count]]</f>
        <v>0.88888888888888884</v>
      </c>
      <c r="N59" s="1">
        <f>COUNTIFS(Table2[Sub-Sector],Table3[[#This Row],[Sub-Sector]],Table2[% Away From Current Month Low],"&gt;=0.05")/Table3[[#This Row],[Count]]</f>
        <v>0.55555555555555558</v>
      </c>
      <c r="O59" s="1">
        <f>COUNTIFS(Table2[Sub-Sector],Table3[[#This Row],[Sub-Sector]],Table2[% Away From Current Month High],"&lt;=0.05")/Table3[[#This Row],[Count]]</f>
        <v>0.22222222222222221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0.88888888888888884</v>
      </c>
      <c r="R59" s="1">
        <f>COUNTIFS(Table2[Sub-Sector],Table3[[#This Row],[Sub-Sector]],Table2[% Price above 20 EMA],"&gt;=0")/Table3[[#This Row],[Count]]</f>
        <v>0.44444444444444442</v>
      </c>
      <c r="S59" s="1">
        <f>COUNTIFS(Table2[Sub-Sector],Table3[[#This Row],[Sub-Sector]],Table2[% Price above 50 EMA],"&gt;=0")/Table3[[#This Row],[Count]]</f>
        <v>0.33333333333333331</v>
      </c>
      <c r="T59" s="1">
        <f>COUNTIFS(Table2[Sub-Sector],Table3[[#This Row],[Sub-Sector]],Table2[% Price above 200 EMA],"&gt;=0")/Table3[[#This Row],[Count]]</f>
        <v>0.77777777777777779</v>
      </c>
      <c r="U59" s="1">
        <f>COUNTIFS(Table2[Sub-Sector],Table3[[#This Row],[Sub-Sector]],Table2[Rate of Change - Zone],"Positive")/Table3[[#This Row],[Count]]</f>
        <v>0.33333333333333331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59">
        <f>_xlfn.RANK.AVG(Table3[[#This Row],[Score]],Table3[Score],1)</f>
        <v>76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9">
        <f>_xlfn.RANK.AVG(Table3[[#This Row],[Score 2 ]],Table3[[Score 2 ]],1)</f>
        <v>58</v>
      </c>
    </row>
    <row r="60" spans="1:26" x14ac:dyDescent="0.3">
      <c r="A60" t="s">
        <v>995</v>
      </c>
      <c r="B60">
        <f>COUNTIFS(Table2[Sub-Sector],Table3[[#This Row],[Sub-Sector]])</f>
        <v>1</v>
      </c>
      <c r="C60" s="1">
        <f>COUNTIFS(Table2[Sub-Sector],Table3[[#This Row],[Sub-Sector]],Table2[Uptrend],"Uptrend")/Table3[[#This Row],[Count]]</f>
        <v>0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1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1</v>
      </c>
      <c r="H60" s="1">
        <f>COUNTIFS(Table2[Sub-Sector],Table3[[#This Row],[Sub-Sector]],Table2[RSI Exponential â€“ 14D],"&gt;=50")/Table3[[#This Row],[Count]]</f>
        <v>1</v>
      </c>
      <c r="I60" s="1">
        <f>COUNTIFS(Table2[Sub-Sector],Table3[[#This Row],[Sub-Sector]],Table2[Relative Volume],"&gt;=1")/Table3[[#This Row],[Count]]</f>
        <v>0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1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1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60">
        <f>_xlfn.RANK.AVG(Table3[[#This Row],[Score]],Table3[Score],1)</f>
        <v>62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0">
        <f>_xlfn.RANK.AVG(Table3[[#This Row],[Score 2 ]],Table3[[Score 2 ]],1)</f>
        <v>59</v>
      </c>
    </row>
    <row r="61" spans="1:26" x14ac:dyDescent="0.3">
      <c r="A61" t="s">
        <v>54</v>
      </c>
      <c r="B61">
        <f>COUNTIFS(Table2[Sub-Sector],Table3[[#This Row],[Sub-Sector]])</f>
        <v>17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0.23529411764705882</v>
      </c>
      <c r="E61" s="1">
        <f>COUNTIFS(Table2[Sub-Sector],Table3[[#This Row],[Sub-Sector]],Table2[1M Return vs Nifty],"&gt;=5")/Table3[[#This Row],[Count]]</f>
        <v>0.35294117647058826</v>
      </c>
      <c r="F61" s="1">
        <f>COUNTIFS(Table2[Sub-Sector],Table3[[#This Row],[Sub-Sector]],Table2[6M Return vs Nifty],"&gt;=10")/Table3[[#This Row],[Count]]</f>
        <v>5.8823529411764705E-2</v>
      </c>
      <c r="G61" s="1">
        <f>COUNTIFS(Table2[Sub-Sector],Table3[[#This Row],[Sub-Sector]],Table2[1Y Return vs Nifty],"&gt;=10")/Table3[[#This Row],[Count]]</f>
        <v>0.23529411764705882</v>
      </c>
      <c r="H61" s="1">
        <f>COUNTIFS(Table2[Sub-Sector],Table3[[#This Row],[Sub-Sector]],Table2[RSI Exponential â€“ 14D],"&gt;=50")/Table3[[#This Row],[Count]]</f>
        <v>0.76470588235294112</v>
      </c>
      <c r="I61" s="1">
        <f>COUNTIFS(Table2[Sub-Sector],Table3[[#This Row],[Sub-Sector]],Table2[Relative Volume],"&gt;=1")/Table3[[#This Row],[Count]]</f>
        <v>0.35294117647058826</v>
      </c>
      <c r="J61" s="1">
        <f>COUNTIFS(Table2[Sub-Sector],Table3[[#This Row],[Sub-Sector]],Table2[% Away From Day Low],"&gt;=0.05")/Table3[[#This Row],[Count]]</f>
        <v>5.8823529411764705E-2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0.23529411764705882</v>
      </c>
      <c r="M61" s="1">
        <f>COUNTIFS(Table2[Sub-Sector],Table3[[#This Row],[Sub-Sector]],Table2[% Away From Current Week High],"&lt;=0.05")/Table3[[#This Row],[Count]]</f>
        <v>0.82352941176470584</v>
      </c>
      <c r="N61" s="1">
        <f>COUNTIFS(Table2[Sub-Sector],Table3[[#This Row],[Sub-Sector]],Table2[% Away From Current Month Low],"&gt;=0.05")/Table3[[#This Row],[Count]]</f>
        <v>0.82352941176470584</v>
      </c>
      <c r="O61" s="1">
        <f>COUNTIFS(Table2[Sub-Sector],Table3[[#This Row],[Sub-Sector]],Table2[% Away From Current Month High],"&lt;=0.05")/Table3[[#This Row],[Count]]</f>
        <v>0.6470588235294118</v>
      </c>
      <c r="P61" s="1">
        <f>COUNTIFS(Table2[Sub-Sector],Table3[[#This Row],[Sub-Sector]],Table2[% Away From 52W High],"&lt;=10")/Table3[[#This Row],[Count]]</f>
        <v>5.8823529411764705E-2</v>
      </c>
      <c r="Q61" s="1">
        <f>COUNTIFS(Table2[Sub-Sector],Table3[[#This Row],[Sub-Sector]],Table2[% Away From 52W Low],"&gt;=10")/Table3[[#This Row],[Count]]</f>
        <v>0.76470588235294112</v>
      </c>
      <c r="R61" s="1">
        <f>COUNTIFS(Table2[Sub-Sector],Table3[[#This Row],[Sub-Sector]],Table2[% Price above 20 EMA],"&gt;=0")/Table3[[#This Row],[Count]]</f>
        <v>0.6470588235294118</v>
      </c>
      <c r="S61" s="1">
        <f>COUNTIFS(Table2[Sub-Sector],Table3[[#This Row],[Sub-Sector]],Table2[% Price above 50 EMA],"&gt;=0")/Table3[[#This Row],[Count]]</f>
        <v>0.23529411764705882</v>
      </c>
      <c r="T61" s="1">
        <f>COUNTIFS(Table2[Sub-Sector],Table3[[#This Row],[Sub-Sector]],Table2[% Price above 200 EMA],"&gt;=0")/Table3[[#This Row],[Count]]</f>
        <v>0.23529411764705882</v>
      </c>
      <c r="U61" s="1">
        <f>COUNTIFS(Table2[Sub-Sector],Table3[[#This Row],[Sub-Sector]],Table2[Rate of Change - Zone],"Positive")/Table3[[#This Row],[Count]]</f>
        <v>0.76470588235294112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61">
        <f>_xlfn.RANK.AVG(Table3[[#This Row],[Score]],Table3[Score],1)</f>
        <v>63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>
        <f>_xlfn.RANK.AVG(Table3[[#This Row],[Score 2 ]],Table3[[Score 2 ]],1)</f>
        <v>60</v>
      </c>
    </row>
    <row r="62" spans="1:26" x14ac:dyDescent="0.3">
      <c r="A62" t="s">
        <v>249</v>
      </c>
      <c r="B62">
        <f>COUNTIFS(Table2[Sub-Sector],Table3[[#This Row],[Sub-Sector]])</f>
        <v>12</v>
      </c>
      <c r="C62" s="1">
        <f>COUNTIFS(Table2[Sub-Sector],Table3[[#This Row],[Sub-Sector]],Table2[Uptrend],"Uptrend")/Table3[[#This Row],[Count]]</f>
        <v>0.33333333333333331</v>
      </c>
      <c r="D62" s="1">
        <f>COUNTIFS(Table2[Sub-Sector],Table3[[#This Row],[Sub-Sector]],Table2[1W Return vs Nifty],"&gt;=5")/Table3[[#This Row],[Count]]</f>
        <v>8.3333333333333329E-2</v>
      </c>
      <c r="E62" s="1">
        <f>COUNTIFS(Table2[Sub-Sector],Table3[[#This Row],[Sub-Sector]],Table2[1M Return vs Nifty],"&gt;=5")/Table3[[#This Row],[Count]]</f>
        <v>0.41666666666666669</v>
      </c>
      <c r="F62" s="1">
        <f>COUNTIFS(Table2[Sub-Sector],Table3[[#This Row],[Sub-Sector]],Table2[6M Return vs Nifty],"&gt;=10")/Table3[[#This Row],[Count]]</f>
        <v>0.41666666666666669</v>
      </c>
      <c r="G62" s="1">
        <f>COUNTIFS(Table2[Sub-Sector],Table3[[#This Row],[Sub-Sector]],Table2[1Y Return vs Nifty],"&gt;=10")/Table3[[#This Row],[Count]]</f>
        <v>0.33333333333333331</v>
      </c>
      <c r="H62" s="1">
        <f>COUNTIFS(Table2[Sub-Sector],Table3[[#This Row],[Sub-Sector]],Table2[RSI Exponential â€“ 14D],"&gt;=50")/Table3[[#This Row],[Count]]</f>
        <v>0.41666666666666669</v>
      </c>
      <c r="I62" s="1">
        <f>COUNTIFS(Table2[Sub-Sector],Table3[[#This Row],[Sub-Sector]],Table2[Relative Volume],"&gt;=1")/Table3[[#This Row],[Count]]</f>
        <v>0.41666666666666669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0.25</v>
      </c>
      <c r="M62" s="1">
        <f>COUNTIFS(Table2[Sub-Sector],Table3[[#This Row],[Sub-Sector]],Table2[% Away From Current Week High],"&lt;=0.05")/Table3[[#This Row],[Count]]</f>
        <v>0.83333333333333337</v>
      </c>
      <c r="N62" s="1">
        <f>COUNTIFS(Table2[Sub-Sector],Table3[[#This Row],[Sub-Sector]],Table2[% Away From Current Month Low],"&gt;=0.05")/Table3[[#This Row],[Count]]</f>
        <v>0.83333333333333337</v>
      </c>
      <c r="O62" s="1">
        <f>COUNTIFS(Table2[Sub-Sector],Table3[[#This Row],[Sub-Sector]],Table2[% Away From Current Month High],"&lt;=0.05")/Table3[[#This Row],[Count]]</f>
        <v>0.25</v>
      </c>
      <c r="P62" s="1">
        <f>COUNTIFS(Table2[Sub-Sector],Table3[[#This Row],[Sub-Sector]],Table2[% Away From 52W High],"&lt;=10")/Table3[[#This Row],[Count]]</f>
        <v>0.25</v>
      </c>
      <c r="Q62" s="1">
        <f>COUNTIFS(Table2[Sub-Sector],Table3[[#This Row],[Sub-Sector]],Table2[% Away From 52W Low],"&gt;=10")/Table3[[#This Row],[Count]]</f>
        <v>0.75</v>
      </c>
      <c r="R62" s="1">
        <f>COUNTIFS(Table2[Sub-Sector],Table3[[#This Row],[Sub-Sector]],Table2[% Price above 20 EMA],"&gt;=0")/Table3[[#This Row],[Count]]</f>
        <v>0.41666666666666669</v>
      </c>
      <c r="S62" s="1">
        <f>COUNTIFS(Table2[Sub-Sector],Table3[[#This Row],[Sub-Sector]],Table2[% Price above 50 EMA],"&gt;=0")/Table3[[#This Row],[Count]]</f>
        <v>0.41666666666666669</v>
      </c>
      <c r="T62" s="1">
        <f>COUNTIFS(Table2[Sub-Sector],Table3[[#This Row],[Sub-Sector]],Table2[% Price above 200 EMA],"&gt;=0")/Table3[[#This Row],[Count]]</f>
        <v>0.41666666666666669</v>
      </c>
      <c r="U62" s="1">
        <f>COUNTIFS(Table2[Sub-Sector],Table3[[#This Row],[Sub-Sector]],Table2[Rate of Change - Zone],"Positive")/Table3[[#This Row],[Count]]</f>
        <v>0.33333333333333331</v>
      </c>
      <c r="V62" s="1">
        <f>COUNTIFS(Table2[Sub-Sector],Table3[[#This Row],[Sub-Sector]],Table2[Sharpe Ratio],"&gt;=0.10")/Table3[[#This Row],[Count]]</f>
        <v>0.33333333333333331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62">
        <f>_xlfn.RANK.AVG(Table3[[#This Row],[Score]],Table3[Score],1)</f>
        <v>55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2">
        <f>_xlfn.RANK.AVG(Table3[[#This Row],[Score 2 ]],Table3[[Score 2 ]],1)</f>
        <v>61</v>
      </c>
    </row>
    <row r="63" spans="1:26" x14ac:dyDescent="0.3">
      <c r="A63" t="s">
        <v>262</v>
      </c>
      <c r="B63">
        <f>COUNTIFS(Table2[Sub-Sector],Table3[[#This Row],[Sub-Sector]])</f>
        <v>26</v>
      </c>
      <c r="C63" s="1">
        <f>COUNTIFS(Table2[Sub-Sector],Table3[[#This Row],[Sub-Sector]],Table2[Uptrend],"Uptrend")/Table3[[#This Row],[Count]]</f>
        <v>0.15384615384615385</v>
      </c>
      <c r="D63" s="1">
        <f>COUNTIFS(Table2[Sub-Sector],Table3[[#This Row],[Sub-Sector]],Table2[1W Return vs Nifty],"&gt;=5")/Table3[[#This Row],[Count]]</f>
        <v>0.19230769230769232</v>
      </c>
      <c r="E63" s="1">
        <f>COUNTIFS(Table2[Sub-Sector],Table3[[#This Row],[Sub-Sector]],Table2[1M Return vs Nifty],"&gt;=5")/Table3[[#This Row],[Count]]</f>
        <v>0.5</v>
      </c>
      <c r="F63" s="1">
        <f>COUNTIFS(Table2[Sub-Sector],Table3[[#This Row],[Sub-Sector]],Table2[6M Return vs Nifty],"&gt;=10")/Table3[[#This Row],[Count]]</f>
        <v>0.23076923076923078</v>
      </c>
      <c r="G63" s="1">
        <f>COUNTIFS(Table2[Sub-Sector],Table3[[#This Row],[Sub-Sector]],Table2[1Y Return vs Nifty],"&gt;=10")/Table3[[#This Row],[Count]]</f>
        <v>0.38461538461538464</v>
      </c>
      <c r="H63" s="1">
        <f>COUNTIFS(Table2[Sub-Sector],Table3[[#This Row],[Sub-Sector]],Table2[RSI Exponential â€“ 14D],"&gt;=50")/Table3[[#This Row],[Count]]</f>
        <v>0.65384615384615385</v>
      </c>
      <c r="I63" s="1">
        <f>COUNTIFS(Table2[Sub-Sector],Table3[[#This Row],[Sub-Sector]],Table2[Relative Volume],"&gt;=1")/Table3[[#This Row],[Count]]</f>
        <v>0.57692307692307687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0.96153846153846156</v>
      </c>
      <c r="L63" s="1">
        <f>COUNTIFS(Table2[Sub-Sector],Table3[[#This Row],[Sub-Sector]],Table2[% Away From Current Week Low],"&gt;=0.05")/Table3[[#This Row],[Count]]</f>
        <v>0.34615384615384615</v>
      </c>
      <c r="M63" s="1">
        <f>COUNTIFS(Table2[Sub-Sector],Table3[[#This Row],[Sub-Sector]],Table2[% Away From Current Week High],"&lt;=0.05")/Table3[[#This Row],[Count]]</f>
        <v>0.88461538461538458</v>
      </c>
      <c r="N63" s="1">
        <f>COUNTIFS(Table2[Sub-Sector],Table3[[#This Row],[Sub-Sector]],Table2[% Away From Current Month Low],"&gt;=0.05")/Table3[[#This Row],[Count]]</f>
        <v>0.65384615384615385</v>
      </c>
      <c r="O63" s="1">
        <f>COUNTIFS(Table2[Sub-Sector],Table3[[#This Row],[Sub-Sector]],Table2[% Away From Current Month High],"&lt;=0.05")/Table3[[#This Row],[Count]]</f>
        <v>0.34615384615384615</v>
      </c>
      <c r="P63" s="1">
        <f>COUNTIFS(Table2[Sub-Sector],Table3[[#This Row],[Sub-Sector]],Table2[% Away From 52W High],"&lt;=10")/Table3[[#This Row],[Count]]</f>
        <v>7.6923076923076927E-2</v>
      </c>
      <c r="Q63" s="1">
        <f>COUNTIFS(Table2[Sub-Sector],Table3[[#This Row],[Sub-Sector]],Table2[% Away From 52W Low],"&gt;=10")/Table3[[#This Row],[Count]]</f>
        <v>0.92307692307692313</v>
      </c>
      <c r="R63" s="1">
        <f>COUNTIFS(Table2[Sub-Sector],Table3[[#This Row],[Sub-Sector]],Table2[% Price above 20 EMA],"&gt;=0")/Table3[[#This Row],[Count]]</f>
        <v>0.57692307692307687</v>
      </c>
      <c r="S63" s="1">
        <f>COUNTIFS(Table2[Sub-Sector],Table3[[#This Row],[Sub-Sector]],Table2[% Price above 50 EMA],"&gt;=0")/Table3[[#This Row],[Count]]</f>
        <v>0.42307692307692307</v>
      </c>
      <c r="T63" s="1">
        <f>COUNTIFS(Table2[Sub-Sector],Table3[[#This Row],[Sub-Sector]],Table2[% Price above 200 EMA],"&gt;=0")/Table3[[#This Row],[Count]]</f>
        <v>0.5</v>
      </c>
      <c r="U63" s="1">
        <f>COUNTIFS(Table2[Sub-Sector],Table3[[#This Row],[Sub-Sector]],Table2[Rate of Change - Zone],"Positive")/Table3[[#This Row],[Count]]</f>
        <v>0.30769230769230771</v>
      </c>
      <c r="V63" s="1">
        <f>COUNTIFS(Table2[Sub-Sector],Table3[[#This Row],[Sub-Sector]],Table2[Sharpe Ratio],"&gt;=0.10")/Table3[[#This Row],[Count]]</f>
        <v>0.38461538461538464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63">
        <f>_xlfn.RANK.AVG(Table3[[#This Row],[Score]],Table3[Score],1)</f>
        <v>51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3">
        <f>_xlfn.RANK.AVG(Table3[[#This Row],[Score 2 ]],Table3[[Score 2 ]],1)</f>
        <v>62</v>
      </c>
    </row>
    <row r="64" spans="1:26" x14ac:dyDescent="0.3">
      <c r="A64" t="s">
        <v>108</v>
      </c>
      <c r="B64">
        <f>COUNTIFS(Table2[Sub-Sector],Table3[[#This Row],[Sub-Sector]])</f>
        <v>2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0.5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0.5</v>
      </c>
      <c r="I64" s="1">
        <f>COUNTIFS(Table2[Sub-Sector],Table3[[#This Row],[Sub-Sector]],Table2[Relative Volume],"&gt;=1")/Table3[[#This Row],[Count]]</f>
        <v>0.5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0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0.5</v>
      </c>
      <c r="R64" s="1">
        <f>COUNTIFS(Table2[Sub-Sector],Table3[[#This Row],[Sub-Sector]],Table2[% Price above 20 EMA],"&gt;=0")/Table3[[#This Row],[Count]]</f>
        <v>0.5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0.5</v>
      </c>
      <c r="U64" s="1">
        <f>COUNTIFS(Table2[Sub-Sector],Table3[[#This Row],[Sub-Sector]],Table2[Rate of Change - Zone],"Positive")/Table3[[#This Row],[Count]]</f>
        <v>0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64">
        <f>_xlfn.RANK.AVG(Table3[[#This Row],[Score]],Table3[Score],1)</f>
        <v>71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243.5</v>
      </c>
      <c r="Z64">
        <f>_xlfn.RANK.AVG(Table3[[#This Row],[Score 2 ]],Table3[[Score 2 ]],1)</f>
        <v>63</v>
      </c>
    </row>
    <row r="65" spans="1:26" x14ac:dyDescent="0.3">
      <c r="A65" t="s">
        <v>776</v>
      </c>
      <c r="B65">
        <f>COUNTIFS(Table2[Sub-Sector],Table3[[#This Row],[Sub-Sector]])</f>
        <v>5</v>
      </c>
      <c r="C65" s="1">
        <f>COUNTIFS(Table2[Sub-Sector],Table3[[#This Row],[Sub-Sector]],Table2[Uptrend],"Uptrend")/Table3[[#This Row],[Count]]</f>
        <v>0.4</v>
      </c>
      <c r="D65" s="1">
        <f>COUNTIFS(Table2[Sub-Sector],Table3[[#This Row],[Sub-Sector]],Table2[1W Return vs Nifty],"&gt;=5")/Table3[[#This Row],[Count]]</f>
        <v>0.8</v>
      </c>
      <c r="E65" s="1">
        <f>COUNTIFS(Table2[Sub-Sector],Table3[[#This Row],[Sub-Sector]],Table2[1M Return vs Nifty],"&gt;=5")/Table3[[#This Row],[Count]]</f>
        <v>0.8</v>
      </c>
      <c r="F65" s="1">
        <f>COUNTIFS(Table2[Sub-Sector],Table3[[#This Row],[Sub-Sector]],Table2[6M Return vs Nifty],"&gt;=10")/Table3[[#This Row],[Count]]</f>
        <v>0.2</v>
      </c>
      <c r="G65" s="1">
        <f>COUNTIFS(Table2[Sub-Sector],Table3[[#This Row],[Sub-Sector]],Table2[1Y Return vs Nifty],"&gt;=10")/Table3[[#This Row],[Count]]</f>
        <v>0.6</v>
      </c>
      <c r="H65" s="1">
        <f>COUNTIFS(Table2[Sub-Sector],Table3[[#This Row],[Sub-Sector]],Table2[RSI Exponential â€“ 14D],"&gt;=50")/Table3[[#This Row],[Count]]</f>
        <v>1</v>
      </c>
      <c r="I65" s="1">
        <f>COUNTIFS(Table2[Sub-Sector],Table3[[#This Row],[Sub-Sector]],Table2[Relative Volume],"&gt;=1")/Table3[[#This Row],[Count]]</f>
        <v>0.2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0.8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1</v>
      </c>
      <c r="O65" s="1">
        <f>COUNTIFS(Table2[Sub-Sector],Table3[[#This Row],[Sub-Sector]],Table2[% Away From Current Month High],"&lt;=0.05")/Table3[[#This Row],[Count]]</f>
        <v>0.6</v>
      </c>
      <c r="P65" s="1">
        <f>COUNTIFS(Table2[Sub-Sector],Table3[[#This Row],[Sub-Sector]],Table2[% Away From 52W High],"&lt;=10")/Table3[[#This Row],[Count]]</f>
        <v>0.2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1</v>
      </c>
      <c r="S65" s="1">
        <f>COUNTIFS(Table2[Sub-Sector],Table3[[#This Row],[Sub-Sector]],Table2[% Price above 50 EMA],"&gt;=0")/Table3[[#This Row],[Count]]</f>
        <v>0.8</v>
      </c>
      <c r="T65" s="1">
        <f>COUNTIFS(Table2[Sub-Sector],Table3[[#This Row],[Sub-Sector]],Table2[% Price above 200 EMA],"&gt;=0")/Table3[[#This Row],[Count]]</f>
        <v>1</v>
      </c>
      <c r="U65" s="1">
        <f>COUNTIFS(Table2[Sub-Sector],Table3[[#This Row],[Sub-Sector]],Table2[Rate of Change - Zone],"Positive")/Table3[[#This Row],[Count]]</f>
        <v>0.6</v>
      </c>
      <c r="V65" s="1">
        <f>COUNTIFS(Table2[Sub-Sector],Table3[[#This Row],[Sub-Sector]],Table2[Sharpe Ratio],"&gt;=0.10")/Table3[[#This Row],[Count]]</f>
        <v>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65">
        <f>_xlfn.RANK.AVG(Table3[[#This Row],[Score]],Table3[Score],1)</f>
        <v>26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5">
        <f>_xlfn.RANK.AVG(Table3[[#This Row],[Score 2 ]],Table3[[Score 2 ]],1)</f>
        <v>64</v>
      </c>
    </row>
    <row r="66" spans="1:26" x14ac:dyDescent="0.3">
      <c r="A66" t="s">
        <v>75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0.33333333333333331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0.33333333333333331</v>
      </c>
      <c r="I66" s="1">
        <f>COUNTIFS(Table2[Sub-Sector],Table3[[#This Row],[Sub-Sector]],Table2[Relative Volume],"&gt;=1")/Table3[[#This Row],[Count]]</f>
        <v>0.33333333333333331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0.66666666666666663</v>
      </c>
      <c r="N66" s="1">
        <f>COUNTIFS(Table2[Sub-Sector],Table3[[#This Row],[Sub-Sector]],Table2[% Away From Current Month Low],"&gt;=0.05")/Table3[[#This Row],[Count]]</f>
        <v>0.33333333333333331</v>
      </c>
      <c r="O66" s="1">
        <f>COUNTIFS(Table2[Sub-Sector],Table3[[#This Row],[Sub-Sector]],Table2[% Away From Current Month High],"&lt;=0.05")/Table3[[#This Row],[Count]]</f>
        <v>0.33333333333333331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0.33333333333333331</v>
      </c>
      <c r="S66" s="1">
        <f>COUNTIFS(Table2[Sub-Sector],Table3[[#This Row],[Sub-Sector]],Table2[% Price above 50 EMA],"&gt;=0")/Table3[[#This Row],[Count]]</f>
        <v>0.33333333333333331</v>
      </c>
      <c r="T66" s="1">
        <f>COUNTIFS(Table2[Sub-Sector],Table3[[#This Row],[Sub-Sector]],Table2[% Price above 200 EMA],"&gt;=0")/Table3[[#This Row],[Count]]</f>
        <v>0.66666666666666663</v>
      </c>
      <c r="U66" s="1">
        <f>COUNTIFS(Table2[Sub-Sector],Table3[[#This Row],[Sub-Sector]],Table2[Rate of Change - Zone],"Positive")/Table3[[#This Row],[Count]]</f>
        <v>0.33333333333333331</v>
      </c>
      <c r="V66" s="1">
        <f>COUNTIFS(Table2[Sub-Sector],Table3[[#This Row],[Sub-Sector]],Table2[Sharpe Ratio],"&gt;=0.10")/Table3[[#This Row],[Count]]</f>
        <v>0.66666666666666663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66">
        <f>_xlfn.RANK.AVG(Table3[[#This Row],[Score]],Table3[Score],1)</f>
        <v>81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6">
        <f>_xlfn.RANK.AVG(Table3[[#This Row],[Score 2 ]],Table3[[Score 2 ]],1)</f>
        <v>65.5</v>
      </c>
    </row>
    <row r="67" spans="1:26" x14ac:dyDescent="0.3">
      <c r="A67" t="s">
        <v>100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0.33333333333333331</v>
      </c>
      <c r="O67" s="1">
        <f>COUNTIFS(Table2[Sub-Sector],Table3[[#This Row],[Sub-Sector]],Table2[% Away From Current Month High],"&lt;=0.05")/Table3[[#This Row],[Count]]</f>
        <v>0.33333333333333331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0.33333333333333331</v>
      </c>
      <c r="U67" s="1">
        <f>COUNTIFS(Table2[Sub-Sector],Table3[[#This Row],[Sub-Sector]],Table2[Rate of Change - Zone],"Positive")/Table3[[#This Row],[Count]]</f>
        <v>0.33333333333333331</v>
      </c>
      <c r="V67" s="1">
        <f>COUNTIFS(Table2[Sub-Sector],Table3[[#This Row],[Sub-Sector]],Table2[Sharpe Ratio],"&gt;=0.10")/Table3[[#This Row],[Count]]</f>
        <v>0.66666666666666663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67">
        <f>_xlfn.RANK.AVG(Table3[[#This Row],[Score]],Table3[Score],1)</f>
        <v>94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7">
        <f>_xlfn.RANK.AVG(Table3[[#This Row],[Score 2 ]],Table3[[Score 2 ]],1)</f>
        <v>65.5</v>
      </c>
    </row>
    <row r="68" spans="1:26" x14ac:dyDescent="0.3">
      <c r="A68" t="s">
        <v>451</v>
      </c>
      <c r="B68">
        <f>COUNTIFS(Table2[Sub-Sector],Table3[[#This Row],[Sub-Sector]])</f>
        <v>10</v>
      </c>
      <c r="C68" s="1">
        <f>COUNTIFS(Table2[Sub-Sector],Table3[[#This Row],[Sub-Sector]],Table2[Uptrend],"Uptrend")/Table3[[#This Row],[Count]]</f>
        <v>0.2</v>
      </c>
      <c r="D68" s="1">
        <f>COUNTIFS(Table2[Sub-Sector],Table3[[#This Row],[Sub-Sector]],Table2[1W Return vs Nifty],"&gt;=5")/Table3[[#This Row],[Count]]</f>
        <v>0.2</v>
      </c>
      <c r="E68" s="1">
        <f>COUNTIFS(Table2[Sub-Sector],Table3[[#This Row],[Sub-Sector]],Table2[1M Return vs Nifty],"&gt;=5")/Table3[[#This Row],[Count]]</f>
        <v>0.6</v>
      </c>
      <c r="F68" s="1">
        <f>COUNTIFS(Table2[Sub-Sector],Table3[[#This Row],[Sub-Sector]],Table2[6M Return vs Nifty],"&gt;=10")/Table3[[#This Row],[Count]]</f>
        <v>0.6</v>
      </c>
      <c r="G68" s="1">
        <f>COUNTIFS(Table2[Sub-Sector],Table3[[#This Row],[Sub-Sector]],Table2[1Y Return vs Nifty],"&gt;=10")/Table3[[#This Row],[Count]]</f>
        <v>0.3</v>
      </c>
      <c r="H68" s="1">
        <f>COUNTIFS(Table2[Sub-Sector],Table3[[#This Row],[Sub-Sector]],Table2[RSI Exponential â€“ 14D],"&gt;=50")/Table3[[#This Row],[Count]]</f>
        <v>0.9</v>
      </c>
      <c r="I68" s="1">
        <f>COUNTIFS(Table2[Sub-Sector],Table3[[#This Row],[Sub-Sector]],Table2[Relative Volume],"&gt;=1")/Table3[[#This Row],[Count]]</f>
        <v>0.2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0.3</v>
      </c>
      <c r="M68" s="1">
        <f>COUNTIFS(Table2[Sub-Sector],Table3[[#This Row],[Sub-Sector]],Table2[% Away From Current Week High],"&lt;=0.05")/Table3[[#This Row],[Count]]</f>
        <v>0.9</v>
      </c>
      <c r="N68" s="1">
        <f>COUNTIFS(Table2[Sub-Sector],Table3[[#This Row],[Sub-Sector]],Table2[% Away From Current Month Low],"&gt;=0.05")/Table3[[#This Row],[Count]]</f>
        <v>1</v>
      </c>
      <c r="O68" s="1">
        <f>COUNTIFS(Table2[Sub-Sector],Table3[[#This Row],[Sub-Sector]],Table2[% Away From Current Month High],"&lt;=0.05")/Table3[[#This Row],[Count]]</f>
        <v>0.5</v>
      </c>
      <c r="P68" s="1">
        <f>COUNTIFS(Table2[Sub-Sector],Table3[[#This Row],[Sub-Sector]],Table2[% Away From 52W High],"&lt;=10")/Table3[[#This Row],[Count]]</f>
        <v>0.2</v>
      </c>
      <c r="Q68" s="1">
        <f>COUNTIFS(Table2[Sub-Sector],Table3[[#This Row],[Sub-Sector]],Table2[% Away From 52W Low],"&gt;=10")/Table3[[#This Row],[Count]]</f>
        <v>0.9</v>
      </c>
      <c r="R68" s="1">
        <f>COUNTIFS(Table2[Sub-Sector],Table3[[#This Row],[Sub-Sector]],Table2[% Price above 20 EMA],"&gt;=0")/Table3[[#This Row],[Count]]</f>
        <v>0.9</v>
      </c>
      <c r="S68" s="1">
        <f>COUNTIFS(Table2[Sub-Sector],Table3[[#This Row],[Sub-Sector]],Table2[% Price above 50 EMA],"&gt;=0")/Table3[[#This Row],[Count]]</f>
        <v>0.5</v>
      </c>
      <c r="T68" s="1">
        <f>COUNTIFS(Table2[Sub-Sector],Table3[[#This Row],[Sub-Sector]],Table2[% Price above 200 EMA],"&gt;=0")/Table3[[#This Row],[Count]]</f>
        <v>0.6</v>
      </c>
      <c r="U68" s="1">
        <f>COUNTIFS(Table2[Sub-Sector],Table3[[#This Row],[Sub-Sector]],Table2[Rate of Change - Zone],"Positive")/Table3[[#This Row],[Count]]</f>
        <v>0.4</v>
      </c>
      <c r="V68" s="1">
        <f>COUNTIFS(Table2[Sub-Sector],Table3[[#This Row],[Sub-Sector]],Table2[Sharpe Ratio],"&gt;=0.10")/Table3[[#This Row],[Count]]</f>
        <v>0.4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68">
        <f>_xlfn.RANK.AVG(Table3[[#This Row],[Score]],Table3[Score],1)</f>
        <v>50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253.5</v>
      </c>
      <c r="Z68">
        <f>_xlfn.RANK.AVG(Table3[[#This Row],[Score 2 ]],Table3[[Score 2 ]],1)</f>
        <v>67</v>
      </c>
    </row>
    <row r="69" spans="1:26" x14ac:dyDescent="0.3">
      <c r="A69" t="s">
        <v>221</v>
      </c>
      <c r="B69">
        <f>COUNTIFS(Table2[Sub-Sector],Table3[[#This Row],[Sub-Sector]])</f>
        <v>28</v>
      </c>
      <c r="C69" s="1">
        <f>COUNTIFS(Table2[Sub-Sector],Table3[[#This Row],[Sub-Sector]],Table2[Uptrend],"Uptrend")/Table3[[#This Row],[Count]]</f>
        <v>0.14285714285714285</v>
      </c>
      <c r="D69" s="1">
        <f>COUNTIFS(Table2[Sub-Sector],Table3[[#This Row],[Sub-Sector]],Table2[1W Return vs Nifty],"&gt;=5")/Table3[[#This Row],[Count]]</f>
        <v>7.1428571428571425E-2</v>
      </c>
      <c r="E69" s="1">
        <f>COUNTIFS(Table2[Sub-Sector],Table3[[#This Row],[Sub-Sector]],Table2[1M Return vs Nifty],"&gt;=5")/Table3[[#This Row],[Count]]</f>
        <v>0.2857142857142857</v>
      </c>
      <c r="F69" s="1">
        <f>COUNTIFS(Table2[Sub-Sector],Table3[[#This Row],[Sub-Sector]],Table2[6M Return vs Nifty],"&gt;=10")/Table3[[#This Row],[Count]]</f>
        <v>0.39285714285714285</v>
      </c>
      <c r="G69" s="1">
        <f>COUNTIFS(Table2[Sub-Sector],Table3[[#This Row],[Sub-Sector]],Table2[1Y Return vs Nifty],"&gt;=10")/Table3[[#This Row],[Count]]</f>
        <v>0.5357142857142857</v>
      </c>
      <c r="H69" s="1">
        <f>COUNTIFS(Table2[Sub-Sector],Table3[[#This Row],[Sub-Sector]],Table2[RSI Exponential â€“ 14D],"&gt;=50")/Table3[[#This Row],[Count]]</f>
        <v>0.7142857142857143</v>
      </c>
      <c r="I69" s="1">
        <f>COUNTIFS(Table2[Sub-Sector],Table3[[#This Row],[Sub-Sector]],Table2[Relative Volume],"&gt;=1")/Table3[[#This Row],[Count]]</f>
        <v>0.25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0.42857142857142855</v>
      </c>
      <c r="M69" s="1">
        <f>COUNTIFS(Table2[Sub-Sector],Table3[[#This Row],[Sub-Sector]],Table2[% Away From Current Week High],"&lt;=0.05")/Table3[[#This Row],[Count]]</f>
        <v>0.8571428571428571</v>
      </c>
      <c r="N69" s="1">
        <f>COUNTIFS(Table2[Sub-Sector],Table3[[#This Row],[Sub-Sector]],Table2[% Away From Current Month Low],"&gt;=0.05")/Table3[[#This Row],[Count]]</f>
        <v>0.8214285714285714</v>
      </c>
      <c r="O69" s="1">
        <f>COUNTIFS(Table2[Sub-Sector],Table3[[#This Row],[Sub-Sector]],Table2[% Away From Current Month High],"&lt;=0.05")/Table3[[#This Row],[Count]]</f>
        <v>0.2857142857142857</v>
      </c>
      <c r="P69" s="1">
        <f>COUNTIFS(Table2[Sub-Sector],Table3[[#This Row],[Sub-Sector]],Table2[% Away From 52W High],"&lt;=10")/Table3[[#This Row],[Count]]</f>
        <v>7.1428571428571425E-2</v>
      </c>
      <c r="Q69" s="1">
        <f>COUNTIFS(Table2[Sub-Sector],Table3[[#This Row],[Sub-Sector]],Table2[% Away From 52W Low],"&gt;=10")/Table3[[#This Row],[Count]]</f>
        <v>0.8928571428571429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0.25</v>
      </c>
      <c r="T69" s="1">
        <f>COUNTIFS(Table2[Sub-Sector],Table3[[#This Row],[Sub-Sector]],Table2[% Price above 200 EMA],"&gt;=0")/Table3[[#This Row],[Count]]</f>
        <v>0.5714285714285714</v>
      </c>
      <c r="U69" s="1">
        <f>COUNTIFS(Table2[Sub-Sector],Table3[[#This Row],[Sub-Sector]],Table2[Rate of Change - Zone],"Positive")/Table3[[#This Row],[Count]]</f>
        <v>0.2857142857142857</v>
      </c>
      <c r="V69" s="1">
        <f>COUNTIFS(Table2[Sub-Sector],Table3[[#This Row],[Sub-Sector]],Table2[Sharpe Ratio],"&gt;=0.10")/Table3[[#This Row],[Count]]</f>
        <v>0.32142857142857145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69">
        <f>_xlfn.RANK.AVG(Table3[[#This Row],[Score]],Table3[Score],1)</f>
        <v>72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9">
        <f>_xlfn.RANK.AVG(Table3[[#This Row],[Score 2 ]],Table3[[Score 2 ]],1)</f>
        <v>69</v>
      </c>
    </row>
    <row r="70" spans="1:26" x14ac:dyDescent="0.3">
      <c r="A70" t="s">
        <v>27</v>
      </c>
      <c r="B70">
        <f>COUNTIFS(Table2[Sub-Sector],Table3[[#This Row],[Sub-Sector]])</f>
        <v>4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0.5</v>
      </c>
      <c r="E70" s="1">
        <f>COUNTIFS(Table2[Sub-Sector],Table3[[#This Row],[Sub-Sector]],Table2[1M Return vs Nifty],"&gt;=5")/Table3[[#This Row],[Count]]</f>
        <v>0.5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0.25</v>
      </c>
      <c r="H70" s="1">
        <f>COUNTIFS(Table2[Sub-Sector],Table3[[#This Row],[Sub-Sector]],Table2[RSI Exponential â€“ 14D],"&gt;=50")/Table3[[#This Row],[Count]]</f>
        <v>0.5</v>
      </c>
      <c r="I70" s="1">
        <f>COUNTIFS(Table2[Sub-Sector],Table3[[#This Row],[Sub-Sector]],Table2[Relative Volume],"&gt;=1")/Table3[[#This Row],[Count]]</f>
        <v>0.75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0.5</v>
      </c>
      <c r="M70" s="1">
        <f>COUNTIFS(Table2[Sub-Sector],Table3[[#This Row],[Sub-Sector]],Table2[% Away From Current Week High],"&lt;=0.05")/Table3[[#This Row],[Count]]</f>
        <v>0.75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0.75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0.25</v>
      </c>
      <c r="T70" s="1">
        <f>COUNTIFS(Table2[Sub-Sector],Table3[[#This Row],[Sub-Sector]],Table2[% Price above 200 EMA],"&gt;=0")/Table3[[#This Row],[Count]]</f>
        <v>0.25</v>
      </c>
      <c r="U70" s="1">
        <f>COUNTIFS(Table2[Sub-Sector],Table3[[#This Row],[Sub-Sector]],Table2[Rate of Change - Zone],"Positive")/Table3[[#This Row],[Count]]</f>
        <v>0.5</v>
      </c>
      <c r="V70" s="1">
        <f>COUNTIFS(Table2[Sub-Sector],Table3[[#This Row],[Sub-Sector]],Table2[Sharpe Ratio],"&gt;=0.10")/Table3[[#This Row],[Count]]</f>
        <v>0.25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70">
        <f>_xlfn.RANK.AVG(Table3[[#This Row],[Score]],Table3[Score],1)</f>
        <v>58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0">
        <f>_xlfn.RANK.AVG(Table3[[#This Row],[Score 2 ]],Table3[[Score 2 ]],1)</f>
        <v>69</v>
      </c>
    </row>
    <row r="71" spans="1:26" x14ac:dyDescent="0.3">
      <c r="A71" t="s">
        <v>819</v>
      </c>
      <c r="B71">
        <f>COUNTIFS(Table2[Sub-Sector],Table3[[#This Row],[Sub-Sector]])</f>
        <v>2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</v>
      </c>
      <c r="G71" s="1">
        <f>COUNTIFS(Table2[Sub-Sector],Table3[[#This Row],[Sub-Sector]],Table2[1Y Return vs Nifty],"&gt;=10")/Table3[[#This Row],[Count]]</f>
        <v>0</v>
      </c>
      <c r="H71" s="1">
        <f>COUNTIFS(Table2[Sub-Sector],Table3[[#This Row],[Sub-Sector]],Table2[RSI Exponential â€“ 14D],"&gt;=50")/Table3[[#This Row],[Count]]</f>
        <v>1</v>
      </c>
      <c r="I71" s="1">
        <f>COUNTIFS(Table2[Sub-Sector],Table3[[#This Row],[Sub-Sector]],Table2[Relative Volume],"&gt;=1")/Table3[[#This Row],[Count]]</f>
        <v>0.5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1</v>
      </c>
      <c r="O71" s="1">
        <f>COUNTIFS(Table2[Sub-Sector],Table3[[#This Row],[Sub-Sector]],Table2[% Away From Current Month High],"&lt;=0.05")/Table3[[#This Row],[Count]]</f>
        <v>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0.5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</v>
      </c>
      <c r="U71" s="1">
        <f>COUNTIFS(Table2[Sub-Sector],Table3[[#This Row],[Sub-Sector]],Table2[Rate of Change - Zone],"Positive")/Table3[[#This Row],[Count]]</f>
        <v>1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</v>
      </c>
      <c r="X71">
        <f>_xlfn.RANK.AVG(Table3[[#This Row],[Score]],Table3[Score],1)</f>
        <v>96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1">
        <f>_xlfn.RANK.AVG(Table3[[#This Row],[Score 2 ]],Table3[[Score 2 ]],1)</f>
        <v>69</v>
      </c>
    </row>
    <row r="72" spans="1:26" x14ac:dyDescent="0.3">
      <c r="A72" t="s">
        <v>403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0.5</v>
      </c>
      <c r="E72" s="1">
        <f>COUNTIFS(Table2[Sub-Sector],Table3[[#This Row],[Sub-Sector]],Table2[1M Return vs Nifty],"&gt;=5")/Table3[[#This Row],[Count]]</f>
        <v>1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0.5</v>
      </c>
      <c r="H72" s="1">
        <f>COUNTIFS(Table2[Sub-Sector],Table3[[#This Row],[Sub-Sector]],Table2[RSI Exponential â€“ 14D],"&gt;=50")/Table3[[#This Row],[Count]]</f>
        <v>0.5</v>
      </c>
      <c r="I72" s="1">
        <f>COUNTIFS(Table2[Sub-Sector],Table3[[#This Row],[Sub-Sector]],Table2[Relative Volume],"&gt;=1")/Table3[[#This Row],[Count]]</f>
        <v>0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0.5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1</v>
      </c>
      <c r="O72" s="1">
        <f>COUNTIFS(Table2[Sub-Sector],Table3[[#This Row],[Sub-Sector]],Table2[% Away From Current Month High],"&lt;=0.05")/Table3[[#This Row],[Count]]</f>
        <v>0.5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0.5</v>
      </c>
      <c r="S72" s="1">
        <f>COUNTIFS(Table2[Sub-Sector],Table3[[#This Row],[Sub-Sector]],Table2[% Price above 50 EMA],"&gt;=0")/Table3[[#This Row],[Count]]</f>
        <v>0.5</v>
      </c>
      <c r="T72" s="1">
        <f>COUNTIFS(Table2[Sub-Sector],Table3[[#This Row],[Sub-Sector]],Table2[% Price above 200 EMA],"&gt;=0")/Table3[[#This Row],[Count]]</f>
        <v>0.5</v>
      </c>
      <c r="U72" s="1">
        <f>COUNTIFS(Table2[Sub-Sector],Table3[[#This Row],[Sub-Sector]],Table2[Rate of Change - Zone],"Positive")/Table3[[#This Row],[Count]]</f>
        <v>0.5</v>
      </c>
      <c r="V72" s="1">
        <f>COUNTIFS(Table2[Sub-Sector],Table3[[#This Row],[Sub-Sector]],Table2[Sharpe Ratio],"&gt;=0.10")/Table3[[#This Row],[Count]]</f>
        <v>0.5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72">
        <f>_xlfn.RANK.AVG(Table3[[#This Row],[Score]],Table3[Score],1)</f>
        <v>28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2">
        <f>_xlfn.RANK.AVG(Table3[[#This Row],[Score 2 ]],Table3[[Score 2 ]],1)</f>
        <v>71.5</v>
      </c>
    </row>
    <row r="73" spans="1:26" x14ac:dyDescent="0.3">
      <c r="A73" t="s">
        <v>1006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0.5</v>
      </c>
      <c r="O73" s="1">
        <f>COUNTIFS(Table2[Sub-Sector],Table3[[#This Row],[Sub-Sector]],Table2[% Away From Current Month High],"&lt;=0.05")/Table3[[#This Row],[Count]]</f>
        <v>0.5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0.5</v>
      </c>
      <c r="R73" s="1">
        <f>COUNTIFS(Table2[Sub-Sector],Table3[[#This Row],[Sub-Sector]],Table2[% Price above 20 EMA],"&gt;=0")/Table3[[#This Row],[Count]]</f>
        <v>0.5</v>
      </c>
      <c r="S73" s="1">
        <f>COUNTIFS(Table2[Sub-Sector],Table3[[#This Row],[Sub-Sector]],Table2[% Price above 50 EMA],"&gt;=0")/Table3[[#This Row],[Count]]</f>
        <v>0.5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0.5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73">
        <f>_xlfn.RANK.AVG(Table3[[#This Row],[Score]],Table3[Score],1)</f>
        <v>97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3">
        <f>_xlfn.RANK.AVG(Table3[[#This Row],[Score 2 ]],Table3[[Score 2 ]],1)</f>
        <v>71.5</v>
      </c>
    </row>
    <row r="74" spans="1:26" x14ac:dyDescent="0.3">
      <c r="A74" t="s">
        <v>125</v>
      </c>
      <c r="B74">
        <f>COUNTIFS(Table2[Sub-Sector],Table3[[#This Row],[Sub-Sector]])</f>
        <v>9</v>
      </c>
      <c r="C74" s="1">
        <f>COUNTIFS(Table2[Sub-Sector],Table3[[#This Row],[Sub-Sector]],Table2[Uptrend],"Uptrend")/Table3[[#This Row],[Count]]</f>
        <v>0.1111111111111111</v>
      </c>
      <c r="D74" s="1">
        <f>COUNTIFS(Table2[Sub-Sector],Table3[[#This Row],[Sub-Sector]],Table2[1W Return vs Nifty],"&gt;=5")/Table3[[#This Row],[Count]]</f>
        <v>0.22222222222222221</v>
      </c>
      <c r="E74" s="1">
        <f>COUNTIFS(Table2[Sub-Sector],Table3[[#This Row],[Sub-Sector]],Table2[1M Return vs Nifty],"&gt;=5")/Table3[[#This Row],[Count]]</f>
        <v>0.22222222222222221</v>
      </c>
      <c r="F74" s="1">
        <f>COUNTIFS(Table2[Sub-Sector],Table3[[#This Row],[Sub-Sector]],Table2[6M Return vs Nifty],"&gt;=10")/Table3[[#This Row],[Count]]</f>
        <v>0.55555555555555558</v>
      </c>
      <c r="G74" s="1">
        <f>COUNTIFS(Table2[Sub-Sector],Table3[[#This Row],[Sub-Sector]],Table2[1Y Return vs Nifty],"&gt;=10")/Table3[[#This Row],[Count]]</f>
        <v>0.44444444444444442</v>
      </c>
      <c r="H74" s="1">
        <f>COUNTIFS(Table2[Sub-Sector],Table3[[#This Row],[Sub-Sector]],Table2[RSI Exponential â€“ 14D],"&gt;=50")/Table3[[#This Row],[Count]]</f>
        <v>0.55555555555555558</v>
      </c>
      <c r="I74" s="1">
        <f>COUNTIFS(Table2[Sub-Sector],Table3[[#This Row],[Sub-Sector]],Table2[Relative Volume],"&gt;=1")/Table3[[#This Row],[Count]]</f>
        <v>0.22222222222222221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0.44444444444444442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0.77777777777777779</v>
      </c>
      <c r="O74" s="1">
        <f>COUNTIFS(Table2[Sub-Sector],Table3[[#This Row],[Sub-Sector]],Table2[% Away From Current Month High],"&lt;=0.05")/Table3[[#This Row],[Count]]</f>
        <v>0.33333333333333331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0.77777777777777779</v>
      </c>
      <c r="R74" s="1">
        <f>COUNTIFS(Table2[Sub-Sector],Table3[[#This Row],[Sub-Sector]],Table2[% Price above 20 EMA],"&gt;=0")/Table3[[#This Row],[Count]]</f>
        <v>0.33333333333333331</v>
      </c>
      <c r="S74" s="1">
        <f>COUNTIFS(Table2[Sub-Sector],Table3[[#This Row],[Sub-Sector]],Table2[% Price above 50 EMA],"&gt;=0")/Table3[[#This Row],[Count]]</f>
        <v>0.33333333333333331</v>
      </c>
      <c r="T74" s="1">
        <f>COUNTIFS(Table2[Sub-Sector],Table3[[#This Row],[Sub-Sector]],Table2[% Price above 200 EMA],"&gt;=0")/Table3[[#This Row],[Count]]</f>
        <v>0.55555555555555558</v>
      </c>
      <c r="U74" s="1">
        <f>COUNTIFS(Table2[Sub-Sector],Table3[[#This Row],[Sub-Sector]],Table2[Rate of Change - Zone],"Positive")/Table3[[#This Row],[Count]]</f>
        <v>0.22222222222222221</v>
      </c>
      <c r="V74" s="1">
        <f>COUNTIFS(Table2[Sub-Sector],Table3[[#This Row],[Sub-Sector]],Table2[Sharpe Ratio],"&gt;=0.10")/Table3[[#This Row],[Count]]</f>
        <v>0.22222222222222221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74">
        <f>_xlfn.RANK.AVG(Table3[[#This Row],[Score]],Table3[Score],1)</f>
        <v>69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4">
        <f>_xlfn.RANK.AVG(Table3[[#This Row],[Score 2 ]],Table3[[Score 2 ]],1)</f>
        <v>73</v>
      </c>
    </row>
    <row r="75" spans="1:26" x14ac:dyDescent="0.3">
      <c r="A75" t="s">
        <v>40</v>
      </c>
      <c r="B75">
        <f>COUNTIFS(Table2[Sub-Sector],Table3[[#This Row],[Sub-Sector]])</f>
        <v>10</v>
      </c>
      <c r="C75" s="1">
        <f>COUNTIFS(Table2[Sub-Sector],Table3[[#This Row],[Sub-Sector]],Table2[Uptrend],"Uptrend")/Table3[[#This Row],[Count]]</f>
        <v>0.1</v>
      </c>
      <c r="D75" s="1">
        <f>COUNTIFS(Table2[Sub-Sector],Table3[[#This Row],[Sub-Sector]],Table2[1W Return vs Nifty],"&gt;=5")/Table3[[#This Row],[Count]]</f>
        <v>0.1</v>
      </c>
      <c r="E75" s="1">
        <f>COUNTIFS(Table2[Sub-Sector],Table3[[#This Row],[Sub-Sector]],Table2[1M Return vs Nifty],"&gt;=5")/Table3[[#This Row],[Count]]</f>
        <v>0.1</v>
      </c>
      <c r="F75" s="1">
        <f>COUNTIFS(Table2[Sub-Sector],Table3[[#This Row],[Sub-Sector]],Table2[6M Return vs Nifty],"&gt;=10")/Table3[[#This Row],[Count]]</f>
        <v>0.3</v>
      </c>
      <c r="G75" s="1">
        <f>COUNTIFS(Table2[Sub-Sector],Table3[[#This Row],[Sub-Sector]],Table2[1Y Return vs Nifty],"&gt;=10")/Table3[[#This Row],[Count]]</f>
        <v>0.1</v>
      </c>
      <c r="H75" s="1">
        <f>COUNTIFS(Table2[Sub-Sector],Table3[[#This Row],[Sub-Sector]],Table2[RSI Exponential â€“ 14D],"&gt;=50")/Table3[[#This Row],[Count]]</f>
        <v>0.4</v>
      </c>
      <c r="I75" s="1">
        <f>COUNTIFS(Table2[Sub-Sector],Table3[[#This Row],[Sub-Sector]],Table2[Relative Volume],"&gt;=1")/Table3[[#This Row],[Count]]</f>
        <v>0.5</v>
      </c>
      <c r="J75" s="1">
        <f>COUNTIFS(Table2[Sub-Sector],Table3[[#This Row],[Sub-Sector]],Table2[% Away From Day Low],"&gt;=0.05")/Table3[[#This Row],[Count]]</f>
        <v>0.1</v>
      </c>
      <c r="K75" s="1">
        <f>COUNTIFS(Table2[Sub-Sector],Table3[[#This Row],[Sub-Sector]],Table2[% Away From Day High],"&lt;=0.05")/Table3[[#This Row],[Count]]</f>
        <v>0.8</v>
      </c>
      <c r="L75" s="1">
        <f>COUNTIFS(Table2[Sub-Sector],Table3[[#This Row],[Sub-Sector]],Table2[% Away From Current Week Low],"&gt;=0.05")/Table3[[#This Row],[Count]]</f>
        <v>0.2</v>
      </c>
      <c r="M75" s="1">
        <f>COUNTIFS(Table2[Sub-Sector],Table3[[#This Row],[Sub-Sector]],Table2[% Away From Current Week High],"&lt;=0.05")/Table3[[#This Row],[Count]]</f>
        <v>0.8</v>
      </c>
      <c r="N75" s="1">
        <f>COUNTIFS(Table2[Sub-Sector],Table3[[#This Row],[Sub-Sector]],Table2[% Away From Current Month Low],"&gt;=0.05")/Table3[[#This Row],[Count]]</f>
        <v>0.4</v>
      </c>
      <c r="O75" s="1">
        <f>COUNTIFS(Table2[Sub-Sector],Table3[[#This Row],[Sub-Sector]],Table2[% Away From Current Month High],"&lt;=0.05")/Table3[[#This Row],[Count]]</f>
        <v>0.3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0.8</v>
      </c>
      <c r="R75" s="1">
        <f>COUNTIFS(Table2[Sub-Sector],Table3[[#This Row],[Sub-Sector]],Table2[% Price above 20 EMA],"&gt;=0")/Table3[[#This Row],[Count]]</f>
        <v>0.3</v>
      </c>
      <c r="S75" s="1">
        <f>COUNTIFS(Table2[Sub-Sector],Table3[[#This Row],[Sub-Sector]],Table2[% Price above 50 EMA],"&gt;=0")/Table3[[#This Row],[Count]]</f>
        <v>0.1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0.3</v>
      </c>
      <c r="V75" s="1">
        <f>COUNTIFS(Table2[Sub-Sector],Table3[[#This Row],[Sub-Sector]],Table2[Sharpe Ratio],"&gt;=0.10")/Table3[[#This Row],[Count]]</f>
        <v>0.1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75">
        <f>_xlfn.RANK.AVG(Table3[[#This Row],[Score]],Table3[Score],1)</f>
        <v>78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5">
        <f>_xlfn.RANK.AVG(Table3[[#This Row],[Score 2 ]],Table3[[Score 2 ]],1)</f>
        <v>74</v>
      </c>
    </row>
    <row r="76" spans="1:26" x14ac:dyDescent="0.3">
      <c r="A76" t="s">
        <v>24</v>
      </c>
      <c r="B76">
        <f>COUNTIFS(Table2[Sub-Sector],Table3[[#This Row],[Sub-Sector]])</f>
        <v>20</v>
      </c>
      <c r="C76" s="1">
        <f>COUNTIFS(Table2[Sub-Sector],Table3[[#This Row],[Sub-Sector]],Table2[Uptrend],"Uptrend")/Table3[[#This Row],[Count]]</f>
        <v>0.25</v>
      </c>
      <c r="D76" s="1">
        <f>COUNTIFS(Table2[Sub-Sector],Table3[[#This Row],[Sub-Sector]],Table2[1W Return vs Nifty],"&gt;=5")/Table3[[#This Row],[Count]]</f>
        <v>0.05</v>
      </c>
      <c r="E76" s="1">
        <f>COUNTIFS(Table2[Sub-Sector],Table3[[#This Row],[Sub-Sector]],Table2[1M Return vs Nifty],"&gt;=5")/Table3[[#This Row],[Count]]</f>
        <v>0.35</v>
      </c>
      <c r="F76" s="1">
        <f>COUNTIFS(Table2[Sub-Sector],Table3[[#This Row],[Sub-Sector]],Table2[6M Return vs Nifty],"&gt;=10")/Table3[[#This Row],[Count]]</f>
        <v>0.2</v>
      </c>
      <c r="G76" s="1">
        <f>COUNTIFS(Table2[Sub-Sector],Table3[[#This Row],[Sub-Sector]],Table2[1Y Return vs Nifty],"&gt;=10")/Table3[[#This Row],[Count]]</f>
        <v>0.15</v>
      </c>
      <c r="H76" s="1">
        <f>COUNTIFS(Table2[Sub-Sector],Table3[[#This Row],[Sub-Sector]],Table2[RSI Exponential â€“ 14D],"&gt;=50")/Table3[[#This Row],[Count]]</f>
        <v>0.6</v>
      </c>
      <c r="I76" s="1">
        <f>COUNTIFS(Table2[Sub-Sector],Table3[[#This Row],[Sub-Sector]],Table2[Relative Volume],"&gt;=1")/Table3[[#This Row],[Count]]</f>
        <v>0.4</v>
      </c>
      <c r="J76" s="1">
        <f>COUNTIFS(Table2[Sub-Sector],Table3[[#This Row],[Sub-Sector]],Table2[% Away From Day Low],"&gt;=0.05")/Table3[[#This Row],[Count]]</f>
        <v>0.05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0.2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0.55000000000000004</v>
      </c>
      <c r="O76" s="1">
        <f>COUNTIFS(Table2[Sub-Sector],Table3[[#This Row],[Sub-Sector]],Table2[% Away From Current Month High],"&lt;=0.05")/Table3[[#This Row],[Count]]</f>
        <v>0.55000000000000004</v>
      </c>
      <c r="P76" s="1">
        <f>COUNTIFS(Table2[Sub-Sector],Table3[[#This Row],[Sub-Sector]],Table2[% Away From 52W High],"&lt;=10")/Table3[[#This Row],[Count]]</f>
        <v>0.25</v>
      </c>
      <c r="Q76" s="1">
        <f>COUNTIFS(Table2[Sub-Sector],Table3[[#This Row],[Sub-Sector]],Table2[% Away From 52W Low],"&gt;=10")/Table3[[#This Row],[Count]]</f>
        <v>0.5</v>
      </c>
      <c r="R76" s="1">
        <f>COUNTIFS(Table2[Sub-Sector],Table3[[#This Row],[Sub-Sector]],Table2[% Price above 20 EMA],"&gt;=0")/Table3[[#This Row],[Count]]</f>
        <v>0.55000000000000004</v>
      </c>
      <c r="S76" s="1">
        <f>COUNTIFS(Table2[Sub-Sector],Table3[[#This Row],[Sub-Sector]],Table2[% Price above 50 EMA],"&gt;=0")/Table3[[#This Row],[Count]]</f>
        <v>0.35</v>
      </c>
      <c r="T76" s="1">
        <f>COUNTIFS(Table2[Sub-Sector],Table3[[#This Row],[Sub-Sector]],Table2[% Price above 200 EMA],"&gt;=0")/Table3[[#This Row],[Count]]</f>
        <v>0.25</v>
      </c>
      <c r="U76" s="1">
        <f>COUNTIFS(Table2[Sub-Sector],Table3[[#This Row],[Sub-Sector]],Table2[Rate of Change - Zone],"Positive")/Table3[[#This Row],[Count]]</f>
        <v>0.45</v>
      </c>
      <c r="V76" s="1">
        <f>COUNTIFS(Table2[Sub-Sector],Table3[[#This Row],[Sub-Sector]],Table2[Sharpe Ratio],"&gt;=0.10")/Table3[[#This Row],[Count]]</f>
        <v>0.3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6">
        <f>_xlfn.RANK.AVG(Table3[[#This Row],[Score]],Table3[Score],1)</f>
        <v>68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76">
        <f>_xlfn.RANK.AVG(Table3[[#This Row],[Score 2 ]],Table3[[Score 2 ]],1)</f>
        <v>75.5</v>
      </c>
    </row>
    <row r="77" spans="1:26" x14ac:dyDescent="0.3">
      <c r="A77" t="s">
        <v>425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0.16666666666666666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0.5</v>
      </c>
      <c r="F77" s="1">
        <f>COUNTIFS(Table2[Sub-Sector],Table3[[#This Row],[Sub-Sector]],Table2[6M Return vs Nifty],"&gt;=10")/Table3[[#This Row],[Count]]</f>
        <v>0.16666666666666666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0.83333333333333337</v>
      </c>
      <c r="I77" s="1">
        <f>COUNTIFS(Table2[Sub-Sector],Table3[[#This Row],[Sub-Sector]],Table2[Relative Volume],"&gt;=1")/Table3[[#This Row],[Count]]</f>
        <v>0.16666666666666666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0.83333333333333337</v>
      </c>
      <c r="O77" s="1">
        <f>COUNTIFS(Table2[Sub-Sector],Table3[[#This Row],[Sub-Sector]],Table2[% Away From Current Month High],"&lt;=0.05")/Table3[[#This Row],[Count]]</f>
        <v>0.66666666666666663</v>
      </c>
      <c r="P77" s="1">
        <f>COUNTIFS(Table2[Sub-Sector],Table3[[#This Row],[Sub-Sector]],Table2[% Away From 52W High],"&lt;=10")/Table3[[#This Row],[Count]]</f>
        <v>0.33333333333333331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0.83333333333333337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0.66666666666666663</v>
      </c>
      <c r="V77" s="1">
        <f>COUNTIFS(Table2[Sub-Sector],Table3[[#This Row],[Sub-Sector]],Table2[Sharpe Ratio],"&gt;=0.10")/Table3[[#This Row],[Count]]</f>
        <v>0.66666666666666663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77">
        <f>_xlfn.RANK.AVG(Table3[[#This Row],[Score]],Table3[Score],1)</f>
        <v>73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77">
        <f>_xlfn.RANK.AVG(Table3[[#This Row],[Score 2 ]],Table3[[Score 2 ]],1)</f>
        <v>75.5</v>
      </c>
    </row>
    <row r="78" spans="1:26" x14ac:dyDescent="0.3">
      <c r="A78" t="s">
        <v>72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0.17647058823529413</v>
      </c>
      <c r="D78" s="1">
        <f>COUNTIFS(Table2[Sub-Sector],Table3[[#This Row],[Sub-Sector]],Table2[1W Return vs Nifty],"&gt;=5")/Table3[[#This Row],[Count]]</f>
        <v>0.11764705882352941</v>
      </c>
      <c r="E78" s="1">
        <f>COUNTIFS(Table2[Sub-Sector],Table3[[#This Row],[Sub-Sector]],Table2[1M Return vs Nifty],"&gt;=5")/Table3[[#This Row],[Count]]</f>
        <v>0.29411764705882354</v>
      </c>
      <c r="F78" s="1">
        <f>COUNTIFS(Table2[Sub-Sector],Table3[[#This Row],[Sub-Sector]],Table2[6M Return vs Nifty],"&gt;=10")/Table3[[#This Row],[Count]]</f>
        <v>0.17647058823529413</v>
      </c>
      <c r="G78" s="1">
        <f>COUNTIFS(Table2[Sub-Sector],Table3[[#This Row],[Sub-Sector]],Table2[1Y Return vs Nifty],"&gt;=10")/Table3[[#This Row],[Count]]</f>
        <v>0.17647058823529413</v>
      </c>
      <c r="H78" s="1">
        <f>COUNTIFS(Table2[Sub-Sector],Table3[[#This Row],[Sub-Sector]],Table2[RSI Exponential â€“ 14D],"&gt;=50")/Table3[[#This Row],[Count]]</f>
        <v>0.58823529411764708</v>
      </c>
      <c r="I78" s="1">
        <f>COUNTIFS(Table2[Sub-Sector],Table3[[#This Row],[Sub-Sector]],Table2[Relative Volume],"&gt;=1")/Table3[[#This Row],[Count]]</f>
        <v>0.35294117647058826</v>
      </c>
      <c r="J78" s="1">
        <f>COUNTIFS(Table2[Sub-Sector],Table3[[#This Row],[Sub-Sector]],Table2[% Away From Day Low],"&gt;=0.05")/Table3[[#This Row],[Count]]</f>
        <v>5.8823529411764705E-2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0.11764705882352941</v>
      </c>
      <c r="M78" s="1">
        <f>COUNTIFS(Table2[Sub-Sector],Table3[[#This Row],[Sub-Sector]],Table2[% Away From Current Week High],"&lt;=0.05")/Table3[[#This Row],[Count]]</f>
        <v>0.94117647058823528</v>
      </c>
      <c r="N78" s="1">
        <f>COUNTIFS(Table2[Sub-Sector],Table3[[#This Row],[Sub-Sector]],Table2[% Away From Current Month Low],"&gt;=0.05")/Table3[[#This Row],[Count]]</f>
        <v>0.6470588235294118</v>
      </c>
      <c r="O78" s="1">
        <f>COUNTIFS(Table2[Sub-Sector],Table3[[#This Row],[Sub-Sector]],Table2[% Away From Current Month High],"&lt;=0.05")/Table3[[#This Row],[Count]]</f>
        <v>0.41176470588235292</v>
      </c>
      <c r="P78" s="1">
        <f>COUNTIFS(Table2[Sub-Sector],Table3[[#This Row],[Sub-Sector]],Table2[% Away From 52W High],"&lt;=10")/Table3[[#This Row],[Count]]</f>
        <v>0.11764705882352941</v>
      </c>
      <c r="Q78" s="1">
        <f>COUNTIFS(Table2[Sub-Sector],Table3[[#This Row],[Sub-Sector]],Table2[% Away From 52W Low],"&gt;=10")/Table3[[#This Row],[Count]]</f>
        <v>0.82352941176470584</v>
      </c>
      <c r="R78" s="1">
        <f>COUNTIFS(Table2[Sub-Sector],Table3[[#This Row],[Sub-Sector]],Table2[% Price above 20 EMA],"&gt;=0")/Table3[[#This Row],[Count]]</f>
        <v>0.52941176470588236</v>
      </c>
      <c r="S78" s="1">
        <f>COUNTIFS(Table2[Sub-Sector],Table3[[#This Row],[Sub-Sector]],Table2[% Price above 50 EMA],"&gt;=0")/Table3[[#This Row],[Count]]</f>
        <v>0.41176470588235292</v>
      </c>
      <c r="T78" s="1">
        <f>COUNTIFS(Table2[Sub-Sector],Table3[[#This Row],[Sub-Sector]],Table2[% Price above 200 EMA],"&gt;=0")/Table3[[#This Row],[Count]]</f>
        <v>0.29411764705882354</v>
      </c>
      <c r="U78" s="1">
        <f>COUNTIFS(Table2[Sub-Sector],Table3[[#This Row],[Sub-Sector]],Table2[Rate of Change - Zone],"Positive")/Table3[[#This Row],[Count]]</f>
        <v>0.47058823529411764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</v>
      </c>
      <c r="X78">
        <f>_xlfn.RANK.AVG(Table3[[#This Row],[Score]],Table3[Score],1)</f>
        <v>74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</v>
      </c>
      <c r="Z78">
        <f>_xlfn.RANK.AVG(Table3[[#This Row],[Score 2 ]],Table3[[Score 2 ]],1)</f>
        <v>77</v>
      </c>
    </row>
    <row r="79" spans="1:26" x14ac:dyDescent="0.3">
      <c r="A79" t="s">
        <v>278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0.33333333333333331</v>
      </c>
      <c r="D79" s="1">
        <f>COUNTIFS(Table2[Sub-Sector],Table3[[#This Row],[Sub-Sector]],Table2[1W Return vs Nifty],"&gt;=5")/Table3[[#This Row],[Count]]</f>
        <v>0.33333333333333331</v>
      </c>
      <c r="E79" s="1">
        <f>COUNTIFS(Table2[Sub-Sector],Table3[[#This Row],[Sub-Sector]],Table2[1M Return vs Nifty],"&gt;=5")/Table3[[#This Row],[Count]]</f>
        <v>0.33333333333333331</v>
      </c>
      <c r="F79" s="1">
        <f>COUNTIFS(Table2[Sub-Sector],Table3[[#This Row],[Sub-Sector]],Table2[6M Return vs Nifty],"&gt;=10")/Table3[[#This Row],[Count]]</f>
        <v>0.66666666666666663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0.33333333333333331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0.33333333333333331</v>
      </c>
      <c r="O79" s="1">
        <f>COUNTIFS(Table2[Sub-Sector],Table3[[#This Row],[Sub-Sector]],Table2[% Away From Current Month High],"&lt;=0.05")/Table3[[#This Row],[Count]]</f>
        <v>0.33333333333333331</v>
      </c>
      <c r="P79" s="1">
        <f>COUNTIFS(Table2[Sub-Sector],Table3[[#This Row],[Sub-Sector]],Table2[% Away From 52W High],"&lt;=10")/Table3[[#This Row],[Count]]</f>
        <v>0.33333333333333331</v>
      </c>
      <c r="Q79" s="1">
        <f>COUNTIFS(Table2[Sub-Sector],Table3[[#This Row],[Sub-Sector]],Table2[% Away From 52W Low],"&gt;=10")/Table3[[#This Row],[Count]]</f>
        <v>0.66666666666666663</v>
      </c>
      <c r="R79" s="1">
        <f>COUNTIFS(Table2[Sub-Sector],Table3[[#This Row],[Sub-Sector]],Table2[% Price above 20 EMA],"&gt;=0")/Table3[[#This Row],[Count]]</f>
        <v>0.33333333333333331</v>
      </c>
      <c r="S79" s="1">
        <f>COUNTIFS(Table2[Sub-Sector],Table3[[#This Row],[Sub-Sector]],Table2[% Price above 50 EMA],"&gt;=0")/Table3[[#This Row],[Count]]</f>
        <v>0.33333333333333331</v>
      </c>
      <c r="T79" s="1">
        <f>COUNTIFS(Table2[Sub-Sector],Table3[[#This Row],[Sub-Sector]],Table2[% Price above 200 EMA],"&gt;=0")/Table3[[#This Row],[Count]]</f>
        <v>0.66666666666666663</v>
      </c>
      <c r="U79" s="1">
        <f>COUNTIFS(Table2[Sub-Sector],Table3[[#This Row],[Sub-Sector]],Table2[Rate of Change - Zone],"Positive")/Table3[[#This Row],[Count]]</f>
        <v>0.33333333333333331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79">
        <f>_xlfn.RANK.AVG(Table3[[#This Row],[Score]],Table3[Score],1)</f>
        <v>57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</v>
      </c>
      <c r="Z79">
        <f>_xlfn.RANK.AVG(Table3[[#This Row],[Score 2 ]],Table3[[Score 2 ]],1)</f>
        <v>78</v>
      </c>
    </row>
    <row r="80" spans="1:26" x14ac:dyDescent="0.3">
      <c r="A80" t="s">
        <v>641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0.25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0.75</v>
      </c>
      <c r="F80" s="1">
        <f>COUNTIFS(Table2[Sub-Sector],Table3[[#This Row],[Sub-Sector]],Table2[6M Return vs Nifty],"&gt;=10")/Table3[[#This Row],[Count]]</f>
        <v>0.25</v>
      </c>
      <c r="G80" s="1">
        <f>COUNTIFS(Table2[Sub-Sector],Table3[[#This Row],[Sub-Sector]],Table2[1Y Return vs Nifty],"&gt;=10")/Table3[[#This Row],[Count]]</f>
        <v>0.5</v>
      </c>
      <c r="H80" s="1">
        <f>COUNTIFS(Table2[Sub-Sector],Table3[[#This Row],[Sub-Sector]],Table2[RSI Exponential â€“ 14D],"&gt;=50")/Table3[[#This Row],[Count]]</f>
        <v>1</v>
      </c>
      <c r="I80" s="1">
        <f>COUNTIFS(Table2[Sub-Sector],Table3[[#This Row],[Sub-Sector]],Table2[Relative Volume],"&gt;=1")/Table3[[#This Row],[Count]]</f>
        <v>0.25</v>
      </c>
      <c r="J80" s="1">
        <f>COUNTIFS(Table2[Sub-Sector],Table3[[#This Row],[Sub-Sector]],Table2[% Away From Day Low],"&gt;=0.05")/Table3[[#This Row],[Count]]</f>
        <v>0.25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0.5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0.75</v>
      </c>
      <c r="O80" s="1">
        <f>COUNTIFS(Table2[Sub-Sector],Table3[[#This Row],[Sub-Sector]],Table2[% Away From Current Month High],"&lt;=0.05")/Table3[[#This Row],[Count]]</f>
        <v>0.25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0.75</v>
      </c>
      <c r="R80" s="1">
        <f>COUNTIFS(Table2[Sub-Sector],Table3[[#This Row],[Sub-Sector]],Table2[% Price above 20 EMA],"&gt;=0")/Table3[[#This Row],[Count]]</f>
        <v>0.75</v>
      </c>
      <c r="S80" s="1">
        <f>COUNTIFS(Table2[Sub-Sector],Table3[[#This Row],[Sub-Sector]],Table2[% Price above 50 EMA],"&gt;=0")/Table3[[#This Row],[Count]]</f>
        <v>0.75</v>
      </c>
      <c r="T80" s="1">
        <f>COUNTIFS(Table2[Sub-Sector],Table3[[#This Row],[Sub-Sector]],Table2[% Price above 200 EMA],"&gt;=0")/Table3[[#This Row],[Count]]</f>
        <v>0.75</v>
      </c>
      <c r="U80" s="1">
        <f>COUNTIFS(Table2[Sub-Sector],Table3[[#This Row],[Sub-Sector]],Table2[Rate of Change - Zone],"Positive")/Table3[[#This Row],[Count]]</f>
        <v>0.25</v>
      </c>
      <c r="V80" s="1">
        <f>COUNTIFS(Table2[Sub-Sector],Table3[[#This Row],[Sub-Sector]],Table2[Sharpe Ratio],"&gt;=0.10")/Table3[[#This Row],[Count]]</f>
        <v>0.25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80">
        <f>_xlfn.RANK.AVG(Table3[[#This Row],[Score]],Table3[Score],1)</f>
        <v>66.5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0">
        <f>_xlfn.RANK.AVG(Table3[[#This Row],[Score 2 ]],Table3[[Score 2 ]],1)</f>
        <v>79.5</v>
      </c>
    </row>
    <row r="81" spans="1:26" x14ac:dyDescent="0.3">
      <c r="A81" t="s">
        <v>131</v>
      </c>
      <c r="B81">
        <f>COUNTIFS(Table2[Sub-Sector],Table3[[#This Row],[Sub-Sector]])</f>
        <v>4</v>
      </c>
      <c r="C81" s="1">
        <f>COUNTIFS(Table2[Sub-Sector],Table3[[#This Row],[Sub-Sector]],Table2[Uptrend],"Uptrend")/Table3[[#This Row],[Count]]</f>
        <v>0</v>
      </c>
      <c r="D81" s="1">
        <f>COUNTIFS(Table2[Sub-Sector],Table3[[#This Row],[Sub-Sector]],Table2[1W Return vs Nifty],"&gt;=5")/Table3[[#This Row],[Count]]</f>
        <v>0.25</v>
      </c>
      <c r="E81" s="1">
        <f>COUNTIFS(Table2[Sub-Sector],Table3[[#This Row],[Sub-Sector]],Table2[1M Return vs Nifty],"&gt;=5")/Table3[[#This Row],[Count]]</f>
        <v>0.25</v>
      </c>
      <c r="F81" s="1">
        <f>COUNTIFS(Table2[Sub-Sector],Table3[[#This Row],[Sub-Sector]],Table2[6M Return vs Nifty],"&gt;=10")/Table3[[#This Row],[Count]]</f>
        <v>0.25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0.5</v>
      </c>
      <c r="I81" s="1">
        <f>COUNTIFS(Table2[Sub-Sector],Table3[[#This Row],[Sub-Sector]],Table2[Relative Volume],"&gt;=1")/Table3[[#This Row],[Count]]</f>
        <v>0.25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0.25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0.75</v>
      </c>
      <c r="O81" s="1">
        <f>COUNTIFS(Table2[Sub-Sector],Table3[[#This Row],[Sub-Sector]],Table2[% Away From Current Month High],"&lt;=0.05")/Table3[[#This Row],[Count]]</f>
        <v>0.25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0.5</v>
      </c>
      <c r="S81" s="1">
        <f>COUNTIFS(Table2[Sub-Sector],Table3[[#This Row],[Sub-Sector]],Table2[% Price above 50 EMA],"&gt;=0")/Table3[[#This Row],[Count]]</f>
        <v>0.25</v>
      </c>
      <c r="T81" s="1">
        <f>COUNTIFS(Table2[Sub-Sector],Table3[[#This Row],[Sub-Sector]],Table2[% Price above 200 EMA],"&gt;=0")/Table3[[#This Row],[Count]]</f>
        <v>0.5</v>
      </c>
      <c r="U81" s="1">
        <f>COUNTIFS(Table2[Sub-Sector],Table3[[#This Row],[Sub-Sector]],Table2[Rate of Change - Zone],"Positive")/Table3[[#This Row],[Count]]</f>
        <v>0.25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81">
        <f>_xlfn.RANK.AVG(Table3[[#This Row],[Score]],Table3[Score],1)</f>
        <v>79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1">
        <f>_xlfn.RANK.AVG(Table3[[#This Row],[Score 2 ]],Table3[[Score 2 ]],1)</f>
        <v>79.5</v>
      </c>
    </row>
    <row r="82" spans="1:26" x14ac:dyDescent="0.3">
      <c r="A82" t="s">
        <v>468</v>
      </c>
      <c r="B82">
        <f>COUNTIFS(Table2[Sub-Sector],Table3[[#This Row],[Sub-Sector]])</f>
        <v>9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0.22222222222222221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0.55555555555555558</v>
      </c>
      <c r="I82" s="1">
        <f>COUNTIFS(Table2[Sub-Sector],Table3[[#This Row],[Sub-Sector]],Table2[Relative Volume],"&gt;=1")/Table3[[#This Row],[Count]]</f>
        <v>0.33333333333333331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0.1111111111111111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0.66666666666666663</v>
      </c>
      <c r="O82" s="1">
        <f>COUNTIFS(Table2[Sub-Sector],Table3[[#This Row],[Sub-Sector]],Table2[% Away From Current Month High],"&lt;=0.05")/Table3[[#This Row],[Count]]</f>
        <v>0.33333333333333331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0.77777777777777779</v>
      </c>
      <c r="R82" s="1">
        <f>COUNTIFS(Table2[Sub-Sector],Table3[[#This Row],[Sub-Sector]],Table2[% Price above 20 EMA],"&gt;=0")/Table3[[#This Row],[Count]]</f>
        <v>0.44444444444444442</v>
      </c>
      <c r="S82" s="1">
        <f>COUNTIFS(Table2[Sub-Sector],Table3[[#This Row],[Sub-Sector]],Table2[% Price above 50 EMA],"&gt;=0")/Table3[[#This Row],[Count]]</f>
        <v>0.22222222222222221</v>
      </c>
      <c r="T82" s="1">
        <f>COUNTIFS(Table2[Sub-Sector],Table3[[#This Row],[Sub-Sector]],Table2[% Price above 200 EMA],"&gt;=0")/Table3[[#This Row],[Count]]</f>
        <v>0.33333333333333331</v>
      </c>
      <c r="U82" s="1">
        <f>COUNTIFS(Table2[Sub-Sector],Table3[[#This Row],[Sub-Sector]],Table2[Rate of Change - Zone],"Positive")/Table3[[#This Row],[Count]]</f>
        <v>0.55555555555555558</v>
      </c>
      <c r="V82" s="1">
        <f>COUNTIFS(Table2[Sub-Sector],Table3[[#This Row],[Sub-Sector]],Table2[Sharpe Ratio],"&gt;=0.10")/Table3[[#This Row],[Count]]</f>
        <v>0.44444444444444442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82">
        <f>_xlfn.RANK.AVG(Table3[[#This Row],[Score]],Table3[Score],1)</f>
        <v>98.5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82">
        <f>_xlfn.RANK.AVG(Table3[[#This Row],[Score 2 ]],Table3[[Score 2 ]],1)</f>
        <v>81</v>
      </c>
    </row>
    <row r="83" spans="1:26" x14ac:dyDescent="0.3">
      <c r="A83" t="s">
        <v>979</v>
      </c>
      <c r="B83">
        <f>COUNTIFS(Table2[Sub-Sector],Table3[[#This Row],[Sub-Sector]])</f>
        <v>5</v>
      </c>
      <c r="C83" s="1">
        <f>COUNTIFS(Table2[Sub-Sector],Table3[[#This Row],[Sub-Sector]],Table2[Uptrend],"Uptrend")/Table3[[#This Row],[Count]]</f>
        <v>0.2</v>
      </c>
      <c r="D83" s="1">
        <f>COUNTIFS(Table2[Sub-Sector],Table3[[#This Row],[Sub-Sector]],Table2[1W Return vs Nifty],"&gt;=5")/Table3[[#This Row],[Count]]</f>
        <v>0.8</v>
      </c>
      <c r="E83" s="1">
        <f>COUNTIFS(Table2[Sub-Sector],Table3[[#This Row],[Sub-Sector]],Table2[1M Return vs Nifty],"&gt;=5")/Table3[[#This Row],[Count]]</f>
        <v>0.4</v>
      </c>
      <c r="F83" s="1">
        <f>COUNTIFS(Table2[Sub-Sector],Table3[[#This Row],[Sub-Sector]],Table2[6M Return vs Nifty],"&gt;=10")/Table3[[#This Row],[Count]]</f>
        <v>0.6</v>
      </c>
      <c r="G83" s="1">
        <f>COUNTIFS(Table2[Sub-Sector],Table3[[#This Row],[Sub-Sector]],Table2[1Y Return vs Nifty],"&gt;=10")/Table3[[#This Row],[Count]]</f>
        <v>0.2</v>
      </c>
      <c r="H83" s="1">
        <f>COUNTIFS(Table2[Sub-Sector],Table3[[#This Row],[Sub-Sector]],Table2[RSI Exponential â€“ 14D],"&gt;=50")/Table3[[#This Row],[Count]]</f>
        <v>1</v>
      </c>
      <c r="I83" s="1">
        <f>COUNTIFS(Table2[Sub-Sector],Table3[[#This Row],[Sub-Sector]],Table2[Relative Volume],"&gt;=1")/Table3[[#This Row],[Count]]</f>
        <v>0.2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0.6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1</v>
      </c>
      <c r="O83" s="1">
        <f>COUNTIFS(Table2[Sub-Sector],Table3[[#This Row],[Sub-Sector]],Table2[% Away From Current Month High],"&lt;=0.05")/Table3[[#This Row],[Count]]</f>
        <v>0.4</v>
      </c>
      <c r="P83" s="1">
        <f>COUNTIFS(Table2[Sub-Sector],Table3[[#This Row],[Sub-Sector]],Table2[% Away From 52W High],"&lt;=10")/Table3[[#This Row],[Count]]</f>
        <v>0.2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0.6</v>
      </c>
      <c r="S83" s="1">
        <f>COUNTIFS(Table2[Sub-Sector],Table3[[#This Row],[Sub-Sector]],Table2[% Price above 50 EMA],"&gt;=0")/Table3[[#This Row],[Count]]</f>
        <v>0.2</v>
      </c>
      <c r="T83" s="1">
        <f>COUNTIFS(Table2[Sub-Sector],Table3[[#This Row],[Sub-Sector]],Table2[% Price above 200 EMA],"&gt;=0")/Table3[[#This Row],[Count]]</f>
        <v>0.4</v>
      </c>
      <c r="U83" s="1">
        <f>COUNTIFS(Table2[Sub-Sector],Table3[[#This Row],[Sub-Sector]],Table2[Rate of Change - Zone],"Positive")/Table3[[#This Row],[Count]]</f>
        <v>0.2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83">
        <f>_xlfn.RANK.AVG(Table3[[#This Row],[Score]],Table3[Score],1)</f>
        <v>56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3">
        <f>_xlfn.RANK.AVG(Table3[[#This Row],[Score 2 ]],Table3[[Score 2 ]],1)</f>
        <v>82</v>
      </c>
    </row>
    <row r="84" spans="1:26" x14ac:dyDescent="0.3">
      <c r="A84" t="s">
        <v>1368</v>
      </c>
      <c r="B84">
        <f>COUNTIFS(Table2[Sub-Sector],Table3[[#This Row],[Sub-Sector]])</f>
        <v>2</v>
      </c>
      <c r="C84" s="1">
        <f>COUNTIFS(Table2[Sub-Sector],Table3[[#This Row],[Sub-Sector]],Table2[Uptrend],"Uptrend")/Table3[[#This Row],[Count]]</f>
        <v>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1</v>
      </c>
      <c r="F84" s="1">
        <f>COUNTIFS(Table2[Sub-Sector],Table3[[#This Row],[Sub-Sector]],Table2[6M Return vs Nifty],"&gt;=10")/Table3[[#This Row],[Count]]</f>
        <v>1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0.5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0.5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0.5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1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1</v>
      </c>
      <c r="S84" s="1">
        <f>COUNTIFS(Table2[Sub-Sector],Table3[[#This Row],[Sub-Sector]],Table2[% Price above 50 EMA],"&gt;=0")/Table3[[#This Row],[Count]]</f>
        <v>1</v>
      </c>
      <c r="T84" s="1">
        <f>COUNTIFS(Table2[Sub-Sector],Table3[[#This Row],[Sub-Sector]],Table2[% Price above 200 EMA],"&gt;=0")/Table3[[#This Row],[Count]]</f>
        <v>1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84">
        <f>_xlfn.RANK.AVG(Table3[[#This Row],[Score]],Table3[Score],1)</f>
        <v>54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286.5</v>
      </c>
      <c r="Z84">
        <f>_xlfn.RANK.AVG(Table3[[#This Row],[Score 2 ]],Table3[[Score 2 ]],1)</f>
        <v>83</v>
      </c>
    </row>
    <row r="85" spans="1:26" x14ac:dyDescent="0.3">
      <c r="A85" t="s">
        <v>117</v>
      </c>
      <c r="B85">
        <f>COUNTIFS(Table2[Sub-Sector],Table3[[#This Row],[Sub-Sector]])</f>
        <v>24</v>
      </c>
      <c r="C85" s="1">
        <f>COUNTIFS(Table2[Sub-Sector],Table3[[#This Row],[Sub-Sector]],Table2[Uptrend],"Uptrend")/Table3[[#This Row],[Count]]</f>
        <v>0.25</v>
      </c>
      <c r="D85" s="1">
        <f>COUNTIFS(Table2[Sub-Sector],Table3[[#This Row],[Sub-Sector]],Table2[1W Return vs Nifty],"&gt;=5")/Table3[[#This Row],[Count]]</f>
        <v>0.125</v>
      </c>
      <c r="E85" s="1">
        <f>COUNTIFS(Table2[Sub-Sector],Table3[[#This Row],[Sub-Sector]],Table2[1M Return vs Nifty],"&gt;=5")/Table3[[#This Row],[Count]]</f>
        <v>0.41666666666666669</v>
      </c>
      <c r="F85" s="1">
        <f>COUNTIFS(Table2[Sub-Sector],Table3[[#This Row],[Sub-Sector]],Table2[6M Return vs Nifty],"&gt;=10")/Table3[[#This Row],[Count]]</f>
        <v>0.29166666666666669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0.54166666666666663</v>
      </c>
      <c r="I85" s="1">
        <f>COUNTIFS(Table2[Sub-Sector],Table3[[#This Row],[Sub-Sector]],Table2[Relative Volume],"&gt;=1")/Table3[[#This Row],[Count]]</f>
        <v>0.20833333333333334</v>
      </c>
      <c r="J85" s="1">
        <f>COUNTIFS(Table2[Sub-Sector],Table3[[#This Row],[Sub-Sector]],Table2[% Away From Day Low],"&gt;=0.05")/Table3[[#This Row],[Count]]</f>
        <v>4.1666666666666664E-2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0.25</v>
      </c>
      <c r="M85" s="1">
        <f>COUNTIFS(Table2[Sub-Sector],Table3[[#This Row],[Sub-Sector]],Table2[% Away From Current Week High],"&lt;=0.05")/Table3[[#This Row],[Count]]</f>
        <v>0.95833333333333337</v>
      </c>
      <c r="N85" s="1">
        <f>COUNTIFS(Table2[Sub-Sector],Table3[[#This Row],[Sub-Sector]],Table2[% Away From Current Month Low],"&gt;=0.05")/Table3[[#This Row],[Count]]</f>
        <v>0.75</v>
      </c>
      <c r="O85" s="1">
        <f>COUNTIFS(Table2[Sub-Sector],Table3[[#This Row],[Sub-Sector]],Table2[% Away From Current Month High],"&lt;=0.05")/Table3[[#This Row],[Count]]</f>
        <v>0.33333333333333331</v>
      </c>
      <c r="P85" s="1">
        <f>COUNTIFS(Table2[Sub-Sector],Table3[[#This Row],[Sub-Sector]],Table2[% Away From 52W High],"&lt;=10")/Table3[[#This Row],[Count]]</f>
        <v>0.125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0.58333333333333337</v>
      </c>
      <c r="S85" s="1">
        <f>COUNTIFS(Table2[Sub-Sector],Table3[[#This Row],[Sub-Sector]],Table2[% Price above 50 EMA],"&gt;=0")/Table3[[#This Row],[Count]]</f>
        <v>0.25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0.25</v>
      </c>
      <c r="V85" s="1">
        <f>COUNTIFS(Table2[Sub-Sector],Table3[[#This Row],[Sub-Sector]],Table2[Sharpe Ratio],"&gt;=0.10")/Table3[[#This Row],[Count]]</f>
        <v>0.45833333333333331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</v>
      </c>
      <c r="X85">
        <f>_xlfn.RANK.AVG(Table3[[#This Row],[Score]],Table3[Score],1)</f>
        <v>66.5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5">
        <f>_xlfn.RANK.AVG(Table3[[#This Row],[Score 2 ]],Table3[[Score 2 ]],1)</f>
        <v>84</v>
      </c>
    </row>
    <row r="86" spans="1:26" x14ac:dyDescent="0.3">
      <c r="A86" t="s">
        <v>574</v>
      </c>
      <c r="B86">
        <f>COUNTIFS(Table2[Sub-Sector],Table3[[#This Row],[Sub-Sector]])</f>
        <v>14</v>
      </c>
      <c r="C86" s="1">
        <f>COUNTIFS(Table2[Sub-Sector],Table3[[#This Row],[Sub-Sector]],Table2[Uptrend],"Uptrend")/Table3[[#This Row],[Count]]</f>
        <v>0.2857142857142857</v>
      </c>
      <c r="D86" s="1">
        <f>COUNTIFS(Table2[Sub-Sector],Table3[[#This Row],[Sub-Sector]],Table2[1W Return vs Nifty],"&gt;=5")/Table3[[#This Row],[Count]]</f>
        <v>0.21428571428571427</v>
      </c>
      <c r="E86" s="1">
        <f>COUNTIFS(Table2[Sub-Sector],Table3[[#This Row],[Sub-Sector]],Table2[1M Return vs Nifty],"&gt;=5")/Table3[[#This Row],[Count]]</f>
        <v>0.5714285714285714</v>
      </c>
      <c r="F86" s="1">
        <f>COUNTIFS(Table2[Sub-Sector],Table3[[#This Row],[Sub-Sector]],Table2[6M Return vs Nifty],"&gt;=10")/Table3[[#This Row],[Count]]</f>
        <v>0.42857142857142855</v>
      </c>
      <c r="G86" s="1">
        <f>COUNTIFS(Table2[Sub-Sector],Table3[[#This Row],[Sub-Sector]],Table2[1Y Return vs Nifty],"&gt;=10")/Table3[[#This Row],[Count]]</f>
        <v>0.21428571428571427</v>
      </c>
      <c r="H86" s="1">
        <f>COUNTIFS(Table2[Sub-Sector],Table3[[#This Row],[Sub-Sector]],Table2[RSI Exponential â€“ 14D],"&gt;=50")/Table3[[#This Row],[Count]]</f>
        <v>0.8571428571428571</v>
      </c>
      <c r="I86" s="1">
        <f>COUNTIFS(Table2[Sub-Sector],Table3[[#This Row],[Sub-Sector]],Table2[Relative Volume],"&gt;=1")/Table3[[#This Row],[Count]]</f>
        <v>0.21428571428571427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0.21428571428571427</v>
      </c>
      <c r="M86" s="1">
        <f>COUNTIFS(Table2[Sub-Sector],Table3[[#This Row],[Sub-Sector]],Table2[% Away From Current Week High],"&lt;=0.05")/Table3[[#This Row],[Count]]</f>
        <v>0.9285714285714286</v>
      </c>
      <c r="N86" s="1">
        <f>COUNTIFS(Table2[Sub-Sector],Table3[[#This Row],[Sub-Sector]],Table2[% Away From Current Month Low],"&gt;=0.05")/Table3[[#This Row],[Count]]</f>
        <v>0.8571428571428571</v>
      </c>
      <c r="O86" s="1">
        <f>COUNTIFS(Table2[Sub-Sector],Table3[[#This Row],[Sub-Sector]],Table2[% Away From Current Month High],"&lt;=0.05")/Table3[[#This Row],[Count]]</f>
        <v>0.35714285714285715</v>
      </c>
      <c r="P86" s="1">
        <f>COUNTIFS(Table2[Sub-Sector],Table3[[#This Row],[Sub-Sector]],Table2[% Away From 52W High],"&lt;=10")/Table3[[#This Row],[Count]]</f>
        <v>7.1428571428571425E-2</v>
      </c>
      <c r="Q86" s="1">
        <f>COUNTIFS(Table2[Sub-Sector],Table3[[#This Row],[Sub-Sector]],Table2[% Away From 52W Low],"&gt;=10")/Table3[[#This Row],[Count]]</f>
        <v>0.8571428571428571</v>
      </c>
      <c r="R86" s="1">
        <f>COUNTIFS(Table2[Sub-Sector],Table3[[#This Row],[Sub-Sector]],Table2[% Price above 20 EMA],"&gt;=0")/Table3[[#This Row],[Count]]</f>
        <v>0.7142857142857143</v>
      </c>
      <c r="S86" s="1">
        <f>COUNTIFS(Table2[Sub-Sector],Table3[[#This Row],[Sub-Sector]],Table2[% Price above 50 EMA],"&gt;=0")/Table3[[#This Row],[Count]]</f>
        <v>0.5714285714285714</v>
      </c>
      <c r="T86" s="1">
        <f>COUNTIFS(Table2[Sub-Sector],Table3[[#This Row],[Sub-Sector]],Table2[% Price above 200 EMA],"&gt;=0")/Table3[[#This Row],[Count]]</f>
        <v>0.5714285714285714</v>
      </c>
      <c r="U86" s="1">
        <f>COUNTIFS(Table2[Sub-Sector],Table3[[#This Row],[Sub-Sector]],Table2[Rate of Change - Zone],"Positive")/Table3[[#This Row],[Count]]</f>
        <v>0.2857142857142857</v>
      </c>
      <c r="V86" s="1">
        <f>COUNTIFS(Table2[Sub-Sector],Table3[[#This Row],[Sub-Sector]],Table2[Sharpe Ratio],"&gt;=0.10")/Table3[[#This Row],[Count]]</f>
        <v>0.21428571428571427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86">
        <f>_xlfn.RANK.AVG(Table3[[#This Row],[Score]],Table3[Score],1)</f>
        <v>59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6">
        <f>_xlfn.RANK.AVG(Table3[[#This Row],[Score 2 ]],Table3[[Score 2 ]],1)</f>
        <v>85</v>
      </c>
    </row>
    <row r="87" spans="1:26" x14ac:dyDescent="0.3">
      <c r="A87" t="s">
        <v>188</v>
      </c>
      <c r="B87">
        <f>COUNTIFS(Table2[Sub-Sector],Table3[[#This Row],[Sub-Sector]])</f>
        <v>6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0.16666666666666666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0.16666666666666666</v>
      </c>
      <c r="G87" s="1">
        <f>COUNTIFS(Table2[Sub-Sector],Table3[[#This Row],[Sub-Sector]],Table2[1Y Return vs Nifty],"&gt;=10")/Table3[[#This Row],[Count]]</f>
        <v>0.16666666666666666</v>
      </c>
      <c r="H87" s="1">
        <f>COUNTIFS(Table2[Sub-Sector],Table3[[#This Row],[Sub-Sector]],Table2[RSI Exponential â€“ 14D],"&gt;=50")/Table3[[#This Row],[Count]]</f>
        <v>0.33333333333333331</v>
      </c>
      <c r="I87" s="1">
        <f>COUNTIFS(Table2[Sub-Sector],Table3[[#This Row],[Sub-Sector]],Table2[Relative Volume],"&gt;=1")/Table3[[#This Row],[Count]]</f>
        <v>0.5</v>
      </c>
      <c r="J87" s="1">
        <f>COUNTIFS(Table2[Sub-Sector],Table3[[#This Row],[Sub-Sector]],Table2[% Away From Day Low],"&gt;=0.05")/Table3[[#This Row],[Count]]</f>
        <v>0.16666666666666666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0.16666666666666666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0.83333333333333337</v>
      </c>
      <c r="O87" s="1">
        <f>COUNTIFS(Table2[Sub-Sector],Table3[[#This Row],[Sub-Sector]],Table2[% Away From Current Month High],"&lt;=0.05")/Table3[[#This Row],[Count]]</f>
        <v>0.16666666666666666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0.83333333333333337</v>
      </c>
      <c r="R87" s="1">
        <f>COUNTIFS(Table2[Sub-Sector],Table3[[#This Row],[Sub-Sector]],Table2[% Price above 20 EMA],"&gt;=0")/Table3[[#This Row],[Count]]</f>
        <v>0.16666666666666666</v>
      </c>
      <c r="S87" s="1">
        <f>COUNTIFS(Table2[Sub-Sector],Table3[[#This Row],[Sub-Sector]],Table2[% Price above 50 EMA],"&gt;=0")/Table3[[#This Row],[Count]]</f>
        <v>0.16666666666666666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0.16666666666666666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87">
        <f>_xlfn.RANK.AVG(Table3[[#This Row],[Score]],Table3[Score],1)</f>
        <v>95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87">
        <f>_xlfn.RANK.AVG(Table3[[#This Row],[Score 2 ]],Table3[[Score 2 ]],1)</f>
        <v>86</v>
      </c>
    </row>
    <row r="88" spans="1:26" x14ac:dyDescent="0.3">
      <c r="A88" t="s">
        <v>37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0.33333333333333331</v>
      </c>
      <c r="F88" s="1">
        <f>COUNTIFS(Table2[Sub-Sector],Table3[[#This Row],[Sub-Sector]],Table2[6M Return vs Nifty],"&gt;=10")/Table3[[#This Row],[Count]]</f>
        <v>0.33333333333333331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0.66666666666666663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0.66666666666666663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0.66666666666666663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8">
        <f>_xlfn.RANK.AVG(Table3[[#This Row],[Score]],Table3[Score],1)</f>
        <v>101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8">
        <f>_xlfn.RANK.AVG(Table3[[#This Row],[Score 2 ]],Table3[[Score 2 ]],1)</f>
        <v>88</v>
      </c>
    </row>
    <row r="89" spans="1:26" x14ac:dyDescent="0.3">
      <c r="A89" t="s">
        <v>632</v>
      </c>
      <c r="B89">
        <f>COUNTIFS(Table2[Sub-Sector],Table3[[#This Row],[Sub-Sector]])</f>
        <v>2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0.5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0</v>
      </c>
      <c r="H89" s="1">
        <f>COUNTIFS(Table2[Sub-Sector],Table3[[#This Row],[Sub-Sector]],Table2[RSI Exponential â€“ 14D],"&gt;=50")/Table3[[#This Row],[Count]]</f>
        <v>1</v>
      </c>
      <c r="I89" s="1">
        <f>COUNTIFS(Table2[Sub-Sector],Table3[[#This Row],[Sub-Sector]],Table2[Relative Volume],"&gt;=1")/Table3[[#This Row],[Count]]</f>
        <v>0.5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1</v>
      </c>
      <c r="O89" s="1">
        <f>COUNTIFS(Table2[Sub-Sector],Table3[[#This Row],[Sub-Sector]],Table2[% Away From Current Month High],"&lt;=0.05")/Table3[[#This Row],[Count]]</f>
        <v>1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0.5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0.5</v>
      </c>
      <c r="U89" s="1">
        <f>COUNTIFS(Table2[Sub-Sector],Table3[[#This Row],[Sub-Sector]],Table2[Rate of Change - Zone],"Positive")/Table3[[#This Row],[Count]]</f>
        <v>0.5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89">
        <f>_xlfn.RANK.AVG(Table3[[#This Row],[Score]],Table3[Score],1)</f>
        <v>92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89">
        <f>_xlfn.RANK.AVG(Table3[[#This Row],[Score 2 ]],Table3[[Score 2 ]],1)</f>
        <v>88</v>
      </c>
    </row>
    <row r="90" spans="1:26" x14ac:dyDescent="0.3">
      <c r="A90" t="s">
        <v>1282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0.5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0</v>
      </c>
      <c r="H90" s="1">
        <f>COUNTIFS(Table2[Sub-Sector],Table3[[#This Row],[Sub-Sector]],Table2[RSI Exponential â€“ 14D],"&gt;=50")/Table3[[#This Row],[Count]]</f>
        <v>1</v>
      </c>
      <c r="I90" s="1">
        <f>COUNTIFS(Table2[Sub-Sector],Table3[[#This Row],[Sub-Sector]],Table2[Relative Volume],"&gt;=1")/Table3[[#This Row],[Count]]</f>
        <v>0.5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1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1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0.5</v>
      </c>
      <c r="R90" s="1">
        <f>COUNTIFS(Table2[Sub-Sector],Table3[[#This Row],[Sub-Sector]],Table2[% Price above 20 EMA],"&gt;=0")/Table3[[#This Row],[Count]]</f>
        <v>1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90">
        <f>_xlfn.RANK.AVG(Table3[[#This Row],[Score]],Table3[Score],1)</f>
        <v>82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300.5</v>
      </c>
      <c r="Z90">
        <f>_xlfn.RANK.AVG(Table3[[#This Row],[Score 2 ]],Table3[[Score 2 ]],1)</f>
        <v>88</v>
      </c>
    </row>
    <row r="91" spans="1:26" x14ac:dyDescent="0.3">
      <c r="A91" t="s">
        <v>69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0.33333333333333331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0.66666666666666663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0.66666666666666663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0.33333333333333331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0.33333333333333331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1">
        <f>_xlfn.RANK.AVG(Table3[[#This Row],[Score]],Table3[Score],1)</f>
        <v>103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1">
        <f>_xlfn.RANK.AVG(Table3[[#This Row],[Score 2 ]],Table3[[Score 2 ]],1)</f>
        <v>90.5</v>
      </c>
    </row>
    <row r="92" spans="1:26" x14ac:dyDescent="0.3">
      <c r="A92" t="s">
        <v>504</v>
      </c>
      <c r="B92">
        <f>COUNTIFS(Table2[Sub-Sector],Table3[[#This Row],[Sub-Sector]])</f>
        <v>5</v>
      </c>
      <c r="C92" s="1">
        <f>COUNTIFS(Table2[Sub-Sector],Table3[[#This Row],[Sub-Sector]],Table2[Uptrend],"Uptrend")/Table3[[#This Row],[Count]]</f>
        <v>0.2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0.2</v>
      </c>
      <c r="F92" s="1">
        <f>COUNTIFS(Table2[Sub-Sector],Table3[[#This Row],[Sub-Sector]],Table2[6M Return vs Nifty],"&gt;=10")/Table3[[#This Row],[Count]]</f>
        <v>0.4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0.8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0.6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0.8</v>
      </c>
      <c r="O92" s="1">
        <f>COUNTIFS(Table2[Sub-Sector],Table3[[#This Row],[Sub-Sector]],Table2[% Away From Current Month High],"&lt;=0.05")/Table3[[#This Row],[Count]]</f>
        <v>0.6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0.6</v>
      </c>
      <c r="S92" s="1">
        <f>COUNTIFS(Table2[Sub-Sector],Table3[[#This Row],[Sub-Sector]],Table2[% Price above 50 EMA],"&gt;=0")/Table3[[#This Row],[Count]]</f>
        <v>0.2</v>
      </c>
      <c r="T92" s="1">
        <f>COUNTIFS(Table2[Sub-Sector],Table3[[#This Row],[Sub-Sector]],Table2[% Price above 200 EMA],"&gt;=0")/Table3[[#This Row],[Count]]</f>
        <v>0.4</v>
      </c>
      <c r="U92" s="1">
        <f>COUNTIFS(Table2[Sub-Sector],Table3[[#This Row],[Sub-Sector]],Table2[Rate of Change - Zone],"Positive")/Table3[[#This Row],[Count]]</f>
        <v>0.6</v>
      </c>
      <c r="V92" s="1">
        <f>COUNTIFS(Table2[Sub-Sector],Table3[[#This Row],[Sub-Sector]],Table2[Sharpe Ratio],"&gt;=0.10")/Table3[[#This Row],[Count]]</f>
        <v>0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92">
        <f>_xlfn.RANK.AVG(Table3[[#This Row],[Score]],Table3[Score],1)</f>
        <v>93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310.5</v>
      </c>
      <c r="Z92">
        <f>_xlfn.RANK.AVG(Table3[[#This Row],[Score 2 ]],Table3[[Score 2 ]],1)</f>
        <v>90.5</v>
      </c>
    </row>
    <row r="93" spans="1:26" x14ac:dyDescent="0.3">
      <c r="A93" t="s">
        <v>928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0.66666666666666663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1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1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0.33333333333333331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93">
        <f>_xlfn.RANK.AVG(Table3[[#This Row],[Score]],Table3[Score],1)</f>
        <v>105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3">
        <f>_xlfn.RANK.AVG(Table3[[#This Row],[Score 2 ]],Table3[[Score 2 ]],1)</f>
        <v>92</v>
      </c>
    </row>
    <row r="94" spans="1:26" x14ac:dyDescent="0.3">
      <c r="A94" t="s">
        <v>567</v>
      </c>
      <c r="B94">
        <f>COUNTIFS(Table2[Sub-Sector],Table3[[#This Row],[Sub-Sector]])</f>
        <v>8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0.125</v>
      </c>
      <c r="E94" s="1">
        <f>COUNTIFS(Table2[Sub-Sector],Table3[[#This Row],[Sub-Sector]],Table2[1M Return vs Nifty],"&gt;=5")/Table3[[#This Row],[Count]]</f>
        <v>0.25</v>
      </c>
      <c r="F94" s="1">
        <f>COUNTIFS(Table2[Sub-Sector],Table3[[#This Row],[Sub-Sector]],Table2[6M Return vs Nifty],"&gt;=10")/Table3[[#This Row],[Count]]</f>
        <v>0.125</v>
      </c>
      <c r="G94" s="1">
        <f>COUNTIFS(Table2[Sub-Sector],Table3[[#This Row],[Sub-Sector]],Table2[1Y Return vs Nifty],"&gt;=10")/Table3[[#This Row],[Count]]</f>
        <v>0.125</v>
      </c>
      <c r="H94" s="1">
        <f>COUNTIFS(Table2[Sub-Sector],Table3[[#This Row],[Sub-Sector]],Table2[RSI Exponential â€“ 14D],"&gt;=50")/Table3[[#This Row],[Count]]</f>
        <v>0.375</v>
      </c>
      <c r="I94" s="1">
        <f>COUNTIFS(Table2[Sub-Sector],Table3[[#This Row],[Sub-Sector]],Table2[Relative Volume],"&gt;=1")/Table3[[#This Row],[Count]]</f>
        <v>0.125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0.125</v>
      </c>
      <c r="M94" s="1">
        <f>COUNTIFS(Table2[Sub-Sector],Table3[[#This Row],[Sub-Sector]],Table2[% Away From Current Week High],"&lt;=0.05")/Table3[[#This Row],[Count]]</f>
        <v>0.625</v>
      </c>
      <c r="N94" s="1">
        <f>COUNTIFS(Table2[Sub-Sector],Table3[[#This Row],[Sub-Sector]],Table2[% Away From Current Month Low],"&gt;=0.05")/Table3[[#This Row],[Count]]</f>
        <v>0.5</v>
      </c>
      <c r="O94" s="1">
        <f>COUNTIFS(Table2[Sub-Sector],Table3[[#This Row],[Sub-Sector]],Table2[% Away From Current Month High],"&lt;=0.05")/Table3[[#This Row],[Count]]</f>
        <v>0.375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0.375</v>
      </c>
      <c r="S94" s="1">
        <f>COUNTIFS(Table2[Sub-Sector],Table3[[#This Row],[Sub-Sector]],Table2[% Price above 50 EMA],"&gt;=0")/Table3[[#This Row],[Count]]</f>
        <v>0.125</v>
      </c>
      <c r="T94" s="1">
        <f>COUNTIFS(Table2[Sub-Sector],Table3[[#This Row],[Sub-Sector]],Table2[% Price above 200 EMA],"&gt;=0")/Table3[[#This Row],[Count]]</f>
        <v>0.375</v>
      </c>
      <c r="U94" s="1">
        <f>COUNTIFS(Table2[Sub-Sector],Table3[[#This Row],[Sub-Sector]],Table2[Rate of Change - Zone],"Positive")/Table3[[#This Row],[Count]]</f>
        <v>0.375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</v>
      </c>
      <c r="X94">
        <f>_xlfn.RANK.AVG(Table3[[#This Row],[Score]],Table3[Score],1)</f>
        <v>100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</v>
      </c>
      <c r="Z94">
        <f>_xlfn.RANK.AVG(Table3[[#This Row],[Score 2 ]],Table3[[Score 2 ]],1)</f>
        <v>93</v>
      </c>
    </row>
    <row r="95" spans="1:26" x14ac:dyDescent="0.3">
      <c r="A95" t="s">
        <v>527</v>
      </c>
      <c r="B95">
        <f>COUNTIFS(Table2[Sub-Sector],Table3[[#This Row],[Sub-Sector]])</f>
        <v>5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0.2</v>
      </c>
      <c r="E95" s="1">
        <f>COUNTIFS(Table2[Sub-Sector],Table3[[#This Row],[Sub-Sector]],Table2[1M Return vs Nifty],"&gt;=5")/Table3[[#This Row],[Count]]</f>
        <v>0.4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0.2</v>
      </c>
      <c r="H95" s="1">
        <f>COUNTIFS(Table2[Sub-Sector],Table3[[#This Row],[Sub-Sector]],Table2[RSI Exponential â€“ 14D],"&gt;=50")/Table3[[#This Row],[Count]]</f>
        <v>0.6</v>
      </c>
      <c r="I95" s="1">
        <f>COUNTIFS(Table2[Sub-Sector],Table3[[#This Row],[Sub-Sector]],Table2[Relative Volume],"&gt;=1")/Table3[[#This Row],[Count]]</f>
        <v>0.4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0.2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0.6</v>
      </c>
      <c r="O95" s="1">
        <f>COUNTIFS(Table2[Sub-Sector],Table3[[#This Row],[Sub-Sector]],Table2[% Away From Current Month High],"&lt;=0.05")/Table3[[#This Row],[Count]]</f>
        <v>0.4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0.8</v>
      </c>
      <c r="R95" s="1">
        <f>COUNTIFS(Table2[Sub-Sector],Table3[[#This Row],[Sub-Sector]],Table2[% Price above 20 EMA],"&gt;=0")/Table3[[#This Row],[Count]]</f>
        <v>0.6</v>
      </c>
      <c r="S95" s="1">
        <f>COUNTIFS(Table2[Sub-Sector],Table3[[#This Row],[Sub-Sector]],Table2[% Price above 50 EMA],"&gt;=0")/Table3[[#This Row],[Count]]</f>
        <v>0.4</v>
      </c>
      <c r="T95" s="1">
        <f>COUNTIFS(Table2[Sub-Sector],Table3[[#This Row],[Sub-Sector]],Table2[% Price above 200 EMA],"&gt;=0")/Table3[[#This Row],[Count]]</f>
        <v>0.4</v>
      </c>
      <c r="U95" s="1">
        <f>COUNTIFS(Table2[Sub-Sector],Table3[[#This Row],[Sub-Sector]],Table2[Rate of Change - Zone],"Positive")/Table3[[#This Row],[Count]]</f>
        <v>0.2</v>
      </c>
      <c r="V95" s="1">
        <f>COUNTIFS(Table2[Sub-Sector],Table3[[#This Row],[Sub-Sector]],Table2[Sharpe Ratio],"&gt;=0.10")/Table3[[#This Row],[Count]]</f>
        <v>0.2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95">
        <f>_xlfn.RANK.AVG(Table3[[#This Row],[Score]],Table3[Score],1)</f>
        <v>89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95">
        <f>_xlfn.RANK.AVG(Table3[[#This Row],[Score 2 ]],Table3[[Score 2 ]],1)</f>
        <v>94</v>
      </c>
    </row>
    <row r="96" spans="1:26" x14ac:dyDescent="0.3">
      <c r="A96" t="s">
        <v>915</v>
      </c>
      <c r="B96">
        <f>COUNTIFS(Table2[Sub-Sector],Table3[[#This Row],[Sub-Sector]])</f>
        <v>2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0.5</v>
      </c>
      <c r="E96" s="1">
        <f>COUNTIFS(Table2[Sub-Sector],Table3[[#This Row],[Sub-Sector]],Table2[1M Return vs Nifty],"&gt;=5")/Table3[[#This Row],[Count]]</f>
        <v>1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1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0.5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0.5</v>
      </c>
      <c r="N96" s="1">
        <f>COUNTIFS(Table2[Sub-Sector],Table3[[#This Row],[Sub-Sector]],Table2[% Away From Current Month Low],"&gt;=0.05")/Table3[[#This Row],[Count]]</f>
        <v>0.5</v>
      </c>
      <c r="O96" s="1">
        <f>COUNTIFS(Table2[Sub-Sector],Table3[[#This Row],[Sub-Sector]],Table2[% Away From Current Month High],"&lt;=0.05")/Table3[[#This Row],[Count]]</f>
        <v>0.5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0.5</v>
      </c>
      <c r="S96" s="1">
        <f>COUNTIFS(Table2[Sub-Sector],Table3[[#This Row],[Sub-Sector]],Table2[% Price above 50 EMA],"&gt;=0")/Table3[[#This Row],[Count]]</f>
        <v>0.5</v>
      </c>
      <c r="T96" s="1">
        <f>COUNTIFS(Table2[Sub-Sector],Table3[[#This Row],[Sub-Sector]],Table2[% Price above 200 EMA],"&gt;=0")/Table3[[#This Row],[Count]]</f>
        <v>0.5</v>
      </c>
      <c r="U96" s="1">
        <f>COUNTIFS(Table2[Sub-Sector],Table3[[#This Row],[Sub-Sector]],Table2[Rate of Change - Zone],"Positive")/Table3[[#This Row],[Count]]</f>
        <v>1</v>
      </c>
      <c r="V96" s="1">
        <f>COUNTIFS(Table2[Sub-Sector],Table3[[#This Row],[Sub-Sector]],Table2[Sharpe Ratio],"&gt;=0.10")/Table3[[#This Row],[Count]]</f>
        <v>0.5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96">
        <f>_xlfn.RANK.AVG(Table3[[#This Row],[Score]],Table3[Score],1)</f>
        <v>64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6">
        <f>_xlfn.RANK.AVG(Table3[[#This Row],[Score 2 ]],Table3[[Score 2 ]],1)</f>
        <v>96.5</v>
      </c>
    </row>
    <row r="97" spans="1:26" x14ac:dyDescent="0.3">
      <c r="A97" t="s">
        <v>585</v>
      </c>
      <c r="B97">
        <f>COUNTIFS(Table2[Sub-Sector],Table3[[#This Row],[Sub-Sector]])</f>
        <v>2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0.5</v>
      </c>
      <c r="E97" s="1">
        <f>COUNTIFS(Table2[Sub-Sector],Table3[[#This Row],[Sub-Sector]],Table2[1M Return vs Nifty],"&gt;=5")/Table3[[#This Row],[Count]]</f>
        <v>0.5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1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0.5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1</v>
      </c>
      <c r="O97" s="1">
        <f>COUNTIFS(Table2[Sub-Sector],Table3[[#This Row],[Sub-Sector]],Table2[% Away From Current Month High],"&lt;=0.05")/Table3[[#This Row],[Count]]</f>
        <v>1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0.5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0.5</v>
      </c>
      <c r="T97" s="1">
        <f>COUNTIFS(Table2[Sub-Sector],Table3[[#This Row],[Sub-Sector]],Table2[% Price above 200 EMA],"&gt;=0")/Table3[[#This Row],[Count]]</f>
        <v>0.5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0.5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487.5</v>
      </c>
      <c r="X97">
        <f>_xlfn.RANK.AVG(Table3[[#This Row],[Score]],Table3[Score],1)</f>
        <v>75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7">
        <f>_xlfn.RANK.AVG(Table3[[#This Row],[Score 2 ]],Table3[[Score 2 ]],1)</f>
        <v>96.5</v>
      </c>
    </row>
    <row r="98" spans="1:26" x14ac:dyDescent="0.3">
      <c r="A98" t="s">
        <v>961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1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1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1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1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1</v>
      </c>
      <c r="S98" s="1">
        <f>COUNTIFS(Table2[Sub-Sector],Table3[[#This Row],[Sub-Sector]],Table2[% Price above 50 EMA],"&gt;=0")/Table3[[#This Row],[Count]]</f>
        <v>1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98">
        <f>_xlfn.RANK.AVG(Table3[[#This Row],[Score]],Table3[Score],1)</f>
        <v>87.5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8">
        <f>_xlfn.RANK.AVG(Table3[[#This Row],[Score 2 ]],Table3[[Score 2 ]],1)</f>
        <v>96.5</v>
      </c>
    </row>
    <row r="99" spans="1:26" x14ac:dyDescent="0.3">
      <c r="A99" t="s">
        <v>357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1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633</v>
      </c>
      <c r="X99">
        <f>_xlfn.RANK.AVG(Table3[[#This Row],[Score]],Table3[Score],1)</f>
        <v>106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99">
        <f>_xlfn.RANK.AVG(Table3[[#This Row],[Score 2 ]],Table3[[Score 2 ]],1)</f>
        <v>96.5</v>
      </c>
    </row>
    <row r="100" spans="1:26" x14ac:dyDescent="0.3">
      <c r="A100" t="s">
        <v>94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0">
        <f>_xlfn.RANK.AVG(Table3[[#This Row],[Score]],Table3[Score],1)</f>
        <v>108.5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0">
        <f>_xlfn.RANK.AVG(Table3[[#This Row],[Score 2 ]],Table3[[Score 2 ]],1)</f>
        <v>101</v>
      </c>
    </row>
    <row r="101" spans="1:26" x14ac:dyDescent="0.3">
      <c r="A101" t="s">
        <v>352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1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1">
        <f>_xlfn.RANK.AVG(Table3[[#This Row],[Score]],Table3[Score],1)</f>
        <v>108.5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1">
        <f>_xlfn.RANK.AVG(Table3[[#This Row],[Score 2 ]],Table3[[Score 2 ]],1)</f>
        <v>101</v>
      </c>
    </row>
    <row r="102" spans="1:26" x14ac:dyDescent="0.3">
      <c r="A102" t="s">
        <v>558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1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2">
        <f>_xlfn.RANK.AVG(Table3[[#This Row],[Score]],Table3[Score],1)</f>
        <v>108.5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2">
        <f>_xlfn.RANK.AVG(Table3[[#This Row],[Score 2 ]],Table3[[Score 2 ]],1)</f>
        <v>101</v>
      </c>
    </row>
    <row r="103" spans="1:26" x14ac:dyDescent="0.3">
      <c r="A103" t="s">
        <v>1538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1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1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</v>
      </c>
      <c r="X103">
        <f>_xlfn.RANK.AVG(Table3[[#This Row],[Score]],Table3[Score],1)</f>
        <v>91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101</v>
      </c>
    </row>
    <row r="104" spans="1:26" x14ac:dyDescent="0.3">
      <c r="A104" t="s">
        <v>2051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1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634.5</v>
      </c>
      <c r="X104">
        <f>_xlfn.RANK.AVG(Table3[[#This Row],[Score]],Table3[Score],1)</f>
        <v>108.5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4">
        <f>_xlfn.RANK.AVG(Table3[[#This Row],[Score 2 ]],Table3[[Score 2 ]],1)</f>
        <v>101</v>
      </c>
    </row>
    <row r="105" spans="1:26" x14ac:dyDescent="0.3">
      <c r="A105" t="s">
        <v>18</v>
      </c>
      <c r="B105">
        <f>COUNTIFS(Table2[Sub-Sector],Table3[[#This Row],[Sub-Sector]])</f>
        <v>6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0.16666666666666666</v>
      </c>
      <c r="E105" s="1">
        <f>COUNTIFS(Table2[Sub-Sector],Table3[[#This Row],[Sub-Sector]],Table2[1M Return vs Nifty],"&gt;=5")/Table3[[#This Row],[Count]]</f>
        <v>0.16666666666666666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0.33333333333333331</v>
      </c>
      <c r="H105" s="1">
        <f>COUNTIFS(Table2[Sub-Sector],Table3[[#This Row],[Sub-Sector]],Table2[RSI Exponential â€“ 14D],"&gt;=50")/Table3[[#This Row],[Count]]</f>
        <v>0.5</v>
      </c>
      <c r="I105" s="1">
        <f>COUNTIFS(Table2[Sub-Sector],Table3[[#This Row],[Sub-Sector]],Table2[Relative Volume],"&gt;=1")/Table3[[#This Row],[Count]]</f>
        <v>0.33333333333333331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0.16666666666666666</v>
      </c>
      <c r="M105" s="1">
        <f>COUNTIFS(Table2[Sub-Sector],Table3[[#This Row],[Sub-Sector]],Table2[% Away From Current Week High],"&lt;=0.05")/Table3[[#This Row],[Count]]</f>
        <v>0.83333333333333337</v>
      </c>
      <c r="N105" s="1">
        <f>COUNTIFS(Table2[Sub-Sector],Table3[[#This Row],[Sub-Sector]],Table2[% Away From Current Month Low],"&gt;=0.05")/Table3[[#This Row],[Count]]</f>
        <v>0.66666666666666663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0.83333333333333337</v>
      </c>
      <c r="R105" s="1">
        <f>COUNTIFS(Table2[Sub-Sector],Table3[[#This Row],[Sub-Sector]],Table2[% Price above 20 EMA],"&gt;=0")/Table3[[#This Row],[Count]]</f>
        <v>0.16666666666666666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0.16666666666666666</v>
      </c>
      <c r="U105" s="1">
        <f>COUNTIFS(Table2[Sub-Sector],Table3[[#This Row],[Sub-Sector]],Table2[Rate of Change - Zone],"Positive")/Table3[[#This Row],[Count]]</f>
        <v>0.16666666666666666</v>
      </c>
      <c r="V105" s="1">
        <f>COUNTIFS(Table2[Sub-Sector],Table3[[#This Row],[Sub-Sector]],Table2[Sharpe Ratio],"&gt;=0.10")/Table3[[#This Row],[Count]]</f>
        <v>0.33333333333333331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5">
        <f>_xlfn.RANK.AVG(Table3[[#This Row],[Score]],Table3[Score],1)</f>
        <v>102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5">
        <f>_xlfn.RANK.AVG(Table3[[#This Row],[Score 2 ]],Table3[[Score 2 ]],1)</f>
        <v>105.5</v>
      </c>
    </row>
    <row r="106" spans="1:26" x14ac:dyDescent="0.3">
      <c r="A106" t="s">
        <v>1800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1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1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06">
        <f>_xlfn.RANK.AVG(Table3[[#This Row],[Score]],Table3[Score],1)</f>
        <v>90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6">
        <f>_xlfn.RANK.AVG(Table3[[#This Row],[Score 2 ]],Table3[[Score 2 ]],1)</f>
        <v>105.5</v>
      </c>
    </row>
    <row r="107" spans="1:26" x14ac:dyDescent="0.3">
      <c r="A107" t="s">
        <v>678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07">
        <f>_xlfn.RANK.AVG(Table3[[#This Row],[Score]],Table3[Score],1)</f>
        <v>111.5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7">
        <f>_xlfn.RANK.AVG(Table3[[#This Row],[Score 2 ]],Table3[[Score 2 ]],1)</f>
        <v>105.5</v>
      </c>
    </row>
    <row r="108" spans="1:26" x14ac:dyDescent="0.3">
      <c r="A108" t="s">
        <v>305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1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1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1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635.5</v>
      </c>
      <c r="X108">
        <f>_xlfn.RANK.AVG(Table3[[#This Row],[Score]],Table3[Score],1)</f>
        <v>111.5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8">
        <f>_xlfn.RANK.AVG(Table3[[#This Row],[Score 2 ]],Table3[[Score 2 ]],1)</f>
        <v>105.5</v>
      </c>
    </row>
    <row r="109" spans="1:26" x14ac:dyDescent="0.3">
      <c r="A109" t="s">
        <v>1395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1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1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1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1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638.5</v>
      </c>
      <c r="X109">
        <f>_xlfn.RANK.AVG(Table3[[#This Row],[Score]],Table3[Score],1)</f>
        <v>117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9">
        <f>_xlfn.RANK.AVG(Table3[[#This Row],[Score 2 ]],Table3[[Score 2 ]],1)</f>
        <v>108</v>
      </c>
    </row>
    <row r="110" spans="1:26" x14ac:dyDescent="0.3">
      <c r="A110" t="s">
        <v>448</v>
      </c>
      <c r="B110">
        <f>COUNTIFS(Table2[Sub-Sector],Table3[[#This Row],[Sub-Sector]])</f>
        <v>11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9.0909090909090912E-2</v>
      </c>
      <c r="E110" s="1">
        <f>COUNTIFS(Table2[Sub-Sector],Table3[[#This Row],[Sub-Sector]],Table2[1M Return vs Nifty],"&gt;=5")/Table3[[#This Row],[Count]]</f>
        <v>0.18181818181818182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9.0909090909090912E-2</v>
      </c>
      <c r="H110" s="1">
        <f>COUNTIFS(Table2[Sub-Sector],Table3[[#This Row],[Sub-Sector]],Table2[RSI Exponential â€“ 14D],"&gt;=50")/Table3[[#This Row],[Count]]</f>
        <v>0.27272727272727271</v>
      </c>
      <c r="I110" s="1">
        <f>COUNTIFS(Table2[Sub-Sector],Table3[[#This Row],[Sub-Sector]],Table2[Relative Volume],"&gt;=1")/Table3[[#This Row],[Count]]</f>
        <v>0.36363636363636365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0.18181818181818182</v>
      </c>
      <c r="M110" s="1">
        <f>COUNTIFS(Table2[Sub-Sector],Table3[[#This Row],[Sub-Sector]],Table2[% Away From Current Week High],"&lt;=0.05")/Table3[[#This Row],[Count]]</f>
        <v>0.90909090909090906</v>
      </c>
      <c r="N110" s="1">
        <f>COUNTIFS(Table2[Sub-Sector],Table3[[#This Row],[Sub-Sector]],Table2[% Away From Current Month Low],"&gt;=0.05")/Table3[[#This Row],[Count]]</f>
        <v>0.63636363636363635</v>
      </c>
      <c r="O110" s="1">
        <f>COUNTIFS(Table2[Sub-Sector],Table3[[#This Row],[Sub-Sector]],Table2[% Away From Current Month High],"&lt;=0.05")/Table3[[#This Row],[Count]]</f>
        <v>9.0909090909090912E-2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0.36363636363636365</v>
      </c>
      <c r="R110" s="1">
        <f>COUNTIFS(Table2[Sub-Sector],Table3[[#This Row],[Sub-Sector]],Table2[% Price above 20 EMA],"&gt;=0")/Table3[[#This Row],[Count]]</f>
        <v>0.27272727272727271</v>
      </c>
      <c r="S110" s="1">
        <f>COUNTIFS(Table2[Sub-Sector],Table3[[#This Row],[Sub-Sector]],Table2[% Price above 50 EMA],"&gt;=0")/Table3[[#This Row],[Count]]</f>
        <v>0.18181818181818182</v>
      </c>
      <c r="T110" s="1">
        <f>COUNTIFS(Table2[Sub-Sector],Table3[[#This Row],[Sub-Sector]],Table2[% Price above 200 EMA],"&gt;=0")/Table3[[#This Row],[Count]]</f>
        <v>9.0909090909090912E-2</v>
      </c>
      <c r="U110" s="1">
        <f>COUNTIFS(Table2[Sub-Sector],Table3[[#This Row],[Sub-Sector]],Table2[Rate of Change - Zone],"Positive")/Table3[[#This Row],[Count]]</f>
        <v>0.18181818181818182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10">
        <f>_xlfn.RANK.AVG(Table3[[#This Row],[Score]],Table3[Score],1)</f>
        <v>104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0">
        <f>_xlfn.RANK.AVG(Table3[[#This Row],[Score 2 ]],Table3[[Score 2 ]],1)</f>
        <v>109</v>
      </c>
    </row>
    <row r="111" spans="1:26" x14ac:dyDescent="0.3">
      <c r="A111" t="s">
        <v>1319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0.25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0.25</v>
      </c>
      <c r="F111" s="1">
        <f>COUNTIFS(Table2[Sub-Sector],Table3[[#This Row],[Sub-Sector]],Table2[6M Return vs Nifty],"&gt;=10")/Table3[[#This Row],[Count]]</f>
        <v>0.25</v>
      </c>
      <c r="G111" s="1">
        <f>COUNTIFS(Table2[Sub-Sector],Table3[[#This Row],[Sub-Sector]],Table2[1Y Return vs Nifty],"&gt;=10")/Table3[[#This Row],[Count]]</f>
        <v>0.25</v>
      </c>
      <c r="H111" s="1">
        <f>COUNTIFS(Table2[Sub-Sector],Table3[[#This Row],[Sub-Sector]],Table2[RSI Exponential â€“ 14D],"&gt;=50")/Table3[[#This Row],[Count]]</f>
        <v>1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0.25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0.5</v>
      </c>
      <c r="O111" s="1">
        <f>COUNTIFS(Table2[Sub-Sector],Table3[[#This Row],[Sub-Sector]],Table2[% Away From Current Month High],"&lt;=0.05")/Table3[[#This Row],[Count]]</f>
        <v>0.25</v>
      </c>
      <c r="P111" s="1">
        <f>COUNTIFS(Table2[Sub-Sector],Table3[[#This Row],[Sub-Sector]],Table2[% Away From 52W High],"&lt;=10")/Table3[[#This Row],[Count]]</f>
        <v>0.25</v>
      </c>
      <c r="Q111" s="1">
        <f>COUNTIFS(Table2[Sub-Sector],Table3[[#This Row],[Sub-Sector]],Table2[% Away From 52W Low],"&gt;=10")/Table3[[#This Row],[Count]]</f>
        <v>0.75</v>
      </c>
      <c r="R111" s="1">
        <f>COUNTIFS(Table2[Sub-Sector],Table3[[#This Row],[Sub-Sector]],Table2[% Price above 20 EMA],"&gt;=0")/Table3[[#This Row],[Count]]</f>
        <v>0.5</v>
      </c>
      <c r="S111" s="1">
        <f>COUNTIFS(Table2[Sub-Sector],Table3[[#This Row],[Sub-Sector]],Table2[% Price above 50 EMA],"&gt;=0")/Table3[[#This Row],[Count]]</f>
        <v>0.25</v>
      </c>
      <c r="T111" s="1">
        <f>COUNTIFS(Table2[Sub-Sector],Table3[[#This Row],[Sub-Sector]],Table2[% Price above 200 EMA],"&gt;=0")/Table3[[#This Row],[Count]]</f>
        <v>0.25</v>
      </c>
      <c r="U111" s="1">
        <f>COUNTIFS(Table2[Sub-Sector],Table3[[#This Row],[Sub-Sector]],Table2[Rate of Change - Zone],"Positive")/Table3[[#This Row],[Count]]</f>
        <v>0.25</v>
      </c>
      <c r="V111" s="1">
        <f>COUNTIFS(Table2[Sub-Sector],Table3[[#This Row],[Sub-Sector]],Table2[Sharpe Ratio],"&gt;=0.10")/Table3[[#This Row],[Count]]</f>
        <v>0.5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111">
        <f>_xlfn.RANK.AVG(Table3[[#This Row],[Score]],Table3[Score],1)</f>
        <v>98.5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1">
        <f>_xlfn.RANK.AVG(Table3[[#This Row],[Score 2 ]],Table3[[Score 2 ]],1)</f>
        <v>110</v>
      </c>
    </row>
    <row r="112" spans="1:26" x14ac:dyDescent="0.3">
      <c r="A112" t="s">
        <v>43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0.66666666666666663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0.33333333333333331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0.33333333333333331</v>
      </c>
      <c r="O112" s="1">
        <f>COUNTIFS(Table2[Sub-Sector],Table3[[#This Row],[Sub-Sector]],Table2[% Away From Current Month High],"&lt;=0.05")/Table3[[#This Row],[Count]]</f>
        <v>0.33333333333333331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0.66666666666666663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0.33333333333333331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647</v>
      </c>
      <c r="X112">
        <f>_xlfn.RANK.AVG(Table3[[#This Row],[Score]],Table3[Score],1)</f>
        <v>118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12">
        <f>_xlfn.RANK.AVG(Table3[[#This Row],[Score 2 ]],Table3[[Score 2 ]],1)</f>
        <v>111</v>
      </c>
    </row>
    <row r="113" spans="1:26" x14ac:dyDescent="0.3">
      <c r="A113" t="s">
        <v>64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0.25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0.5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0.5</v>
      </c>
      <c r="H113" s="1">
        <f>COUNTIFS(Table2[Sub-Sector],Table3[[#This Row],[Sub-Sector]],Table2[RSI Exponential â€“ 14D],"&gt;=50")/Table3[[#This Row],[Count]]</f>
        <v>0.25</v>
      </c>
      <c r="I113" s="1">
        <f>COUNTIFS(Table2[Sub-Sector],Table3[[#This Row],[Sub-Sector]],Table2[Relative Volume],"&gt;=1")/Table3[[#This Row],[Count]]</f>
        <v>0.25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0.75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0.25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0.25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113">
        <f>_xlfn.RANK.AVG(Table3[[#This Row],[Score]],Table3[Score],1)</f>
        <v>84.5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3">
        <f>_xlfn.RANK.AVG(Table3[[#This Row],[Score 2 ]],Table3[[Score 2 ]],1)</f>
        <v>112</v>
      </c>
    </row>
    <row r="114" spans="1:26" x14ac:dyDescent="0.3">
      <c r="A114" t="s">
        <v>499</v>
      </c>
      <c r="B114">
        <f>COUNTIFS(Table2[Sub-Sector],Table3[[#This Row],[Sub-Sector]])</f>
        <v>17</v>
      </c>
      <c r="C114" s="1">
        <f>COUNTIFS(Table2[Sub-Sector],Table3[[#This Row],[Sub-Sector]],Table2[Uptrend],"Uptrend")/Table3[[#This Row],[Count]]</f>
        <v>0.11764705882352941</v>
      </c>
      <c r="D114" s="1">
        <f>COUNTIFS(Table2[Sub-Sector],Table3[[#This Row],[Sub-Sector]],Table2[1W Return vs Nifty],"&gt;=5")/Table3[[#This Row],[Count]]</f>
        <v>0.17647058823529413</v>
      </c>
      <c r="E114" s="1">
        <f>COUNTIFS(Table2[Sub-Sector],Table3[[#This Row],[Sub-Sector]],Table2[1M Return vs Nifty],"&gt;=5")/Table3[[#This Row],[Count]]</f>
        <v>0.47058823529411764</v>
      </c>
      <c r="F114" s="1">
        <f>COUNTIFS(Table2[Sub-Sector],Table3[[#This Row],[Sub-Sector]],Table2[6M Return vs Nifty],"&gt;=10")/Table3[[#This Row],[Count]]</f>
        <v>0.29411764705882354</v>
      </c>
      <c r="G114" s="1">
        <f>COUNTIFS(Table2[Sub-Sector],Table3[[#This Row],[Sub-Sector]],Table2[1Y Return vs Nifty],"&gt;=10")/Table3[[#This Row],[Count]]</f>
        <v>0.17647058823529413</v>
      </c>
      <c r="H114" s="1">
        <f>COUNTIFS(Table2[Sub-Sector],Table3[[#This Row],[Sub-Sector]],Table2[RSI Exponential â€“ 14D],"&gt;=50")/Table3[[#This Row],[Count]]</f>
        <v>0.6470588235294118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0.17647058823529413</v>
      </c>
      <c r="M114" s="1">
        <f>COUNTIFS(Table2[Sub-Sector],Table3[[#This Row],[Sub-Sector]],Table2[% Away From Current Week High],"&lt;=0.05")/Table3[[#This Row],[Count]]</f>
        <v>0.94117647058823528</v>
      </c>
      <c r="N114" s="1">
        <f>COUNTIFS(Table2[Sub-Sector],Table3[[#This Row],[Sub-Sector]],Table2[% Away From Current Month Low],"&gt;=0.05")/Table3[[#This Row],[Count]]</f>
        <v>0.6470588235294118</v>
      </c>
      <c r="O114" s="1">
        <f>COUNTIFS(Table2[Sub-Sector],Table3[[#This Row],[Sub-Sector]],Table2[% Away From Current Month High],"&lt;=0.05")/Table3[[#This Row],[Count]]</f>
        <v>0.29411764705882354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0.6470588235294118</v>
      </c>
      <c r="R114" s="1">
        <f>COUNTIFS(Table2[Sub-Sector],Table3[[#This Row],[Sub-Sector]],Table2[% Price above 20 EMA],"&gt;=0")/Table3[[#This Row],[Count]]</f>
        <v>0.47058823529411764</v>
      </c>
      <c r="S114" s="1">
        <f>COUNTIFS(Table2[Sub-Sector],Table3[[#This Row],[Sub-Sector]],Table2[% Price above 50 EMA],"&gt;=0")/Table3[[#This Row],[Count]]</f>
        <v>0.23529411764705882</v>
      </c>
      <c r="T114" s="1">
        <f>COUNTIFS(Table2[Sub-Sector],Table3[[#This Row],[Sub-Sector]],Table2[% Price above 200 EMA],"&gt;=0")/Table3[[#This Row],[Count]]</f>
        <v>0.35294117647058826</v>
      </c>
      <c r="U114" s="1">
        <f>COUNTIFS(Table2[Sub-Sector],Table3[[#This Row],[Sub-Sector]],Table2[Rate of Change - Zone],"Positive")/Table3[[#This Row],[Count]]</f>
        <v>0.17647058823529413</v>
      </c>
      <c r="V114" s="1">
        <f>COUNTIFS(Table2[Sub-Sector],Table3[[#This Row],[Sub-Sector]],Table2[Sharpe Ratio],"&gt;=0.10")/Table3[[#This Row],[Count]]</f>
        <v>5.8823529411764705E-2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14">
        <f>_xlfn.RANK.AVG(Table3[[#This Row],[Score]],Table3[Score],1)</f>
        <v>83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14">
        <f>_xlfn.RANK.AVG(Table3[[#This Row],[Score 2 ]],Table3[[Score 2 ]],1)</f>
        <v>113</v>
      </c>
    </row>
    <row r="115" spans="1:26" x14ac:dyDescent="0.3">
      <c r="A115" t="s">
        <v>1621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0.5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0.5</v>
      </c>
      <c r="F115" s="1">
        <f>COUNTIFS(Table2[Sub-Sector],Table3[[#This Row],[Sub-Sector]],Table2[6M Return vs Nifty],"&gt;=10")/Table3[[#This Row],[Count]]</f>
        <v>0.5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0.5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0.5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0.5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0.5</v>
      </c>
      <c r="S115" s="1">
        <f>COUNTIFS(Table2[Sub-Sector],Table3[[#This Row],[Sub-Sector]],Table2[% Price above 50 EMA],"&gt;=0")/Table3[[#This Row],[Count]]</f>
        <v>0.5</v>
      </c>
      <c r="T115" s="1">
        <f>COUNTIFS(Table2[Sub-Sector],Table3[[#This Row],[Sub-Sector]],Table2[% Price above 200 EMA],"&gt;=0")/Table3[[#This Row],[Count]]</f>
        <v>0.5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115">
        <f>_xlfn.RANK.AVG(Table3[[#This Row],[Score]],Table3[Score],1)</f>
        <v>87.5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366.5</v>
      </c>
      <c r="Z115">
        <f>_xlfn.RANK.AVG(Table3[[#This Row],[Score 2 ]],Table3[[Score 2 ]],1)</f>
        <v>114</v>
      </c>
    </row>
    <row r="116" spans="1:26" x14ac:dyDescent="0.3">
      <c r="A116" t="s">
        <v>114</v>
      </c>
      <c r="B116">
        <f>COUNTIFS(Table2[Sub-Sector],Table3[[#This Row],[Sub-Sector]])</f>
        <v>4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0.25</v>
      </c>
      <c r="I116" s="1">
        <f>COUNTIFS(Table2[Sub-Sector],Table3[[#This Row],[Sub-Sector]],Table2[Relative Volume],"&gt;=1")/Table3[[#This Row],[Count]]</f>
        <v>0.25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0.75</v>
      </c>
      <c r="N116" s="1">
        <f>COUNTIFS(Table2[Sub-Sector],Table3[[#This Row],[Sub-Sector]],Table2[% Away From Current Month Low],"&gt;=0.05")/Table3[[#This Row],[Count]]</f>
        <v>0.5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0.25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0.25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672.5</v>
      </c>
      <c r="X116">
        <f>_xlfn.RANK.AVG(Table3[[#This Row],[Score]],Table3[Score],1)</f>
        <v>120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369.5</v>
      </c>
      <c r="Z116">
        <f>_xlfn.RANK.AVG(Table3[[#This Row],[Score 2 ]],Table3[[Score 2 ]],1)</f>
        <v>115</v>
      </c>
    </row>
    <row r="117" spans="1:26" x14ac:dyDescent="0.3">
      <c r="A117" t="s">
        <v>1469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1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0.5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0.5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0.5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677.5</v>
      </c>
      <c r="X117">
        <f>_xlfn.RANK.AVG(Table3[[#This Row],[Score]],Table3[Score],1)</f>
        <v>121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7">
        <f>_xlfn.RANK.AVG(Table3[[#This Row],[Score 2 ]],Table3[[Score 2 ]],1)</f>
        <v>116</v>
      </c>
    </row>
    <row r="118" spans="1:26" x14ac:dyDescent="0.3">
      <c r="A118" t="s">
        <v>2091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0.33333333333333331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0.33333333333333331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0.66666666666666663</v>
      </c>
      <c r="L118" s="1">
        <f>COUNTIFS(Table2[Sub-Sector],Table3[[#This Row],[Sub-Sector]],Table2[% Away From Current Week Low],"&gt;=0.05")/Table3[[#This Row],[Count]]</f>
        <v>0.33333333333333331</v>
      </c>
      <c r="M118" s="1">
        <f>COUNTIFS(Table2[Sub-Sector],Table3[[#This Row],[Sub-Sector]],Table2[% Away From Current Week High],"&lt;=0.05")/Table3[[#This Row],[Count]]</f>
        <v>0.33333333333333331</v>
      </c>
      <c r="N118" s="1">
        <f>COUNTIFS(Table2[Sub-Sector],Table3[[#This Row],[Sub-Sector]],Table2[% Away From Current Month Low],"&gt;=0.05")/Table3[[#This Row],[Count]]</f>
        <v>0.66666666666666663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0.33333333333333331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653</v>
      </c>
      <c r="X118">
        <f>_xlfn.RANK.AVG(Table3[[#This Row],[Score]],Table3[Score],1)</f>
        <v>119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</v>
      </c>
      <c r="Z118">
        <f>_xlfn.RANK.AVG(Table3[[#This Row],[Score 2 ]],Table3[[Score 2 ]],1)</f>
        <v>117</v>
      </c>
    </row>
    <row r="119" spans="1:26" x14ac:dyDescent="0.3">
      <c r="A119" t="s">
        <v>966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0.66666666666666663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0.33333333333333331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0.33333333333333331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0.33333333333333331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697</v>
      </c>
      <c r="X119">
        <f>_xlfn.RANK.AVG(Table3[[#This Row],[Score]],Table3[Score],1)</f>
        <v>122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394</v>
      </c>
      <c r="Z119">
        <f>_xlfn.RANK.AVG(Table3[[#This Row],[Score 2 ]],Table3[[Score 2 ]],1)</f>
        <v>118</v>
      </c>
    </row>
    <row r="120" spans="1:26" x14ac:dyDescent="0.3">
      <c r="A120" t="s">
        <v>362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1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1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1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1</v>
      </c>
      <c r="S120" s="1">
        <f>COUNTIFS(Table2[Sub-Sector],Table3[[#This Row],[Sub-Sector]],Table2[% Price above 50 EMA],"&gt;=0")/Table3[[#This Row],[Count]]</f>
        <v>1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20">
        <f>_xlfn.RANK.AVG(Table3[[#This Row],[Score]],Table3[Score],1)</f>
        <v>114.5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0">
        <f>_xlfn.RANK.AVG(Table3[[#This Row],[Score 2 ]],Table3[[Score 2 ]],1)</f>
        <v>122</v>
      </c>
    </row>
    <row r="121" spans="1:26" x14ac:dyDescent="0.3">
      <c r="A121" t="s">
        <v>1569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1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1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1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1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21">
        <f>_xlfn.RANK.AVG(Table3[[#This Row],[Score]],Table3[Score],1)</f>
        <v>114.5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1">
        <f>_xlfn.RANK.AVG(Table3[[#This Row],[Score 2 ]],Table3[[Score 2 ]],1)</f>
        <v>122</v>
      </c>
    </row>
    <row r="122" spans="1:26" x14ac:dyDescent="0.3">
      <c r="A122" t="s">
        <v>535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1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1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2">
        <f>_xlfn.RANK.AVG(Table3[[#This Row],[Score]],Table3[Score],1)</f>
        <v>124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2">
        <f>_xlfn.RANK.AVG(Table3[[#This Row],[Score 2 ]],Table3[[Score 2 ]],1)</f>
        <v>122</v>
      </c>
    </row>
    <row r="123" spans="1:26" x14ac:dyDescent="0.3">
      <c r="A123" t="s">
        <v>1174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1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1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1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23">
        <f>_xlfn.RANK.AVG(Table3[[#This Row],[Score]],Table3[Score],1)</f>
        <v>114.5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3">
        <f>_xlfn.RANK.AVG(Table3[[#This Row],[Score 2 ]],Table3[[Score 2 ]],1)</f>
        <v>122</v>
      </c>
    </row>
    <row r="124" spans="1:26" x14ac:dyDescent="0.3">
      <c r="A124" t="s">
        <v>1191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1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1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1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636.5</v>
      </c>
      <c r="X124">
        <f>_xlfn.RANK.AVG(Table3[[#This Row],[Score]],Table3[Score],1)</f>
        <v>114.5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4">
        <f>_xlfn.RANK.AVG(Table3[[#This Row],[Score 2 ]],Table3[[Score 2 ]],1)</f>
        <v>122</v>
      </c>
    </row>
    <row r="125" spans="1:26" x14ac:dyDescent="0.3">
      <c r="A125" t="s">
        <v>1519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5">
        <f>_xlfn.RANK.AVG(Table3[[#This Row],[Score]],Table3[Score],1)</f>
        <v>124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5">
        <f>_xlfn.RANK.AVG(Table3[[#This Row],[Score 2 ]],Table3[[Score 2 ]],1)</f>
        <v>122</v>
      </c>
    </row>
    <row r="126" spans="1:26" x14ac:dyDescent="0.3">
      <c r="A126" t="s">
        <v>454</v>
      </c>
      <c r="B126">
        <f>COUNTIFS(Table2[Sub-Sector],Table3[[#This Row],[Sub-Sector]])</f>
        <v>1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1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1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1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1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734.5</v>
      </c>
      <c r="X126">
        <f>_xlfn.RANK.AVG(Table3[[#This Row],[Score]],Table3[Score],1)</f>
        <v>124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431.5</v>
      </c>
      <c r="Z126">
        <f>_xlfn.RANK.AVG(Table3[[#This Row],[Score 2 ]],Table3[[Score 2 ]],1)</f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9B31-6294-45A0-B5B4-A3D02291062E}">
  <dimension ref="A1:AV738"/>
  <sheetViews>
    <sheetView workbookViewId="0">
      <selection activeCell="A2" sqref="A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3141</v>
      </c>
      <c r="D1" t="s">
        <v>2</v>
      </c>
      <c r="E1" t="s">
        <v>3</v>
      </c>
      <c r="F1" t="s">
        <v>4</v>
      </c>
      <c r="G1" t="s">
        <v>5</v>
      </c>
      <c r="H1" t="s">
        <v>3164</v>
      </c>
      <c r="I1" t="s">
        <v>6</v>
      </c>
      <c r="J1" t="s">
        <v>3165</v>
      </c>
      <c r="K1" t="s">
        <v>7</v>
      </c>
      <c r="L1" t="s">
        <v>3166</v>
      </c>
      <c r="M1" t="s">
        <v>8</v>
      </c>
      <c r="N1" t="s">
        <v>3167</v>
      </c>
      <c r="O1" t="s">
        <v>3168</v>
      </c>
      <c r="P1" t="s">
        <v>9</v>
      </c>
      <c r="Q1" t="s">
        <v>10</v>
      </c>
      <c r="R1" t="s">
        <v>11</v>
      </c>
      <c r="S1" s="1" t="s">
        <v>3169</v>
      </c>
      <c r="T1" s="1" t="s">
        <v>3170</v>
      </c>
      <c r="U1" s="1" t="s">
        <v>3171</v>
      </c>
      <c r="V1" t="s">
        <v>12</v>
      </c>
      <c r="W1" t="s">
        <v>3172</v>
      </c>
      <c r="X1" t="s">
        <v>3173</v>
      </c>
      <c r="Y1" t="s">
        <v>3174</v>
      </c>
      <c r="Z1" t="s">
        <v>3175</v>
      </c>
      <c r="AA1" t="s">
        <v>3176</v>
      </c>
      <c r="AB1" t="s">
        <v>3177</v>
      </c>
      <c r="AC1" s="1" t="s">
        <v>3178</v>
      </c>
      <c r="AD1" s="1" t="s">
        <v>3179</v>
      </c>
      <c r="AE1" s="1" t="s">
        <v>3180</v>
      </c>
      <c r="AF1" s="1" t="s">
        <v>3181</v>
      </c>
      <c r="AG1" s="1" t="s">
        <v>3182</v>
      </c>
      <c r="AH1" s="1" t="s">
        <v>3183</v>
      </c>
      <c r="AI1" t="s">
        <v>13</v>
      </c>
      <c r="AJ1" t="s">
        <v>14</v>
      </c>
      <c r="AK1" t="s">
        <v>3184</v>
      </c>
      <c r="AL1" t="s">
        <v>3185</v>
      </c>
      <c r="AM1" t="s">
        <v>3186</v>
      </c>
      <c r="AN1" t="s">
        <v>3187</v>
      </c>
      <c r="AO1" t="s">
        <v>3188</v>
      </c>
      <c r="AP1" t="s">
        <v>15</v>
      </c>
      <c r="AQ1" s="2" t="s">
        <v>3192</v>
      </c>
      <c r="AR1" s="2" t="s">
        <v>3193</v>
      </c>
      <c r="AS1" s="2" t="s">
        <v>3194</v>
      </c>
      <c r="AT1" s="2" t="s">
        <v>3195</v>
      </c>
      <c r="AU1" s="2" t="s">
        <v>3196</v>
      </c>
      <c r="AV1" s="2" t="s">
        <v>3197</v>
      </c>
    </row>
    <row r="2" spans="1:48" x14ac:dyDescent="0.3">
      <c r="A2" t="s">
        <v>840</v>
      </c>
      <c r="B2" t="s">
        <v>841</v>
      </c>
      <c r="C2" t="s">
        <v>3153</v>
      </c>
      <c r="D2" t="s">
        <v>120</v>
      </c>
      <c r="E2">
        <v>18288.769995089999</v>
      </c>
      <c r="F2">
        <v>700.35</v>
      </c>
      <c r="G2">
        <v>177.88734206330901</v>
      </c>
      <c r="H2">
        <f>(Table2[[#This Row],[1Y Return vs Nifty]]-AVERAGE(Table2[1Y Return vs Nifty]))/_xlfn.STDEV.P(Table2[1Y Return vs Nifty])</f>
        <v>3.1096622968792307</v>
      </c>
      <c r="I2">
        <v>27.1664554479805</v>
      </c>
      <c r="J2">
        <f>(Table2[[#This Row],[1M Return vs Nifty]]-AVERAGE(Table2[1M Return vs Nifty]))/_xlfn.STDEV.P(Table2[1M Return vs Nifty])</f>
        <v>2.0824500302965236</v>
      </c>
      <c r="K2">
        <v>168.552944361507</v>
      </c>
      <c r="L2">
        <f>(Table2[[#This Row],[6M Return vs Nifty]]-AVERAGE(Table2[6M Return vs Nifty]))/_xlfn.STDEV.P(Table2[6M Return vs Nifty])</f>
        <v>5.2148523817706627</v>
      </c>
      <c r="M2">
        <v>2.81983820818302</v>
      </c>
      <c r="N2">
        <f>(Table2[[#This Row],[1W Return vs Nifty]]-AVERAGE(Table2[1W Return vs Nifty]))/_xlfn.STDEV.P(Table2[1W Return vs Nifty])</f>
        <v>0.24854576249056079</v>
      </c>
      <c r="O2">
        <v>659.53</v>
      </c>
      <c r="P2">
        <v>620.48761860128502</v>
      </c>
      <c r="Q2">
        <v>445.20719025981799</v>
      </c>
      <c r="R2">
        <v>65.603365393426103</v>
      </c>
      <c r="S2" s="1">
        <f>(Table2[[#This Row],[Close Price]]-Table2[[#This Row],[20D EMA]])/Table2[[#This Row],[20D EMA]]</f>
        <v>6.189255985322889E-2</v>
      </c>
      <c r="T2" s="1">
        <f>(Table2[[#This Row],[Close Price]]-Table2[[#This Row],[50D EMA]])/Table2[[#This Row],[50D EMA]]</f>
        <v>0.12870906526506087</v>
      </c>
      <c r="U2" s="1">
        <f>(Table2[[#This Row],[Close Price]]-Table2[[#This Row],[200D EMA]])/Table2[[#This Row],[200D EMA]]</f>
        <v>0.57308780119046032</v>
      </c>
      <c r="V2">
        <v>0.94230178962087696</v>
      </c>
      <c r="W2">
        <v>695.5</v>
      </c>
      <c r="X2">
        <v>716.8</v>
      </c>
      <c r="Y2">
        <v>669.5</v>
      </c>
      <c r="Z2">
        <v>719</v>
      </c>
      <c r="AA2">
        <v>609.5</v>
      </c>
      <c r="AB2">
        <v>719</v>
      </c>
      <c r="AC2" s="1">
        <f>(Table2[[#This Row],[Close Price]]/Table2[[#This Row],[Day Low]])-1</f>
        <v>6.9734004313444231E-3</v>
      </c>
      <c r="AD2" s="1">
        <f>(Table2[[#This Row],[Day High]]/Table2[[#This Row],[Close Price]])-1</f>
        <v>2.3488255872063935E-2</v>
      </c>
      <c r="AE2" s="1">
        <f>(Table2[[#This Row],[Close Price]]/Table2[[#This Row],[Current Week Low]])-1</f>
        <v>4.6079163554891833E-2</v>
      </c>
      <c r="AF2" s="1">
        <f>(Table2[[#This Row],[Current Week High]]/Table2[[#This Row],[Close Price]])-1</f>
        <v>2.6629542371671366E-2</v>
      </c>
      <c r="AG2" s="1">
        <f>(Table2[[#This Row],[Close Price]]/Table2[[#This Row],[Current Month Low]])-1</f>
        <v>0.14905660377358498</v>
      </c>
      <c r="AH2" s="1">
        <f>(Table2[[#This Row],[Current Month High]]/Table2[[#This Row],[Close Price]])-1</f>
        <v>2.6629542371671366E-2</v>
      </c>
      <c r="AI2">
        <v>2.66295423716713</v>
      </c>
      <c r="AJ2">
        <v>377.38659214069003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0.24</v>
      </c>
      <c r="AM2" t="s">
        <v>3190</v>
      </c>
      <c r="AN2">
        <v>1.54</v>
      </c>
      <c r="AO2" t="s">
        <v>3190</v>
      </c>
      <c r="AP2">
        <v>0.25448117719575503</v>
      </c>
      <c r="AQ2">
        <f>(Table2[[#This Row],[Sharpe Ratio]]-AVERAGE(Table2[Sharpe Ratio]))/_xlfn.STDEV.P(Table2[Sharpe Ratio])</f>
        <v>2.2783247560682929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12.93383522750527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7</v>
      </c>
      <c r="AV2">
        <f>(Table2[[#This Row],[Rank 1Y]]+Table2[[#This Row],[Rank 6M]]+Table2[[#This Row],[Rank Sharpe]])/3</f>
        <v>6.666666666666667</v>
      </c>
    </row>
    <row r="3" spans="1:48" x14ac:dyDescent="0.3">
      <c r="A3" t="s">
        <v>766</v>
      </c>
      <c r="B3" t="s">
        <v>767</v>
      </c>
      <c r="C3" t="s">
        <v>3148</v>
      </c>
      <c r="D3" t="s">
        <v>51</v>
      </c>
      <c r="E3">
        <v>21288.89141548</v>
      </c>
      <c r="F3">
        <v>16593.2</v>
      </c>
      <c r="G3">
        <v>187.91827175405299</v>
      </c>
      <c r="H3">
        <f>(Table2[[#This Row],[1Y Return vs Nifty]]-AVERAGE(Table2[1Y Return vs Nifty]))/_xlfn.STDEV.P(Table2[1Y Return vs Nifty])</f>
        <v>3.3045497103375028</v>
      </c>
      <c r="I3">
        <v>18.272323733613199</v>
      </c>
      <c r="J3">
        <f>(Table2[[#This Row],[1M Return vs Nifty]]-AVERAGE(Table2[1M Return vs Nifty]))/_xlfn.STDEV.P(Table2[1M Return vs Nifty])</f>
        <v>1.258634370200381</v>
      </c>
      <c r="K3">
        <v>163.72277006375299</v>
      </c>
      <c r="L3">
        <f>(Table2[[#This Row],[6M Return vs Nifty]]-AVERAGE(Table2[6M Return vs Nifty]))/_xlfn.STDEV.P(Table2[6M Return vs Nifty])</f>
        <v>5.0586608159069222</v>
      </c>
      <c r="M3">
        <v>5.60536273134512</v>
      </c>
      <c r="N3">
        <f>(Table2[[#This Row],[1W Return vs Nifty]]-AVERAGE(Table2[1W Return vs Nifty]))/_xlfn.STDEV.P(Table2[1W Return vs Nifty])</f>
        <v>0.83824443773849178</v>
      </c>
      <c r="O3">
        <v>14899.5</v>
      </c>
      <c r="P3">
        <v>13874.750440437199</v>
      </c>
      <c r="Q3">
        <v>10187.2642190239</v>
      </c>
      <c r="R3">
        <v>73.954052185909902</v>
      </c>
      <c r="S3" s="1">
        <f>(Table2[[#This Row],[Close Price]]-Table2[[#This Row],[20D EMA]])/Table2[[#This Row],[20D EMA]]</f>
        <v>0.1136749555354207</v>
      </c>
      <c r="T3" s="1">
        <f>(Table2[[#This Row],[Close Price]]-Table2[[#This Row],[50D EMA]])/Table2[[#This Row],[50D EMA]]</f>
        <v>0.19592781659265229</v>
      </c>
      <c r="U3" s="1">
        <f>(Table2[[#This Row],[Close Price]]-Table2[[#This Row],[200D EMA]])/Table2[[#This Row],[200D EMA]]</f>
        <v>0.62881806569947685</v>
      </c>
      <c r="V3">
        <v>0.87432451771816799</v>
      </c>
      <c r="W3">
        <v>15940</v>
      </c>
      <c r="X3">
        <v>16877.7</v>
      </c>
      <c r="Y3">
        <v>14680</v>
      </c>
      <c r="Z3">
        <v>16877.7</v>
      </c>
      <c r="AA3">
        <v>12816</v>
      </c>
      <c r="AB3">
        <v>16877.7</v>
      </c>
      <c r="AC3" s="1">
        <f>(Table2[[#This Row],[Close Price]]/Table2[[#This Row],[Day Low]])-1</f>
        <v>4.097867001254718E-2</v>
      </c>
      <c r="AD3" s="1">
        <f>(Table2[[#This Row],[Day High]]/Table2[[#This Row],[Close Price]])-1</f>
        <v>1.7145577706530357E-2</v>
      </c>
      <c r="AE3" s="1">
        <f>(Table2[[#This Row],[Close Price]]/Table2[[#This Row],[Current Week Low]])-1</f>
        <v>0.13032697547683925</v>
      </c>
      <c r="AF3" s="1">
        <f>(Table2[[#This Row],[Current Week High]]/Table2[[#This Row],[Close Price]])-1</f>
        <v>1.7145577706530357E-2</v>
      </c>
      <c r="AG3" s="1">
        <f>(Table2[[#This Row],[Close Price]]/Table2[[#This Row],[Current Month Low]])-1</f>
        <v>0.29472534332084899</v>
      </c>
      <c r="AH3" s="1">
        <f>(Table2[[#This Row],[Current Month High]]/Table2[[#This Row],[Close Price]])-1</f>
        <v>1.7145577706530357E-2</v>
      </c>
      <c r="AI3">
        <v>1.7145577706530299</v>
      </c>
      <c r="AJ3">
        <v>236.84595162452601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0.39</v>
      </c>
      <c r="AM3" t="s">
        <v>3190</v>
      </c>
      <c r="AN3">
        <v>20.309999999999999</v>
      </c>
      <c r="AO3" t="s">
        <v>3190</v>
      </c>
      <c r="AP3">
        <v>0.19311874964795001</v>
      </c>
      <c r="AQ3">
        <f>(Table2[[#This Row],[Sharpe Ratio]]-AVERAGE(Table2[Sharpe Ratio]))/_xlfn.STDEV.P(Table2[Sharpe Ratio])</f>
        <v>1.5697320166972133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12.029821350880511</v>
      </c>
      <c r="AS3">
        <f>_xlfn.RANK.AVG(Table2[[#This Row],[1Y Return vs Nifty Z-Score]],Table2[1Y Return vs Nifty Z-Score])</f>
        <v>9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40</v>
      </c>
      <c r="AV3">
        <f>(Table2[[#This Row],[Rank 1Y]]+Table2[[#This Row],[Rank 6M]]+Table2[[#This Row],[Rank Sharpe]])/3</f>
        <v>17.666666666666668</v>
      </c>
    </row>
    <row r="4" spans="1:48" x14ac:dyDescent="0.3">
      <c r="A4" t="s">
        <v>943</v>
      </c>
      <c r="B4" t="s">
        <v>944</v>
      </c>
      <c r="C4" t="s">
        <v>3149</v>
      </c>
      <c r="D4" t="s">
        <v>117</v>
      </c>
      <c r="E4">
        <v>15986.462791649999</v>
      </c>
      <c r="F4">
        <v>1101.75</v>
      </c>
      <c r="G4">
        <v>149.73463120998801</v>
      </c>
      <c r="H4">
        <f>(Table2[[#This Row],[1Y Return vs Nifty]]-AVERAGE(Table2[1Y Return vs Nifty]))/_xlfn.STDEV.P(Table2[1Y Return vs Nifty])</f>
        <v>2.5626931555138888</v>
      </c>
      <c r="I4">
        <v>16.8013060269714</v>
      </c>
      <c r="J4">
        <f>(Table2[[#This Row],[1M Return vs Nifty]]-AVERAGE(Table2[1M Return vs Nifty]))/_xlfn.STDEV.P(Table2[1M Return vs Nifty])</f>
        <v>1.1223818992534254</v>
      </c>
      <c r="K4">
        <v>117.085958471617</v>
      </c>
      <c r="L4">
        <f>(Table2[[#This Row],[6M Return vs Nifty]]-AVERAGE(Table2[6M Return vs Nifty]))/_xlfn.STDEV.P(Table2[6M Return vs Nifty])</f>
        <v>3.550583429785453</v>
      </c>
      <c r="M4">
        <v>7.1425993650419102</v>
      </c>
      <c r="N4">
        <f>(Table2[[#This Row],[1W Return vs Nifty]]-AVERAGE(Table2[1W Return vs Nifty]))/_xlfn.STDEV.P(Table2[1W Return vs Nifty])</f>
        <v>1.1636791624719609</v>
      </c>
      <c r="O4">
        <v>983.38</v>
      </c>
      <c r="P4">
        <v>982.01225901528596</v>
      </c>
      <c r="Q4">
        <v>800.45412465439199</v>
      </c>
      <c r="R4">
        <v>80.907642967580998</v>
      </c>
      <c r="S4" s="1">
        <f>(Table2[[#This Row],[Close Price]]-Table2[[#This Row],[20D EMA]])/Table2[[#This Row],[20D EMA]]</f>
        <v>0.12037055868535053</v>
      </c>
      <c r="T4" s="1">
        <f>(Table2[[#This Row],[Close Price]]-Table2[[#This Row],[50D EMA]])/Table2[[#This Row],[50D EMA]]</f>
        <v>0.12193100430821628</v>
      </c>
      <c r="U4" s="1">
        <f>(Table2[[#This Row],[Close Price]]-Table2[[#This Row],[200D EMA]])/Table2[[#This Row],[200D EMA]]</f>
        <v>0.37640617502682866</v>
      </c>
      <c r="V4">
        <v>0.76461978077697401</v>
      </c>
      <c r="W4">
        <v>1028</v>
      </c>
      <c r="X4">
        <v>1119</v>
      </c>
      <c r="Y4">
        <v>939.65</v>
      </c>
      <c r="Z4">
        <v>1119</v>
      </c>
      <c r="AA4">
        <v>877.1</v>
      </c>
      <c r="AB4">
        <v>1119</v>
      </c>
      <c r="AC4" s="1">
        <f>(Table2[[#This Row],[Close Price]]/Table2[[#This Row],[Day Low]])-1</f>
        <v>7.1741245136186738E-2</v>
      </c>
      <c r="AD4" s="1">
        <f>(Table2[[#This Row],[Day High]]/Table2[[#This Row],[Close Price]])-1</f>
        <v>1.5656909462219204E-2</v>
      </c>
      <c r="AE4" s="1">
        <f>(Table2[[#This Row],[Close Price]]/Table2[[#This Row],[Current Week Low]])-1</f>
        <v>0.1725110413451818</v>
      </c>
      <c r="AF4" s="1">
        <f>(Table2[[#This Row],[Current Week High]]/Table2[[#This Row],[Close Price]])-1</f>
        <v>1.5656909462219204E-2</v>
      </c>
      <c r="AG4" s="1">
        <f>(Table2[[#This Row],[Close Price]]/Table2[[#This Row],[Current Month Low]])-1</f>
        <v>0.25612814958385588</v>
      </c>
      <c r="AH4" s="1">
        <f>(Table2[[#This Row],[Current Month High]]/Table2[[#This Row],[Close Price]])-1</f>
        <v>1.5656909462219204E-2</v>
      </c>
      <c r="AI4">
        <v>22.332652598139301</v>
      </c>
      <c r="AJ4">
        <v>194.192256341789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0.27</v>
      </c>
      <c r="AM4" t="s">
        <v>3190</v>
      </c>
      <c r="AN4">
        <v>17.760000000000002</v>
      </c>
      <c r="AO4" t="s">
        <v>3190</v>
      </c>
      <c r="AP4">
        <v>0.207792982705998</v>
      </c>
      <c r="AQ4">
        <f>(Table2[[#This Row],[Sharpe Ratio]]-AVERAGE(Table2[Sharpe Ratio]))/_xlfn.STDEV.P(Table2[Sharpe Ratio])</f>
        <v>1.7391851399894946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10.138522787014224</v>
      </c>
      <c r="AS4">
        <f>_xlfn.RANK.AVG(Table2[[#This Row],[1Y Return vs Nifty Z-Score]],Table2[1Y Return vs Nifty Z-Score])</f>
        <v>21</v>
      </c>
      <c r="AT4">
        <f>_xlfn.RANK.AVG(Table2[[#This Row],[6M Return vs Nifty Z-Score]],Table2[6M Return vs Nifty Z-Score])</f>
        <v>8</v>
      </c>
      <c r="AU4">
        <f>_xlfn.RANK.AVG(Table2[[#This Row],[Sharpe Ratio Z-Score]],Table2[Sharpe Ratio Z-Score])</f>
        <v>26</v>
      </c>
      <c r="AV4">
        <f>(Table2[[#This Row],[Rank 1Y]]+Table2[[#This Row],[Rank 6M]]+Table2[[#This Row],[Rank Sharpe]])/3</f>
        <v>18.333333333333332</v>
      </c>
    </row>
    <row r="5" spans="1:48" x14ac:dyDescent="0.3">
      <c r="A5" t="s">
        <v>753</v>
      </c>
      <c r="B5" t="s">
        <v>754</v>
      </c>
      <c r="C5" t="s">
        <v>3157</v>
      </c>
      <c r="D5" t="s">
        <v>136</v>
      </c>
      <c r="E5">
        <v>22829.755031575001</v>
      </c>
      <c r="F5">
        <v>667.75</v>
      </c>
      <c r="G5">
        <v>144.48131905769</v>
      </c>
      <c r="H5">
        <f>(Table2[[#This Row],[1Y Return vs Nifty]]-AVERAGE(Table2[1Y Return vs Nifty]))/_xlfn.STDEV.P(Table2[1Y Return vs Nifty])</f>
        <v>2.4606283969108076</v>
      </c>
      <c r="I5">
        <v>2.9443493481520999</v>
      </c>
      <c r="J5">
        <f>(Table2[[#This Row],[1M Return vs Nifty]]-AVERAGE(Table2[1M Return vs Nifty]))/_xlfn.STDEV.P(Table2[1M Return vs Nifty])</f>
        <v>-0.16111358742177323</v>
      </c>
      <c r="K5">
        <v>73.157660895603996</v>
      </c>
      <c r="L5">
        <f>(Table2[[#This Row],[6M Return vs Nifty]]-AVERAGE(Table2[6M Return vs Nifty]))/_xlfn.STDEV.P(Table2[6M Return vs Nifty])</f>
        <v>2.1300902630448149</v>
      </c>
      <c r="M5">
        <v>9.4951809951037802E-2</v>
      </c>
      <c r="N5">
        <f>(Table2[[#This Row],[1W Return vs Nifty]]-AVERAGE(Table2[1W Return vs Nifty]))/_xlfn.STDEV.P(Table2[1W Return vs Nifty])</f>
        <v>-0.32831575349222153</v>
      </c>
      <c r="O5">
        <v>689.87</v>
      </c>
      <c r="P5">
        <v>684.14979619548899</v>
      </c>
      <c r="Q5">
        <v>532.78748077860996</v>
      </c>
      <c r="R5">
        <v>39.609904264087099</v>
      </c>
      <c r="S5" s="1">
        <f>(Table2[[#This Row],[Close Price]]-Table2[[#This Row],[20D EMA]])/Table2[[#This Row],[20D EMA]]</f>
        <v>-3.2064012060243244E-2</v>
      </c>
      <c r="T5" s="1">
        <f>(Table2[[#This Row],[Close Price]]-Table2[[#This Row],[50D EMA]])/Table2[[#This Row],[50D EMA]]</f>
        <v>-2.3971060558209842E-2</v>
      </c>
      <c r="U5" s="1">
        <f>(Table2[[#This Row],[Close Price]]-Table2[[#This Row],[200D EMA]])/Table2[[#This Row],[200D EMA]]</f>
        <v>0.25331398369976194</v>
      </c>
      <c r="V5">
        <v>0.63475132094499198</v>
      </c>
      <c r="W5">
        <v>658</v>
      </c>
      <c r="X5">
        <v>680</v>
      </c>
      <c r="Y5">
        <v>656.95</v>
      </c>
      <c r="Z5">
        <v>699</v>
      </c>
      <c r="AA5">
        <v>648.54999999999995</v>
      </c>
      <c r="AB5">
        <v>779.7</v>
      </c>
      <c r="AC5" s="1">
        <f>(Table2[[#This Row],[Close Price]]/Table2[[#This Row],[Day Low]])-1</f>
        <v>1.4817629179331382E-2</v>
      </c>
      <c r="AD5" s="1">
        <f>(Table2[[#This Row],[Day High]]/Table2[[#This Row],[Close Price]])-1</f>
        <v>1.8345189067764833E-2</v>
      </c>
      <c r="AE5" s="1">
        <f>(Table2[[#This Row],[Close Price]]/Table2[[#This Row],[Current Week Low]])-1</f>
        <v>1.6439607276048429E-2</v>
      </c>
      <c r="AF5" s="1">
        <f>(Table2[[#This Row],[Current Week High]]/Table2[[#This Row],[Close Price]])-1</f>
        <v>4.6798951703481917E-2</v>
      </c>
      <c r="AG5" s="1">
        <f>(Table2[[#This Row],[Close Price]]/Table2[[#This Row],[Current Month Low]])-1</f>
        <v>2.9604502351399331E-2</v>
      </c>
      <c r="AH5" s="1">
        <f>(Table2[[#This Row],[Current Month High]]/Table2[[#This Row],[Close Price]])-1</f>
        <v>0.16765256458255351</v>
      </c>
      <c r="AI5">
        <v>19.243728940471701</v>
      </c>
      <c r="AJ5">
        <v>168.172690763052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0.1</v>
      </c>
      <c r="AM5" t="s">
        <v>3190</v>
      </c>
      <c r="AN5">
        <v>-9.26</v>
      </c>
      <c r="AO5" t="s">
        <v>3189</v>
      </c>
      <c r="AP5">
        <v>0.247407450992568</v>
      </c>
      <c r="AQ5">
        <f>(Table2[[#This Row],[Sharpe Ratio]]-AVERAGE(Table2[Sharpe Ratio]))/_xlfn.STDEV.P(Table2[Sharpe Ratio])</f>
        <v>2.1966397375938795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6.2979290566355068</v>
      </c>
      <c r="AS5">
        <f>_xlfn.RANK.AVG(Table2[[#This Row],[1Y Return vs Nifty Z-Score]],Table2[1Y Return vs Nifty Z-Score])</f>
        <v>24</v>
      </c>
      <c r="AT5">
        <f>_xlfn.RANK.AVG(Table2[[#This Row],[6M Return vs Nifty Z-Score]],Table2[6M Return vs Nifty Z-Score])</f>
        <v>27</v>
      </c>
      <c r="AU5">
        <f>_xlfn.RANK.AVG(Table2[[#This Row],[Sharpe Ratio Z-Score]],Table2[Sharpe Ratio Z-Score])</f>
        <v>10</v>
      </c>
      <c r="AV5">
        <f>(Table2[[#This Row],[Rank 1Y]]+Table2[[#This Row],[Rank 6M]]+Table2[[#This Row],[Rank Sharpe]])/3</f>
        <v>20.333333333333332</v>
      </c>
    </row>
    <row r="6" spans="1:48" x14ac:dyDescent="0.3">
      <c r="A6" t="s">
        <v>889</v>
      </c>
      <c r="B6" t="s">
        <v>890</v>
      </c>
      <c r="C6" t="s">
        <v>3152</v>
      </c>
      <c r="D6" t="s">
        <v>120</v>
      </c>
      <c r="E6">
        <v>17006.60063904</v>
      </c>
      <c r="F6">
        <v>1892.4</v>
      </c>
      <c r="G6">
        <v>135.91711390656201</v>
      </c>
      <c r="H6">
        <f>(Table2[[#This Row],[1Y Return vs Nifty]]-AVERAGE(Table2[1Y Return vs Nifty]))/_xlfn.STDEV.P(Table2[1Y Return vs Nifty])</f>
        <v>2.2942374599102764</v>
      </c>
      <c r="I6">
        <v>14.8316553894505</v>
      </c>
      <c r="J6">
        <f>(Table2[[#This Row],[1M Return vs Nifty]]-AVERAGE(Table2[1M Return vs Nifty]))/_xlfn.STDEV.P(Table2[1M Return vs Nifty])</f>
        <v>0.93994373752855176</v>
      </c>
      <c r="K6">
        <v>99.946411716327006</v>
      </c>
      <c r="L6">
        <f>(Table2[[#This Row],[6M Return vs Nifty]]-AVERAGE(Table2[6M Return vs Nifty]))/_xlfn.STDEV.P(Table2[6M Return vs Nifty])</f>
        <v>2.9963482239982944</v>
      </c>
      <c r="M6">
        <v>4.7412069173440496</v>
      </c>
      <c r="N6">
        <f>(Table2[[#This Row],[1W Return vs Nifty]]-AVERAGE(Table2[1W Return vs Nifty]))/_xlfn.STDEV.P(Table2[1W Return vs Nifty])</f>
        <v>0.6553016797455572</v>
      </c>
      <c r="O6">
        <v>1814.7</v>
      </c>
      <c r="P6">
        <v>1772.50097241975</v>
      </c>
      <c r="Q6">
        <v>1410.09659576179</v>
      </c>
      <c r="R6">
        <v>65.980512152941003</v>
      </c>
      <c r="S6" s="1">
        <f>(Table2[[#This Row],[Close Price]]-Table2[[#This Row],[20D EMA]])/Table2[[#This Row],[20D EMA]]</f>
        <v>4.2816994544552844E-2</v>
      </c>
      <c r="T6" s="1">
        <f>(Table2[[#This Row],[Close Price]]-Table2[[#This Row],[50D EMA]])/Table2[[#This Row],[50D EMA]]</f>
        <v>6.7643984091342146E-2</v>
      </c>
      <c r="U6" s="1">
        <f>(Table2[[#This Row],[Close Price]]-Table2[[#This Row],[200D EMA]])/Table2[[#This Row],[200D EMA]]</f>
        <v>0.34203571988460174</v>
      </c>
      <c r="V6">
        <v>0.79491526338949103</v>
      </c>
      <c r="W6">
        <v>1873</v>
      </c>
      <c r="X6">
        <v>1937</v>
      </c>
      <c r="Y6">
        <v>1794.65</v>
      </c>
      <c r="Z6">
        <v>1959.9</v>
      </c>
      <c r="AA6">
        <v>1657.1</v>
      </c>
      <c r="AB6">
        <v>1959.9</v>
      </c>
      <c r="AC6" s="1">
        <f>(Table2[[#This Row],[Close Price]]/Table2[[#This Row],[Day Low]])-1</f>
        <v>1.0357714895889103E-2</v>
      </c>
      <c r="AD6" s="1">
        <f>(Table2[[#This Row],[Day High]]/Table2[[#This Row],[Close Price]])-1</f>
        <v>2.3567956034664883E-2</v>
      </c>
      <c r="AE6" s="1">
        <f>(Table2[[#This Row],[Close Price]]/Table2[[#This Row],[Current Week Low]])-1</f>
        <v>5.4467444905691886E-2</v>
      </c>
      <c r="AF6" s="1">
        <f>(Table2[[#This Row],[Current Week High]]/Table2[[#This Row],[Close Price]])-1</f>
        <v>3.5668991756499624E-2</v>
      </c>
      <c r="AG6" s="1">
        <f>(Table2[[#This Row],[Close Price]]/Table2[[#This Row],[Current Month Low]])-1</f>
        <v>0.1419950515961621</v>
      </c>
      <c r="AH6" s="1">
        <f>(Table2[[#This Row],[Current Month High]]/Table2[[#This Row],[Close Price]])-1</f>
        <v>3.5668991756499624E-2</v>
      </c>
      <c r="AI6">
        <v>5.5643627140139396</v>
      </c>
      <c r="AJ6">
        <v>175.038151297144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0.16</v>
      </c>
      <c r="AM6" t="s">
        <v>3190</v>
      </c>
      <c r="AN6">
        <v>3.75</v>
      </c>
      <c r="AO6" t="s">
        <v>3190</v>
      </c>
      <c r="AP6">
        <v>0.21060380281438201</v>
      </c>
      <c r="AQ6">
        <f>(Table2[[#This Row],[Sharpe Ratio]]-AVERAGE(Table2[Sharpe Ratio]))/_xlfn.STDEV.P(Table2[Sharpe Ratio])</f>
        <v>1.7716435481730279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8.6574746493557075</v>
      </c>
      <c r="AS6">
        <f>_xlfn.RANK.AVG(Table2[[#This Row],[1Y Return vs Nifty Z-Score]],Table2[1Y Return vs Nifty Z-Score])</f>
        <v>31</v>
      </c>
      <c r="AT6">
        <f>_xlfn.RANK.AVG(Table2[[#This Row],[6M Return vs Nifty Z-Score]],Table2[6M Return vs Nifty Z-Score])</f>
        <v>11</v>
      </c>
      <c r="AU6">
        <f>_xlfn.RANK.AVG(Table2[[#This Row],[Sharpe Ratio Z-Score]],Table2[Sharpe Ratio Z-Score])</f>
        <v>22</v>
      </c>
      <c r="AV6">
        <f>(Table2[[#This Row],[Rank 1Y]]+Table2[[#This Row],[Rank 6M]]+Table2[[#This Row],[Rank Sharpe]])/3</f>
        <v>21.333333333333332</v>
      </c>
    </row>
    <row r="7" spans="1:48" x14ac:dyDescent="0.3">
      <c r="A7" t="s">
        <v>546</v>
      </c>
      <c r="B7" t="s">
        <v>547</v>
      </c>
      <c r="C7" t="s">
        <v>3152</v>
      </c>
      <c r="D7" t="s">
        <v>234</v>
      </c>
      <c r="E7">
        <v>37371.087795250001</v>
      </c>
      <c r="F7">
        <v>5838.25</v>
      </c>
      <c r="G7">
        <v>119.07470015168801</v>
      </c>
      <c r="H7">
        <f>(Table2[[#This Row],[1Y Return vs Nifty]]-AVERAGE(Table2[1Y Return vs Nifty]))/_xlfn.STDEV.P(Table2[1Y Return vs Nifty])</f>
        <v>1.9670121124820892</v>
      </c>
      <c r="I7">
        <v>11.3724277942437</v>
      </c>
      <c r="J7">
        <f>(Table2[[#This Row],[1M Return vs Nifty]]-AVERAGE(Table2[1M Return vs Nifty]))/_xlfn.STDEV.P(Table2[1M Return vs Nifty])</f>
        <v>0.61953406109384579</v>
      </c>
      <c r="K7">
        <v>72.171692725983903</v>
      </c>
      <c r="L7">
        <f>(Table2[[#This Row],[6M Return vs Nifty]]-AVERAGE(Table2[6M Return vs Nifty]))/_xlfn.STDEV.P(Table2[6M Return vs Nifty])</f>
        <v>2.0982073737717761</v>
      </c>
      <c r="M7">
        <v>-0.13141362900724199</v>
      </c>
      <c r="N7">
        <f>(Table2[[#This Row],[1W Return vs Nifty]]-AVERAGE(Table2[1W Return vs Nifty]))/_xlfn.STDEV.P(Table2[1W Return vs Nifty])</f>
        <v>-0.37623757157913623</v>
      </c>
      <c r="O7">
        <v>5701.29</v>
      </c>
      <c r="P7">
        <v>5465.4464677900596</v>
      </c>
      <c r="Q7">
        <v>4288.2688125262903</v>
      </c>
      <c r="R7">
        <v>56.405561559531897</v>
      </c>
      <c r="S7" s="1">
        <f>(Table2[[#This Row],[Close Price]]-Table2[[#This Row],[20D EMA]])/Table2[[#This Row],[20D EMA]]</f>
        <v>2.4022633474178656E-2</v>
      </c>
      <c r="T7" s="1">
        <f>(Table2[[#This Row],[Close Price]]-Table2[[#This Row],[50D EMA]])/Table2[[#This Row],[50D EMA]]</f>
        <v>6.8210993265968745E-2</v>
      </c>
      <c r="U7" s="1">
        <f>(Table2[[#This Row],[Close Price]]-Table2[[#This Row],[200D EMA]])/Table2[[#This Row],[200D EMA]]</f>
        <v>0.36144683443027681</v>
      </c>
      <c r="V7">
        <v>0.73621151214306901</v>
      </c>
      <c r="W7">
        <v>5828</v>
      </c>
      <c r="X7">
        <v>5975.75</v>
      </c>
      <c r="Y7">
        <v>5828</v>
      </c>
      <c r="Z7">
        <v>6145</v>
      </c>
      <c r="AA7">
        <v>5230.1000000000004</v>
      </c>
      <c r="AB7">
        <v>6145</v>
      </c>
      <c r="AC7" s="1">
        <f>(Table2[[#This Row],[Close Price]]/Table2[[#This Row],[Day Low]])-1</f>
        <v>1.7587508579273159E-3</v>
      </c>
      <c r="AD7" s="1">
        <f>(Table2[[#This Row],[Day High]]/Table2[[#This Row],[Close Price]])-1</f>
        <v>2.3551577955722935E-2</v>
      </c>
      <c r="AE7" s="1">
        <f>(Table2[[#This Row],[Close Price]]/Table2[[#This Row],[Current Week Low]])-1</f>
        <v>1.7587508579273159E-3</v>
      </c>
      <c r="AF7" s="1">
        <f>(Table2[[#This Row],[Current Week High]]/Table2[[#This Row],[Close Price]])-1</f>
        <v>5.2541429366676606E-2</v>
      </c>
      <c r="AG7" s="1">
        <f>(Table2[[#This Row],[Close Price]]/Table2[[#This Row],[Current Month Low]])-1</f>
        <v>0.11627884744077543</v>
      </c>
      <c r="AH7" s="1">
        <f>(Table2[[#This Row],[Current Month High]]/Table2[[#This Row],[Close Price]])-1</f>
        <v>5.2541429366676606E-2</v>
      </c>
      <c r="AI7">
        <v>5.2541429366676597</v>
      </c>
      <c r="AJ7">
        <v>156.53052705582499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0.35</v>
      </c>
      <c r="AM7" t="s">
        <v>3190</v>
      </c>
      <c r="AN7">
        <v>5.3</v>
      </c>
      <c r="AO7" t="s">
        <v>3190</v>
      </c>
      <c r="AP7">
        <v>0.32150291642287998</v>
      </c>
      <c r="AQ7">
        <f>(Table2[[#This Row],[Sharpe Ratio]]-AVERAGE(Table2[Sharpe Ratio]))/_xlfn.STDEV.P(Table2[Sharpe Ratio])</f>
        <v>3.0522693292252812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7.3607853049938567</v>
      </c>
      <c r="AS7">
        <f>_xlfn.RANK.AVG(Table2[[#This Row],[1Y Return vs Nifty Z-Score]],Table2[1Y Return vs Nifty Z-Score])</f>
        <v>41</v>
      </c>
      <c r="AT7">
        <f>_xlfn.RANK.AVG(Table2[[#This Row],[6M Return vs Nifty Z-Score]],Table2[6M Return vs Nifty Z-Score])</f>
        <v>28</v>
      </c>
      <c r="AU7">
        <f>_xlfn.RANK.AVG(Table2[[#This Row],[Sharpe Ratio Z-Score]],Table2[Sharpe Ratio Z-Score])</f>
        <v>2</v>
      </c>
      <c r="AV7">
        <f>(Table2[[#This Row],[Rank 1Y]]+Table2[[#This Row],[Rank 6M]]+Table2[[#This Row],[Rank Sharpe]])/3</f>
        <v>23.666666666666668</v>
      </c>
    </row>
    <row r="8" spans="1:48" x14ac:dyDescent="0.3">
      <c r="A8" t="s">
        <v>988</v>
      </c>
      <c r="B8" t="s">
        <v>989</v>
      </c>
      <c r="C8" t="s">
        <v>3148</v>
      </c>
      <c r="D8" t="s">
        <v>51</v>
      </c>
      <c r="E8">
        <v>15217.238590679999</v>
      </c>
      <c r="F8">
        <v>335.8</v>
      </c>
      <c r="G8">
        <v>121.917526877618</v>
      </c>
      <c r="H8">
        <f>(Table2[[#This Row],[1Y Return vs Nifty]]-AVERAGE(Table2[1Y Return vs Nifty]))/_xlfn.STDEV.P(Table2[1Y Return vs Nifty])</f>
        <v>2.0222443954914873</v>
      </c>
      <c r="I8">
        <v>33.233981378836603</v>
      </c>
      <c r="J8">
        <f>(Table2[[#This Row],[1M Return vs Nifty]]-AVERAGE(Table2[1M Return vs Nifty]))/_xlfn.STDEV.P(Table2[1M Return vs Nifty])</f>
        <v>2.6444523752589024</v>
      </c>
      <c r="K8">
        <v>97.563059059145104</v>
      </c>
      <c r="L8">
        <f>(Table2[[#This Row],[6M Return vs Nifty]]-AVERAGE(Table2[6M Return vs Nifty]))/_xlfn.STDEV.P(Table2[6M Return vs Nifty])</f>
        <v>2.9192786276270315</v>
      </c>
      <c r="M8">
        <v>11.6264057187006</v>
      </c>
      <c r="N8">
        <f>(Table2[[#This Row],[1W Return vs Nifty]]-AVERAGE(Table2[1W Return vs Nifty]))/_xlfn.STDEV.P(Table2[1W Return vs Nifty])</f>
        <v>2.1129060117905354</v>
      </c>
      <c r="O8">
        <v>309.44</v>
      </c>
      <c r="P8">
        <v>290.00610764355002</v>
      </c>
      <c r="Q8">
        <v>223.109026774093</v>
      </c>
      <c r="R8">
        <v>70.973078257298596</v>
      </c>
      <c r="S8" s="1">
        <f>(Table2[[#This Row],[Close Price]]-Table2[[#This Row],[20D EMA]])/Table2[[#This Row],[20D EMA]]</f>
        <v>8.5186142709410592E-2</v>
      </c>
      <c r="T8" s="1">
        <f>(Table2[[#This Row],[Close Price]]-Table2[[#This Row],[50D EMA]])/Table2[[#This Row],[50D EMA]]</f>
        <v>0.15790664799630982</v>
      </c>
      <c r="U8" s="1">
        <f>(Table2[[#This Row],[Close Price]]-Table2[[#This Row],[200D EMA]])/Table2[[#This Row],[200D EMA]]</f>
        <v>0.50509374208337721</v>
      </c>
      <c r="V8">
        <v>1.0876187393213901</v>
      </c>
      <c r="W8">
        <v>334.1</v>
      </c>
      <c r="X8">
        <v>348</v>
      </c>
      <c r="Y8">
        <v>310</v>
      </c>
      <c r="Z8">
        <v>351.5</v>
      </c>
      <c r="AA8">
        <v>282</v>
      </c>
      <c r="AB8">
        <v>351.5</v>
      </c>
      <c r="AC8" s="1">
        <f>(Table2[[#This Row],[Close Price]]/Table2[[#This Row],[Day Low]])-1</f>
        <v>5.0882969170906733E-3</v>
      </c>
      <c r="AD8" s="1">
        <f>(Table2[[#This Row],[Day High]]/Table2[[#This Row],[Close Price]])-1</f>
        <v>3.6331149493746162E-2</v>
      </c>
      <c r="AE8" s="1">
        <f>(Table2[[#This Row],[Close Price]]/Table2[[#This Row],[Current Week Low]])-1</f>
        <v>8.3225806451612927E-2</v>
      </c>
      <c r="AF8" s="1">
        <f>(Table2[[#This Row],[Current Week High]]/Table2[[#This Row],[Close Price]])-1</f>
        <v>4.6754020250148853E-2</v>
      </c>
      <c r="AG8" s="1">
        <f>(Table2[[#This Row],[Close Price]]/Table2[[#This Row],[Current Month Low]])-1</f>
        <v>0.19078014184397163</v>
      </c>
      <c r="AH8" s="1">
        <f>(Table2[[#This Row],[Current Month High]]/Table2[[#This Row],[Close Price]])-1</f>
        <v>4.6754020250148853E-2</v>
      </c>
      <c r="AI8">
        <v>4.67540202501488</v>
      </c>
      <c r="AJ8">
        <v>158.30769230769201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0.38</v>
      </c>
      <c r="AM8" t="s">
        <v>3190</v>
      </c>
      <c r="AN8">
        <v>12.16</v>
      </c>
      <c r="AO8" t="s">
        <v>3190</v>
      </c>
      <c r="AP8">
        <v>0.20999801607167501</v>
      </c>
      <c r="AQ8">
        <f>(Table2[[#This Row],[Sharpe Ratio]]-AVERAGE(Table2[Sharpe Ratio]))/_xlfn.STDEV.P(Table2[Sharpe Ratio])</f>
        <v>1.7646481259799436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11.463529536147901</v>
      </c>
      <c r="AS8">
        <f>_xlfn.RANK.AVG(Table2[[#This Row],[1Y Return vs Nifty Z-Score]],Table2[1Y Return vs Nifty Z-Score])</f>
        <v>39</v>
      </c>
      <c r="AT8">
        <f>_xlfn.RANK.AVG(Table2[[#This Row],[6M Return vs Nifty Z-Score]],Table2[6M Return vs Nifty Z-Score])</f>
        <v>12</v>
      </c>
      <c r="AU8">
        <f>_xlfn.RANK.AVG(Table2[[#This Row],[Sharpe Ratio Z-Score]],Table2[Sharpe Ratio Z-Score])</f>
        <v>23</v>
      </c>
      <c r="AV8">
        <f>(Table2[[#This Row],[Rank 1Y]]+Table2[[#This Row],[Rank 6M]]+Table2[[#This Row],[Rank Sharpe]])/3</f>
        <v>24.666666666666668</v>
      </c>
    </row>
    <row r="9" spans="1:48" x14ac:dyDescent="0.3">
      <c r="A9" t="s">
        <v>1104</v>
      </c>
      <c r="B9" t="s">
        <v>1105</v>
      </c>
      <c r="C9" t="s">
        <v>3152</v>
      </c>
      <c r="D9" t="s">
        <v>256</v>
      </c>
      <c r="E9">
        <v>11462.8631996</v>
      </c>
      <c r="F9">
        <v>4934</v>
      </c>
      <c r="G9">
        <v>209.23529404211101</v>
      </c>
      <c r="H9">
        <f>(Table2[[#This Row],[1Y Return vs Nifty]]-AVERAGE(Table2[1Y Return vs Nifty]))/_xlfn.STDEV.P(Table2[1Y Return vs Nifty])</f>
        <v>3.7187106569729318</v>
      </c>
      <c r="I9">
        <v>34.836406611771999</v>
      </c>
      <c r="J9">
        <f>(Table2[[#This Row],[1M Return vs Nifty]]-AVERAGE(Table2[1M Return vs Nifty]))/_xlfn.STDEV.P(Table2[1M Return vs Nifty])</f>
        <v>2.7928764197210429</v>
      </c>
      <c r="K9">
        <v>207.115423792748</v>
      </c>
      <c r="L9">
        <f>(Table2[[#This Row],[6M Return vs Nifty]]-AVERAGE(Table2[6M Return vs Nifty]))/_xlfn.STDEV.P(Table2[6M Return vs Nifty])</f>
        <v>6.4618330650049156</v>
      </c>
      <c r="M9">
        <v>1.13350142827164</v>
      </c>
      <c r="N9">
        <f>(Table2[[#This Row],[1W Return vs Nifty]]-AVERAGE(Table2[1W Return vs Nifty]))/_xlfn.STDEV.P(Table2[1W Return vs Nifty])</f>
        <v>-0.10845363093310027</v>
      </c>
      <c r="O9">
        <v>4391.37</v>
      </c>
      <c r="P9">
        <v>3974.6690206991402</v>
      </c>
      <c r="Q9">
        <v>2864.67808153949</v>
      </c>
      <c r="R9">
        <v>72.932076723242702</v>
      </c>
      <c r="S9" s="1">
        <f>(Table2[[#This Row],[Close Price]]-Table2[[#This Row],[20D EMA]])/Table2[[#This Row],[20D EMA]]</f>
        <v>0.12356736052758026</v>
      </c>
      <c r="T9" s="1">
        <f>(Table2[[#This Row],[Close Price]]-Table2[[#This Row],[50D EMA]])/Table2[[#This Row],[50D EMA]]</f>
        <v>0.24136122386666412</v>
      </c>
      <c r="U9" s="1">
        <f>(Table2[[#This Row],[Close Price]]-Table2[[#This Row],[200D EMA]])/Table2[[#This Row],[200D EMA]]</f>
        <v>0.72235757720757499</v>
      </c>
      <c r="V9">
        <v>1.8175694972124401</v>
      </c>
      <c r="W9">
        <v>4755</v>
      </c>
      <c r="X9">
        <v>4949</v>
      </c>
      <c r="Y9">
        <v>4601</v>
      </c>
      <c r="Z9">
        <v>4970</v>
      </c>
      <c r="AA9">
        <v>3712.75</v>
      </c>
      <c r="AB9">
        <v>4970</v>
      </c>
      <c r="AC9" s="1">
        <f>(Table2[[#This Row],[Close Price]]/Table2[[#This Row],[Day Low]])-1</f>
        <v>3.7644584647739121E-2</v>
      </c>
      <c r="AD9" s="1">
        <f>(Table2[[#This Row],[Day High]]/Table2[[#This Row],[Close Price]])-1</f>
        <v>3.0401297122011339E-3</v>
      </c>
      <c r="AE9" s="1">
        <f>(Table2[[#This Row],[Close Price]]/Table2[[#This Row],[Current Week Low]])-1</f>
        <v>7.2375570528146138E-2</v>
      </c>
      <c r="AF9" s="1">
        <f>(Table2[[#This Row],[Current Week High]]/Table2[[#This Row],[Close Price]])-1</f>
        <v>7.2963113092825438E-3</v>
      </c>
      <c r="AG9" s="1">
        <f>(Table2[[#This Row],[Close Price]]/Table2[[#This Row],[Current Month Low]])-1</f>
        <v>0.32893407851323153</v>
      </c>
      <c r="AH9" s="1">
        <f>(Table2[[#This Row],[Current Month High]]/Table2[[#This Row],[Close Price]])-1</f>
        <v>7.2963113092825438E-3</v>
      </c>
      <c r="AI9">
        <v>0.72963113092825405</v>
      </c>
      <c r="AJ9">
        <v>280.26974951830402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0.61</v>
      </c>
      <c r="AM9" t="s">
        <v>3190</v>
      </c>
      <c r="AN9">
        <v>23.6</v>
      </c>
      <c r="AO9" t="s">
        <v>3190</v>
      </c>
      <c r="AP9">
        <v>0.16796395178771301</v>
      </c>
      <c r="AQ9">
        <f>(Table2[[#This Row],[Sharpe Ratio]]-AVERAGE(Table2[Sharpe Ratio]))/_xlfn.STDEV.P(Table2[Sharpe Ratio])</f>
        <v>1.2792528450538696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14.14421935581966</v>
      </c>
      <c r="AS9">
        <f>_xlfn.RANK.AVG(Table2[[#This Row],[1Y Return vs Nifty Z-Score]],Table2[1Y Return vs Nifty Z-Score])</f>
        <v>3</v>
      </c>
      <c r="AT9">
        <f>_xlfn.RANK.AVG(Table2[[#This Row],[6M Return vs Nifty Z-Score]],Table2[6M Return vs Nifty Z-Score])</f>
        <v>1</v>
      </c>
      <c r="AU9">
        <f>_xlfn.RANK.AVG(Table2[[#This Row],[Sharpe Ratio Z-Score]],Table2[Sharpe Ratio Z-Score])</f>
        <v>71</v>
      </c>
      <c r="AV9">
        <f>(Table2[[#This Row],[Rank 1Y]]+Table2[[#This Row],[Rank 6M]]+Table2[[#This Row],[Rank Sharpe]])/3</f>
        <v>25</v>
      </c>
    </row>
    <row r="10" spans="1:48" x14ac:dyDescent="0.3">
      <c r="A10" t="s">
        <v>1120</v>
      </c>
      <c r="B10" t="s">
        <v>1121</v>
      </c>
      <c r="C10" t="s">
        <v>3162</v>
      </c>
      <c r="D10" t="s">
        <v>1073</v>
      </c>
      <c r="E10">
        <v>11169.924334200001</v>
      </c>
      <c r="F10">
        <v>873.8</v>
      </c>
      <c r="G10">
        <v>124.733920396892</v>
      </c>
      <c r="H10">
        <f>(Table2[[#This Row],[1Y Return vs Nifty]]-AVERAGE(Table2[1Y Return vs Nifty]))/_xlfn.STDEV.P(Table2[1Y Return vs Nifty])</f>
        <v>2.0769631170032556</v>
      </c>
      <c r="I10">
        <v>12.232745587118099</v>
      </c>
      <c r="J10">
        <f>(Table2[[#This Row],[1M Return vs Nifty]]-AVERAGE(Table2[1M Return vs Nifty]))/_xlfn.STDEV.P(Table2[1M Return vs Nifty])</f>
        <v>0.69922067842653024</v>
      </c>
      <c r="K10">
        <v>104.260761503198</v>
      </c>
      <c r="L10">
        <f>(Table2[[#This Row],[6M Return vs Nifty]]-AVERAGE(Table2[6M Return vs Nifty]))/_xlfn.STDEV.P(Table2[6M Return vs Nifty])</f>
        <v>3.135859762786577</v>
      </c>
      <c r="M10">
        <v>-2.6867840607761702</v>
      </c>
      <c r="N10">
        <f>(Table2[[#This Row],[1W Return vs Nifty]]-AVERAGE(Table2[1W Return vs Nifty]))/_xlfn.STDEV.P(Table2[1W Return vs Nifty])</f>
        <v>-0.91721236675747975</v>
      </c>
      <c r="O10">
        <v>870.23</v>
      </c>
      <c r="P10">
        <v>817.30760945996099</v>
      </c>
      <c r="Q10">
        <v>626.98951055032398</v>
      </c>
      <c r="R10">
        <v>48.314037456885899</v>
      </c>
      <c r="S10" s="1">
        <f>(Table2[[#This Row],[Close Price]]-Table2[[#This Row],[20D EMA]])/Table2[[#This Row],[20D EMA]]</f>
        <v>4.1023637429184658E-3</v>
      </c>
      <c r="T10" s="1">
        <f>(Table2[[#This Row],[Close Price]]-Table2[[#This Row],[50D EMA]])/Table2[[#This Row],[50D EMA]]</f>
        <v>6.912010837310878E-2</v>
      </c>
      <c r="U10" s="1">
        <f>(Table2[[#This Row],[Close Price]]-Table2[[#This Row],[200D EMA]])/Table2[[#This Row],[200D EMA]]</f>
        <v>0.39364372975401835</v>
      </c>
      <c r="V10">
        <v>0.74744964666647395</v>
      </c>
      <c r="W10">
        <v>870</v>
      </c>
      <c r="X10">
        <v>888.05</v>
      </c>
      <c r="Y10">
        <v>849</v>
      </c>
      <c r="Z10">
        <v>895.2</v>
      </c>
      <c r="AA10">
        <v>841.65</v>
      </c>
      <c r="AB10">
        <v>950</v>
      </c>
      <c r="AC10" s="1">
        <f>(Table2[[#This Row],[Close Price]]/Table2[[#This Row],[Day Low]])-1</f>
        <v>4.3678160919540243E-3</v>
      </c>
      <c r="AD10" s="1">
        <f>(Table2[[#This Row],[Day High]]/Table2[[#This Row],[Close Price]])-1</f>
        <v>1.6308079652094243E-2</v>
      </c>
      <c r="AE10" s="1">
        <f>(Table2[[#This Row],[Close Price]]/Table2[[#This Row],[Current Week Low]])-1</f>
        <v>2.9210836277973939E-2</v>
      </c>
      <c r="AF10" s="1">
        <f>(Table2[[#This Row],[Current Week High]]/Table2[[#This Row],[Close Price]])-1</f>
        <v>2.4490730144197892E-2</v>
      </c>
      <c r="AG10" s="1">
        <f>(Table2[[#This Row],[Close Price]]/Table2[[#This Row],[Current Month Low]])-1</f>
        <v>3.8198776213390406E-2</v>
      </c>
      <c r="AH10" s="1">
        <f>(Table2[[#This Row],[Current Month High]]/Table2[[#This Row],[Close Price]])-1</f>
        <v>8.7205310139620185E-2</v>
      </c>
      <c r="AI10">
        <v>8.7205310139620096</v>
      </c>
      <c r="AJ10">
        <v>160.09822890311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0.28999999999999998</v>
      </c>
      <c r="AM10" t="s">
        <v>3190</v>
      </c>
      <c r="AN10">
        <v>-1.22</v>
      </c>
      <c r="AO10" t="s">
        <v>3189</v>
      </c>
      <c r="AP10">
        <v>0.19777703923793699</v>
      </c>
      <c r="AQ10">
        <f>(Table2[[#This Row],[Sharpe Ratio]]-AVERAGE(Table2[Sharpe Ratio]))/_xlfn.STDEV.P(Table2[Sharpe Ratio])</f>
        <v>1.6235243830240036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6.6183555744828872</v>
      </c>
      <c r="AS10">
        <f>_xlfn.RANK.AVG(Table2[[#This Row],[1Y Return vs Nifty Z-Score]],Table2[1Y Return vs Nifty Z-Score])</f>
        <v>36</v>
      </c>
      <c r="AT10">
        <f>_xlfn.RANK.AVG(Table2[[#This Row],[6M Return vs Nifty Z-Score]],Table2[6M Return vs Nifty Z-Score])</f>
        <v>9</v>
      </c>
      <c r="AU10">
        <f>_xlfn.RANK.AVG(Table2[[#This Row],[Sharpe Ratio Z-Score]],Table2[Sharpe Ratio Z-Score])</f>
        <v>34</v>
      </c>
      <c r="AV10">
        <f>(Table2[[#This Row],[Rank 1Y]]+Table2[[#This Row],[Rank 6M]]+Table2[[#This Row],[Rank Sharpe]])/3</f>
        <v>26.333333333333332</v>
      </c>
    </row>
    <row r="11" spans="1:48" x14ac:dyDescent="0.3">
      <c r="A11" t="s">
        <v>1140</v>
      </c>
      <c r="B11" t="s">
        <v>1141</v>
      </c>
      <c r="C11" t="s">
        <v>3163</v>
      </c>
      <c r="D11" t="s">
        <v>1142</v>
      </c>
      <c r="E11">
        <v>10873.06347938</v>
      </c>
      <c r="F11">
        <v>1748.35</v>
      </c>
      <c r="G11">
        <v>171.03646441444801</v>
      </c>
      <c r="H11">
        <f>(Table2[[#This Row],[1Y Return vs Nifty]]-AVERAGE(Table2[1Y Return vs Nifty]))/_xlfn.STDEV.P(Table2[1Y Return vs Nifty])</f>
        <v>2.9765589987734113</v>
      </c>
      <c r="I11">
        <v>7.1573728922294402</v>
      </c>
      <c r="J11">
        <f>(Table2[[#This Row],[1M Return vs Nifty]]-AVERAGE(Table2[1M Return vs Nifty]))/_xlfn.STDEV.P(Table2[1M Return vs Nifty])</f>
        <v>0.22911615994728324</v>
      </c>
      <c r="K11">
        <v>74.651552332112701</v>
      </c>
      <c r="L11">
        <f>(Table2[[#This Row],[6M Return vs Nifty]]-AVERAGE(Table2[6M Return vs Nifty]))/_xlfn.STDEV.P(Table2[6M Return vs Nifty])</f>
        <v>2.1783976797786635</v>
      </c>
      <c r="M11">
        <v>-3.2778855806059202</v>
      </c>
      <c r="N11">
        <f>(Table2[[#This Row],[1W Return vs Nifty]]-AVERAGE(Table2[1W Return vs Nifty]))/_xlfn.STDEV.P(Table2[1W Return vs Nifty])</f>
        <v>-1.0423492234902818</v>
      </c>
      <c r="O11">
        <v>1697.46</v>
      </c>
      <c r="P11">
        <v>1620.89792620822</v>
      </c>
      <c r="Q11">
        <v>1250.08523877735</v>
      </c>
      <c r="R11">
        <v>62.785650424025199</v>
      </c>
      <c r="S11" s="1">
        <f>(Table2[[#This Row],[Close Price]]-Table2[[#This Row],[20D EMA]])/Table2[[#This Row],[20D EMA]]</f>
        <v>2.998008789603282E-2</v>
      </c>
      <c r="T11" s="1">
        <f>(Table2[[#This Row],[Close Price]]-Table2[[#This Row],[50D EMA]])/Table2[[#This Row],[50D EMA]]</f>
        <v>7.8630536649478944E-2</v>
      </c>
      <c r="U11" s="1">
        <f>(Table2[[#This Row],[Close Price]]-Table2[[#This Row],[200D EMA]])/Table2[[#This Row],[200D EMA]]</f>
        <v>0.39858462908495695</v>
      </c>
      <c r="V11">
        <v>0.51774805388363199</v>
      </c>
      <c r="W11">
        <v>1697.05</v>
      </c>
      <c r="X11">
        <v>1759</v>
      </c>
      <c r="Y11">
        <v>1656.45</v>
      </c>
      <c r="Z11">
        <v>1759</v>
      </c>
      <c r="AA11">
        <v>1645.7</v>
      </c>
      <c r="AB11">
        <v>1822.65</v>
      </c>
      <c r="AC11" s="1">
        <f>(Table2[[#This Row],[Close Price]]/Table2[[#This Row],[Day Low]])-1</f>
        <v>3.0228926666863165E-2</v>
      </c>
      <c r="AD11" s="1">
        <f>(Table2[[#This Row],[Day High]]/Table2[[#This Row],[Close Price]])-1</f>
        <v>6.0914576600794579E-3</v>
      </c>
      <c r="AE11" s="1">
        <f>(Table2[[#This Row],[Close Price]]/Table2[[#This Row],[Current Week Low]])-1</f>
        <v>5.5480092969905526E-2</v>
      </c>
      <c r="AF11" s="1">
        <f>(Table2[[#This Row],[Current Week High]]/Table2[[#This Row],[Close Price]])-1</f>
        <v>6.0914576600794579E-3</v>
      </c>
      <c r="AG11" s="1">
        <f>(Table2[[#This Row],[Close Price]]/Table2[[#This Row],[Current Month Low]])-1</f>
        <v>6.2374673391262014E-2</v>
      </c>
      <c r="AH11" s="1">
        <f>(Table2[[#This Row],[Current Month High]]/Table2[[#This Row],[Close Price]])-1</f>
        <v>4.2497211656705058E-2</v>
      </c>
      <c r="AI11">
        <v>8.9970543655446704</v>
      </c>
      <c r="AJ11">
        <v>203.98157002521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3.17</v>
      </c>
      <c r="AO11" t="s">
        <v>3190</v>
      </c>
      <c r="AP11">
        <v>0.186941473198805</v>
      </c>
      <c r="AQ11">
        <f>(Table2[[#This Row],[Sharpe Ratio]]-AVERAGE(Table2[Sharpe Ratio]))/_xlfn.STDEV.P(Table2[Sharpe Ratio])</f>
        <v>1.4983988994155995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5.8401225144246762</v>
      </c>
      <c r="AS11">
        <f>_xlfn.RANK.AVG(Table2[[#This Row],[1Y Return vs Nifty Z-Score]],Table2[1Y Return vs Nifty Z-Score])</f>
        <v>14</v>
      </c>
      <c r="AT11">
        <f>_xlfn.RANK.AVG(Table2[[#This Row],[6M Return vs Nifty Z-Score]],Table2[6M Return vs Nifty Z-Score])</f>
        <v>25</v>
      </c>
      <c r="AU11">
        <f>_xlfn.RANK.AVG(Table2[[#This Row],[Sharpe Ratio Z-Score]],Table2[Sharpe Ratio Z-Score])</f>
        <v>47</v>
      </c>
      <c r="AV11">
        <f>(Table2[[#This Row],[Rank 1Y]]+Table2[[#This Row],[Rank 6M]]+Table2[[#This Row],[Rank Sharpe]])/3</f>
        <v>28.666666666666668</v>
      </c>
    </row>
    <row r="12" spans="1:48" x14ac:dyDescent="0.3">
      <c r="A12" t="s">
        <v>340</v>
      </c>
      <c r="B12" t="s">
        <v>341</v>
      </c>
      <c r="C12" t="s">
        <v>3153</v>
      </c>
      <c r="D12" t="s">
        <v>85</v>
      </c>
      <c r="E12">
        <v>72989.524311874993</v>
      </c>
      <c r="F12">
        <v>707.65</v>
      </c>
      <c r="G12">
        <v>92.951798265985403</v>
      </c>
      <c r="H12">
        <f>(Table2[[#This Row],[1Y Return vs Nifty]]-AVERAGE(Table2[1Y Return vs Nifty]))/_xlfn.STDEV.P(Table2[1Y Return vs Nifty])</f>
        <v>1.4594794173594701</v>
      </c>
      <c r="I12">
        <v>5.7023492666294002</v>
      </c>
      <c r="J12">
        <f>(Table2[[#This Row],[1M Return vs Nifty]]-AVERAGE(Table2[1M Return vs Nifty]))/_xlfn.STDEV.P(Table2[1M Return vs Nifty])</f>
        <v>9.4345134840595882E-2</v>
      </c>
      <c r="K12">
        <v>71.352838537098904</v>
      </c>
      <c r="L12">
        <f>(Table2[[#This Row],[6M Return vs Nifty]]-AVERAGE(Table2[6M Return vs Nifty]))/_xlfn.STDEV.P(Table2[6M Return vs Nifty])</f>
        <v>2.0717283876955381</v>
      </c>
      <c r="M12">
        <v>-3.4590517632177198</v>
      </c>
      <c r="N12">
        <f>(Table2[[#This Row],[1W Return vs Nifty]]-AVERAGE(Table2[1W Return vs Nifty]))/_xlfn.STDEV.P(Table2[1W Return vs Nifty])</f>
        <v>-1.080702308159817</v>
      </c>
      <c r="O12">
        <v>693.47</v>
      </c>
      <c r="P12">
        <v>682.11637520210797</v>
      </c>
      <c r="Q12">
        <v>547.24964558908903</v>
      </c>
      <c r="R12">
        <v>58.801192282130998</v>
      </c>
      <c r="S12" s="1">
        <f>(Table2[[#This Row],[Close Price]]-Table2[[#This Row],[20D EMA]])/Table2[[#This Row],[20D EMA]]</f>
        <v>2.0447892482731697E-2</v>
      </c>
      <c r="T12" s="1">
        <f>(Table2[[#This Row],[Close Price]]-Table2[[#This Row],[50D EMA]])/Table2[[#This Row],[50D EMA]]</f>
        <v>3.7432945060623279E-2</v>
      </c>
      <c r="U12" s="1">
        <f>(Table2[[#This Row],[Close Price]]-Table2[[#This Row],[200D EMA]])/Table2[[#This Row],[200D EMA]]</f>
        <v>0.29310271044259401</v>
      </c>
      <c r="V12">
        <v>1.37949453474868</v>
      </c>
      <c r="W12">
        <v>692</v>
      </c>
      <c r="X12">
        <v>712</v>
      </c>
      <c r="Y12">
        <v>681.8</v>
      </c>
      <c r="Z12">
        <v>736.8</v>
      </c>
      <c r="AA12">
        <v>632.4</v>
      </c>
      <c r="AB12">
        <v>736.8</v>
      </c>
      <c r="AC12" s="1">
        <f>(Table2[[#This Row],[Close Price]]/Table2[[#This Row],[Day Low]])-1</f>
        <v>2.2615606936416066E-2</v>
      </c>
      <c r="AD12" s="1">
        <f>(Table2[[#This Row],[Day High]]/Table2[[#This Row],[Close Price]])-1</f>
        <v>6.1471066205045499E-3</v>
      </c>
      <c r="AE12" s="1">
        <f>(Table2[[#This Row],[Close Price]]/Table2[[#This Row],[Current Week Low]])-1</f>
        <v>3.7914344382516951E-2</v>
      </c>
      <c r="AF12" s="1">
        <f>(Table2[[#This Row],[Current Week High]]/Table2[[#This Row],[Close Price]])-1</f>
        <v>4.1192679997173798E-2</v>
      </c>
      <c r="AG12" s="1">
        <f>(Table2[[#This Row],[Close Price]]/Table2[[#This Row],[Current Month Low]])-1</f>
        <v>0.1189911448450347</v>
      </c>
      <c r="AH12" s="1">
        <f>(Table2[[#This Row],[Current Month High]]/Table2[[#This Row],[Close Price]])-1</f>
        <v>4.1192679997173798E-2</v>
      </c>
      <c r="AI12">
        <v>11.1071857556701</v>
      </c>
      <c r="AJ12">
        <v>132.703058204537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0.18</v>
      </c>
      <c r="AM12" t="s">
        <v>3190</v>
      </c>
      <c r="AN12">
        <v>1.95</v>
      </c>
      <c r="AO12" t="s">
        <v>3190</v>
      </c>
      <c r="AP12">
        <v>0.25080887562761001</v>
      </c>
      <c r="AQ12">
        <f>(Table2[[#This Row],[Sharpe Ratio]]-AVERAGE(Table2[Sharpe Ratio]))/_xlfn.STDEV.P(Table2[Sharpe Ratio])</f>
        <v>2.2359182488299449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4.7807688805657316</v>
      </c>
      <c r="AS12">
        <f>_xlfn.RANK.AVG(Table2[[#This Row],[1Y Return vs Nifty Z-Score]],Table2[1Y Return vs Nifty Z-Score])</f>
        <v>59</v>
      </c>
      <c r="AT12">
        <f>_xlfn.RANK.AVG(Table2[[#This Row],[6M Return vs Nifty Z-Score]],Table2[6M Return vs Nifty Z-Score])</f>
        <v>29</v>
      </c>
      <c r="AU12">
        <f>_xlfn.RANK.AVG(Table2[[#This Row],[Sharpe Ratio Z-Score]],Table2[Sharpe Ratio Z-Score])</f>
        <v>9</v>
      </c>
      <c r="AV12">
        <f>(Table2[[#This Row],[Rank 1Y]]+Table2[[#This Row],[Rank 6M]]+Table2[[#This Row],[Rank Sharpe]])/3</f>
        <v>32.333333333333336</v>
      </c>
    </row>
    <row r="13" spans="1:48" x14ac:dyDescent="0.3">
      <c r="A13" t="s">
        <v>1163</v>
      </c>
      <c r="B13" t="s">
        <v>1164</v>
      </c>
      <c r="C13" t="s">
        <v>3144</v>
      </c>
      <c r="D13" t="s">
        <v>491</v>
      </c>
      <c r="E13">
        <v>10490.326085000001</v>
      </c>
      <c r="F13">
        <v>526.15</v>
      </c>
      <c r="G13">
        <v>120.971390618922</v>
      </c>
      <c r="H13">
        <f>(Table2[[#This Row],[1Y Return vs Nifty]]-AVERAGE(Table2[1Y Return vs Nifty]))/_xlfn.STDEV.P(Table2[1Y Return vs Nifty])</f>
        <v>2.00386224608748</v>
      </c>
      <c r="I13">
        <v>17.064705449286699</v>
      </c>
      <c r="J13">
        <f>(Table2[[#This Row],[1M Return vs Nifty]]-AVERAGE(Table2[1M Return vs Nifty]))/_xlfn.STDEV.P(Table2[1M Return vs Nifty])</f>
        <v>1.1467791733137023</v>
      </c>
      <c r="K13">
        <v>50.586591262311302</v>
      </c>
      <c r="L13">
        <f>(Table2[[#This Row],[6M Return vs Nifty]]-AVERAGE(Table2[6M Return vs Nifty]))/_xlfn.STDEV.P(Table2[6M Return vs Nifty])</f>
        <v>1.4002179040115605</v>
      </c>
      <c r="M13">
        <v>-1.9809337577902699</v>
      </c>
      <c r="N13">
        <f>(Table2[[#This Row],[1W Return vs Nifty]]-AVERAGE(Table2[1W Return vs Nifty]))/_xlfn.STDEV.P(Table2[1W Return vs Nifty])</f>
        <v>-0.76778306353898729</v>
      </c>
      <c r="O13">
        <v>518.47</v>
      </c>
      <c r="P13">
        <v>493.870398986738</v>
      </c>
      <c r="Q13">
        <v>398.33704803734298</v>
      </c>
      <c r="R13">
        <v>52.918694353303003</v>
      </c>
      <c r="S13" s="1">
        <f>(Table2[[#This Row],[Close Price]]-Table2[[#This Row],[20D EMA]])/Table2[[#This Row],[20D EMA]]</f>
        <v>1.4812814627654347E-2</v>
      </c>
      <c r="T13" s="1">
        <f>(Table2[[#This Row],[Close Price]]-Table2[[#This Row],[50D EMA]])/Table2[[#This Row],[50D EMA]]</f>
        <v>6.5360469223280565E-2</v>
      </c>
      <c r="U13" s="1">
        <f>(Table2[[#This Row],[Close Price]]-Table2[[#This Row],[200D EMA]])/Table2[[#This Row],[200D EMA]]</f>
        <v>0.32086634319455742</v>
      </c>
      <c r="V13">
        <v>0.79424859413231896</v>
      </c>
      <c r="W13">
        <v>521.5</v>
      </c>
      <c r="X13">
        <v>535.85</v>
      </c>
      <c r="Y13">
        <v>515</v>
      </c>
      <c r="Z13">
        <v>555</v>
      </c>
      <c r="AA13">
        <v>503.25</v>
      </c>
      <c r="AB13">
        <v>555</v>
      </c>
      <c r="AC13" s="1">
        <f>(Table2[[#This Row],[Close Price]]/Table2[[#This Row],[Day Low]])-1</f>
        <v>8.916586768935808E-3</v>
      </c>
      <c r="AD13" s="1">
        <f>(Table2[[#This Row],[Day High]]/Table2[[#This Row],[Close Price]])-1</f>
        <v>1.843580727929317E-2</v>
      </c>
      <c r="AE13" s="1">
        <f>(Table2[[#This Row],[Close Price]]/Table2[[#This Row],[Current Week Low]])-1</f>
        <v>2.1650485436893074E-2</v>
      </c>
      <c r="AF13" s="1">
        <f>(Table2[[#This Row],[Current Week High]]/Table2[[#This Row],[Close Price]])-1</f>
        <v>5.4832272165732165E-2</v>
      </c>
      <c r="AG13" s="1">
        <f>(Table2[[#This Row],[Close Price]]/Table2[[#This Row],[Current Month Low]])-1</f>
        <v>4.5504222553402807E-2</v>
      </c>
      <c r="AH13" s="1">
        <f>(Table2[[#This Row],[Current Month High]]/Table2[[#This Row],[Close Price]])-1</f>
        <v>5.4832272165732165E-2</v>
      </c>
      <c r="AI13">
        <v>5.4832272165732103</v>
      </c>
      <c r="AJ13">
        <v>144.83480688692401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0.17</v>
      </c>
      <c r="AM13" t="s">
        <v>3190</v>
      </c>
      <c r="AN13">
        <v>0.42</v>
      </c>
      <c r="AO13" t="s">
        <v>3190</v>
      </c>
      <c r="AP13">
        <v>0.33748356778511901</v>
      </c>
      <c r="AQ13">
        <f>(Table2[[#This Row],[Sharpe Ratio]]-AVERAGE(Table2[Sharpe Ratio]))/_xlfn.STDEV.P(Table2[Sharpe Ratio])</f>
        <v>3.2368085330708465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7.0198847929446027</v>
      </c>
      <c r="AS13">
        <f>_xlfn.RANK.AVG(Table2[[#This Row],[1Y Return vs Nifty Z-Score]],Table2[1Y Return vs Nifty Z-Score])</f>
        <v>40</v>
      </c>
      <c r="AT13">
        <f>_xlfn.RANK.AVG(Table2[[#This Row],[6M Return vs Nifty Z-Score]],Table2[6M Return vs Nifty Z-Score])</f>
        <v>66</v>
      </c>
      <c r="AU13">
        <f>_xlfn.RANK.AVG(Table2[[#This Row],[Sharpe Ratio Z-Score]],Table2[Sharpe Ratio Z-Score])</f>
        <v>1</v>
      </c>
      <c r="AV13">
        <f>(Table2[[#This Row],[Rank 1Y]]+Table2[[#This Row],[Rank 6M]]+Table2[[#This Row],[Rank Sharpe]])/3</f>
        <v>35.666666666666664</v>
      </c>
    </row>
    <row r="14" spans="1:48" x14ac:dyDescent="0.3">
      <c r="A14" t="s">
        <v>993</v>
      </c>
      <c r="B14" t="s">
        <v>994</v>
      </c>
      <c r="C14" t="s">
        <v>3154</v>
      </c>
      <c r="D14" t="s">
        <v>995</v>
      </c>
      <c r="E14">
        <v>14850.29529921</v>
      </c>
      <c r="F14">
        <v>2182.65</v>
      </c>
      <c r="G14">
        <v>74.699268512604604</v>
      </c>
      <c r="H14">
        <f>(Table2[[#This Row],[1Y Return vs Nifty]]-AVERAGE(Table2[1Y Return vs Nifty]))/_xlfn.STDEV.P(Table2[1Y Return vs Nifty])</f>
        <v>1.1048574209567916</v>
      </c>
      <c r="I14">
        <v>12.6050629488163</v>
      </c>
      <c r="J14">
        <f>(Table2[[#This Row],[1M Return vs Nifty]]-AVERAGE(Table2[1M Return vs Nifty]))/_xlfn.STDEV.P(Table2[1M Return vs Nifty])</f>
        <v>0.73370643633330723</v>
      </c>
      <c r="K14">
        <v>88.886101784756903</v>
      </c>
      <c r="L14">
        <f>(Table2[[#This Row],[6M Return vs Nifty]]-AVERAGE(Table2[6M Return vs Nifty]))/_xlfn.STDEV.P(Table2[6M Return vs Nifty])</f>
        <v>2.6386950585724622</v>
      </c>
      <c r="M14">
        <v>2.43420309457971</v>
      </c>
      <c r="N14">
        <f>(Table2[[#This Row],[1W Return vs Nifty]]-AVERAGE(Table2[1W Return vs Nifty]))/_xlfn.STDEV.P(Table2[1W Return vs Nifty])</f>
        <v>0.1669063751040856</v>
      </c>
      <c r="O14">
        <v>2165.5100000000002</v>
      </c>
      <c r="P14">
        <v>2184.2975711321701</v>
      </c>
      <c r="Q14">
        <v>1722.2193752697699</v>
      </c>
      <c r="R14">
        <v>55.114223560170402</v>
      </c>
      <c r="S14" s="1">
        <f>(Table2[[#This Row],[Close Price]]-Table2[[#This Row],[20D EMA]])/Table2[[#This Row],[20D EMA]]</f>
        <v>7.9149946202048804E-3</v>
      </c>
      <c r="T14" s="1">
        <f>(Table2[[#This Row],[Close Price]]-Table2[[#This Row],[50D EMA]])/Table2[[#This Row],[50D EMA]]</f>
        <v>-7.5427961553610197E-4</v>
      </c>
      <c r="U14" s="1">
        <f>(Table2[[#This Row],[Close Price]]-Table2[[#This Row],[200D EMA]])/Table2[[#This Row],[200D EMA]]</f>
        <v>0.2673472563029945</v>
      </c>
      <c r="V14">
        <v>0.59364623008306205</v>
      </c>
      <c r="W14">
        <v>2165.6999999999998</v>
      </c>
      <c r="X14">
        <v>2233.4499999999998</v>
      </c>
      <c r="Y14">
        <v>2110.35</v>
      </c>
      <c r="Z14">
        <v>2235.75</v>
      </c>
      <c r="AA14">
        <v>2018</v>
      </c>
      <c r="AB14">
        <v>2335</v>
      </c>
      <c r="AC14" s="1">
        <f>(Table2[[#This Row],[Close Price]]/Table2[[#This Row],[Day Low]])-1</f>
        <v>7.8265687768390713E-3</v>
      </c>
      <c r="AD14" s="1">
        <f>(Table2[[#This Row],[Day High]]/Table2[[#This Row],[Close Price]])-1</f>
        <v>2.3274459945479054E-2</v>
      </c>
      <c r="AE14" s="1">
        <f>(Table2[[#This Row],[Close Price]]/Table2[[#This Row],[Current Week Low]])-1</f>
        <v>3.4259719951666767E-2</v>
      </c>
      <c r="AF14" s="1">
        <f>(Table2[[#This Row],[Current Week High]]/Table2[[#This Row],[Close Price]])-1</f>
        <v>2.4328224864270442E-2</v>
      </c>
      <c r="AG14" s="1">
        <f>(Table2[[#This Row],[Close Price]]/Table2[[#This Row],[Current Month Low]])-1</f>
        <v>8.1590683845391476E-2</v>
      </c>
      <c r="AH14" s="1">
        <f>(Table2[[#This Row],[Current Month High]]/Table2[[#This Row],[Close Price]])-1</f>
        <v>6.9800471903420203E-2</v>
      </c>
      <c r="AI14">
        <v>23.7028382929008</v>
      </c>
      <c r="AJ14">
        <v>198.99315068493101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0.01</v>
      </c>
      <c r="AM14" t="s">
        <v>3190</v>
      </c>
      <c r="AN14">
        <v>-2.2200000000000002</v>
      </c>
      <c r="AO14" t="s">
        <v>3189</v>
      </c>
      <c r="AP14">
        <v>0.234371048271797</v>
      </c>
      <c r="AQ14">
        <f>(Table2[[#This Row],[Sharpe Ratio]]-AVERAGE(Table2[Sharpe Ratio]))/_xlfn.STDEV.P(Table2[Sharpe Ratio])</f>
        <v>2.0460997298952086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85</v>
      </c>
      <c r="AT14">
        <f>_xlfn.RANK.AVG(Table2[[#This Row],[6M Return vs Nifty Z-Score]],Table2[6M Return vs Nifty Z-Score])</f>
        <v>16</v>
      </c>
      <c r="AU14">
        <f>_xlfn.RANK.AVG(Table2[[#This Row],[Sharpe Ratio Z-Score]],Table2[Sharpe Ratio Z-Score])</f>
        <v>14</v>
      </c>
      <c r="AV14">
        <f>(Table2[[#This Row],[Rank 1Y]]+Table2[[#This Row],[Rank 6M]]+Table2[[#This Row],[Rank Sharpe]])/3</f>
        <v>38.333333333333336</v>
      </c>
    </row>
    <row r="15" spans="1:48" x14ac:dyDescent="0.3">
      <c r="A15" t="s">
        <v>109</v>
      </c>
      <c r="B15" t="s">
        <v>110</v>
      </c>
      <c r="C15" t="s">
        <v>3156</v>
      </c>
      <c r="D15" t="s">
        <v>111</v>
      </c>
      <c r="E15">
        <v>239712.30470152001</v>
      </c>
      <c r="F15">
        <v>6743.2</v>
      </c>
      <c r="G15">
        <v>135.969023666315</v>
      </c>
      <c r="H15">
        <f>(Table2[[#This Row],[1Y Return vs Nifty]]-AVERAGE(Table2[1Y Return vs Nifty]))/_xlfn.STDEV.P(Table2[1Y Return vs Nifty])</f>
        <v>2.2952459964191938</v>
      </c>
      <c r="I15">
        <v>-5.1732527178994401</v>
      </c>
      <c r="J15">
        <f>(Table2[[#This Row],[1M Return vs Nifty]]-AVERAGE(Table2[1M Return vs Nifty]))/_xlfn.STDEV.P(Table2[1M Return vs Nifty])</f>
        <v>-0.91300347608166721</v>
      </c>
      <c r="K15">
        <v>41.603684711141803</v>
      </c>
      <c r="L15">
        <f>(Table2[[#This Row],[6M Return vs Nifty]]-AVERAGE(Table2[6M Return vs Nifty]))/_xlfn.STDEV.P(Table2[6M Return vs Nifty])</f>
        <v>1.1097409659666482</v>
      </c>
      <c r="M15">
        <v>4.6385530391568501</v>
      </c>
      <c r="N15">
        <f>(Table2[[#This Row],[1W Return vs Nifty]]-AVERAGE(Table2[1W Return vs Nifty]))/_xlfn.STDEV.P(Table2[1W Return vs Nifty])</f>
        <v>0.63356973824847229</v>
      </c>
      <c r="O15">
        <v>6783.44</v>
      </c>
      <c r="P15">
        <v>6948.2168548017598</v>
      </c>
      <c r="Q15">
        <v>5720.37863365269</v>
      </c>
      <c r="R15">
        <v>52.259144207099403</v>
      </c>
      <c r="S15" s="1">
        <f>(Table2[[#This Row],[Close Price]]-Table2[[#This Row],[20D EMA]])/Table2[[#This Row],[20D EMA]]</f>
        <v>-5.9320934511103195E-3</v>
      </c>
      <c r="T15" s="1">
        <f>(Table2[[#This Row],[Close Price]]-Table2[[#This Row],[50D EMA]])/Table2[[#This Row],[50D EMA]]</f>
        <v>-2.9506398416462402E-2</v>
      </c>
      <c r="U15" s="1">
        <f>(Table2[[#This Row],[Close Price]]-Table2[[#This Row],[200D EMA]])/Table2[[#This Row],[200D EMA]]</f>
        <v>0.17880308837077757</v>
      </c>
      <c r="V15">
        <v>0.85563836182515796</v>
      </c>
      <c r="W15">
        <v>6716.05</v>
      </c>
      <c r="X15">
        <v>6886.45</v>
      </c>
      <c r="Y15">
        <v>6631.35</v>
      </c>
      <c r="Z15">
        <v>6909</v>
      </c>
      <c r="AA15">
        <v>6212.05</v>
      </c>
      <c r="AB15">
        <v>7236</v>
      </c>
      <c r="AC15" s="1">
        <f>(Table2[[#This Row],[Close Price]]/Table2[[#This Row],[Day Low]])-1</f>
        <v>4.0425547755005287E-3</v>
      </c>
      <c r="AD15" s="1">
        <f>(Table2[[#This Row],[Day High]]/Table2[[#This Row],[Close Price]])-1</f>
        <v>2.1243623205599693E-2</v>
      </c>
      <c r="AE15" s="1">
        <f>(Table2[[#This Row],[Close Price]]/Table2[[#This Row],[Current Week Low]])-1</f>
        <v>1.6866852149260536E-2</v>
      </c>
      <c r="AF15" s="1">
        <f>(Table2[[#This Row],[Current Week High]]/Table2[[#This Row],[Close Price]])-1</f>
        <v>2.4587732827144437E-2</v>
      </c>
      <c r="AG15" s="1">
        <f>(Table2[[#This Row],[Close Price]]/Table2[[#This Row],[Current Month Low]])-1</f>
        <v>8.5503175280301935E-2</v>
      </c>
      <c r="AH15" s="1">
        <f>(Table2[[#This Row],[Current Month High]]/Table2[[#This Row],[Close Price]])-1</f>
        <v>7.3081029778147011E-2</v>
      </c>
      <c r="AI15">
        <v>23.7543006287815</v>
      </c>
      <c r="AJ15">
        <v>154.93657964877701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0.01</v>
      </c>
      <c r="AM15" t="s">
        <v>3190</v>
      </c>
      <c r="AN15">
        <v>7.05</v>
      </c>
      <c r="AO15" t="s">
        <v>3190</v>
      </c>
      <c r="AP15">
        <v>0.261354052049105</v>
      </c>
      <c r="AQ15">
        <f>(Table2[[#This Row],[Sharpe Ratio]]-AVERAGE(Table2[Sharpe Ratio]))/_xlfn.STDEV.P(Table2[Sharpe Ratio])</f>
        <v>2.3576904104973941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30</v>
      </c>
      <c r="AT15">
        <f>_xlfn.RANK.AVG(Table2[[#This Row],[6M Return vs Nifty Z-Score]],Table2[6M Return vs Nifty Z-Score])</f>
        <v>83</v>
      </c>
      <c r="AU15">
        <f>_xlfn.RANK.AVG(Table2[[#This Row],[Sharpe Ratio Z-Score]],Table2[Sharpe Ratio Z-Score])</f>
        <v>5</v>
      </c>
      <c r="AV15">
        <f>(Table2[[#This Row],[Rank 1Y]]+Table2[[#This Row],[Rank 6M]]+Table2[[#This Row],[Rank Sharpe]])/3</f>
        <v>39.333333333333336</v>
      </c>
    </row>
    <row r="16" spans="1:48" x14ac:dyDescent="0.3">
      <c r="A16" t="s">
        <v>1061</v>
      </c>
      <c r="B16" t="s">
        <v>1062</v>
      </c>
      <c r="C16" t="s">
        <v>3144</v>
      </c>
      <c r="D16" t="s">
        <v>212</v>
      </c>
      <c r="E16">
        <v>12517.653430799999</v>
      </c>
      <c r="F16">
        <v>3023.1</v>
      </c>
      <c r="G16">
        <v>105.809229015111</v>
      </c>
      <c r="H16">
        <f>(Table2[[#This Row],[1Y Return vs Nifty]]-AVERAGE(Table2[1Y Return vs Nifty]))/_xlfn.STDEV.P(Table2[1Y Return vs Nifty])</f>
        <v>1.7092819281604494</v>
      </c>
      <c r="I16">
        <v>18.391506776167699</v>
      </c>
      <c r="J16">
        <f>(Table2[[#This Row],[1M Return vs Nifty]]-AVERAGE(Table2[1M Return vs Nifty]))/_xlfn.STDEV.P(Table2[1M Return vs Nifty])</f>
        <v>1.2696736554310795</v>
      </c>
      <c r="K16">
        <v>78.364278128025305</v>
      </c>
      <c r="L16">
        <f>(Table2[[#This Row],[6M Return vs Nifty]]-AVERAGE(Table2[6M Return vs Nifty]))/_xlfn.STDEV.P(Table2[6M Return vs Nifty])</f>
        <v>2.2984547253299881</v>
      </c>
      <c r="M16">
        <v>-2.0178330170995</v>
      </c>
      <c r="N16">
        <f>(Table2[[#This Row],[1W Return vs Nifty]]-AVERAGE(Table2[1W Return vs Nifty]))/_xlfn.STDEV.P(Table2[1W Return vs Nifty])</f>
        <v>-0.77559467824614547</v>
      </c>
      <c r="O16">
        <v>2947.9</v>
      </c>
      <c r="P16">
        <v>2764.2750908555399</v>
      </c>
      <c r="Q16">
        <v>2150.8316042912602</v>
      </c>
      <c r="R16">
        <v>54.611781229549898</v>
      </c>
      <c r="S16" s="1">
        <f>(Table2[[#This Row],[Close Price]]-Table2[[#This Row],[20D EMA]])/Table2[[#This Row],[20D EMA]]</f>
        <v>2.5509684860409044E-2</v>
      </c>
      <c r="T16" s="1">
        <f>(Table2[[#This Row],[Close Price]]-Table2[[#This Row],[50D EMA]])/Table2[[#This Row],[50D EMA]]</f>
        <v>9.3632109915787715E-2</v>
      </c>
      <c r="U16" s="1">
        <f>(Table2[[#This Row],[Close Price]]-Table2[[#This Row],[200D EMA]])/Table2[[#This Row],[200D EMA]]</f>
        <v>0.40554936703013933</v>
      </c>
      <c r="V16">
        <v>0.86725211942298996</v>
      </c>
      <c r="W16">
        <v>2997.05</v>
      </c>
      <c r="X16">
        <v>3049.3</v>
      </c>
      <c r="Y16">
        <v>2942.6</v>
      </c>
      <c r="Z16">
        <v>3181.9</v>
      </c>
      <c r="AA16">
        <v>2820</v>
      </c>
      <c r="AB16">
        <v>3735.2</v>
      </c>
      <c r="AC16" s="1">
        <f>(Table2[[#This Row],[Close Price]]/Table2[[#This Row],[Day Low]])-1</f>
        <v>8.6918803490096952E-3</v>
      </c>
      <c r="AD16" s="1">
        <f>(Table2[[#This Row],[Day High]]/Table2[[#This Row],[Close Price]])-1</f>
        <v>8.6666005094109266E-3</v>
      </c>
      <c r="AE16" s="1">
        <f>(Table2[[#This Row],[Close Price]]/Table2[[#This Row],[Current Week Low]])-1</f>
        <v>2.7356759328484914E-2</v>
      </c>
      <c r="AF16" s="1">
        <f>(Table2[[#This Row],[Current Week High]]/Table2[[#This Row],[Close Price]])-1</f>
        <v>5.2528861102841606E-2</v>
      </c>
      <c r="AG16" s="1">
        <f>(Table2[[#This Row],[Close Price]]/Table2[[#This Row],[Current Month Low]])-1</f>
        <v>7.2021276595744643E-2</v>
      </c>
      <c r="AH16" s="1">
        <f>(Table2[[#This Row],[Current Month High]]/Table2[[#This Row],[Close Price]])-1</f>
        <v>0.23555290926532368</v>
      </c>
      <c r="AI16">
        <v>23.555290926532301</v>
      </c>
      <c r="AJ16">
        <v>166.352422907489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0.28000000000000003</v>
      </c>
      <c r="AM16" t="s">
        <v>3190</v>
      </c>
      <c r="AN16">
        <v>1.4</v>
      </c>
      <c r="AO16" t="s">
        <v>3190</v>
      </c>
      <c r="AP16">
        <v>0.17846278148933101</v>
      </c>
      <c r="AQ16">
        <f>(Table2[[#This Row],[Sharpe Ratio]]-AVERAGE(Table2[Sharpe Ratio]))/_xlfn.STDEV.P(Table2[Sharpe Ratio])</f>
        <v>1.4004898103395766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5.9023054410149474</v>
      </c>
      <c r="AS16">
        <f>_xlfn.RANK.AVG(Table2[[#This Row],[1Y Return vs Nifty Z-Score]],Table2[1Y Return vs Nifty Z-Score])</f>
        <v>47</v>
      </c>
      <c r="AT16">
        <f>_xlfn.RANK.AVG(Table2[[#This Row],[6M Return vs Nifty Z-Score]],Table2[6M Return vs Nifty Z-Score])</f>
        <v>23</v>
      </c>
      <c r="AU16">
        <f>_xlfn.RANK.AVG(Table2[[#This Row],[Sharpe Ratio Z-Score]],Table2[Sharpe Ratio Z-Score])</f>
        <v>55</v>
      </c>
      <c r="AV16">
        <f>(Table2[[#This Row],[Rank 1Y]]+Table2[[#This Row],[Rank 6M]]+Table2[[#This Row],[Rank Sharpe]])/3</f>
        <v>41.666666666666664</v>
      </c>
    </row>
    <row r="17" spans="1:48" x14ac:dyDescent="0.3">
      <c r="A17" t="s">
        <v>1179</v>
      </c>
      <c r="B17" t="s">
        <v>1180</v>
      </c>
      <c r="C17" t="s">
        <v>3157</v>
      </c>
      <c r="D17" t="s">
        <v>136</v>
      </c>
      <c r="E17">
        <v>10387.11286585</v>
      </c>
      <c r="F17">
        <v>1245.6500000000001</v>
      </c>
      <c r="G17">
        <v>195.52751389182899</v>
      </c>
      <c r="H17">
        <f>(Table2[[#This Row],[1Y Return vs Nifty]]-AVERAGE(Table2[1Y Return vs Nifty]))/_xlfn.STDEV.P(Table2[1Y Return vs Nifty])</f>
        <v>3.4523870060148156</v>
      </c>
      <c r="I17">
        <v>25.608433388060199</v>
      </c>
      <c r="J17">
        <f>(Table2[[#This Row],[1M Return vs Nifty]]-AVERAGE(Table2[1M Return vs Nifty]))/_xlfn.STDEV.P(Table2[1M Return vs Nifty])</f>
        <v>1.9381388133101334</v>
      </c>
      <c r="K17">
        <v>57.521492810206801</v>
      </c>
      <c r="L17">
        <f>(Table2[[#This Row],[6M Return vs Nifty]]-AVERAGE(Table2[6M Return vs Nifty]))/_xlfn.STDEV.P(Table2[6M Return vs Nifty])</f>
        <v>1.6244692591604506</v>
      </c>
      <c r="M17">
        <v>11.4458867493725</v>
      </c>
      <c r="N17">
        <f>(Table2[[#This Row],[1W Return vs Nifty]]-AVERAGE(Table2[1W Return vs Nifty]))/_xlfn.STDEV.P(Table2[1W Return vs Nifty])</f>
        <v>2.0746899429012697</v>
      </c>
      <c r="O17">
        <v>1125.96</v>
      </c>
      <c r="P17">
        <v>1033.23903113509</v>
      </c>
      <c r="Q17">
        <v>860.52706480493202</v>
      </c>
      <c r="R17">
        <v>79.051704091165206</v>
      </c>
      <c r="S17" s="1">
        <f>(Table2[[#This Row],[Close Price]]-Table2[[#This Row],[20D EMA]])/Table2[[#This Row],[20D EMA]]</f>
        <v>0.10630040143521977</v>
      </c>
      <c r="T17" s="1">
        <f>(Table2[[#This Row],[Close Price]]-Table2[[#This Row],[50D EMA]])/Table2[[#This Row],[50D EMA]]</f>
        <v>0.20557776319344109</v>
      </c>
      <c r="U17" s="1">
        <f>(Table2[[#This Row],[Close Price]]-Table2[[#This Row],[200D EMA]])/Table2[[#This Row],[200D EMA]]</f>
        <v>0.4475430825436843</v>
      </c>
      <c r="V17">
        <v>1.16399658546949</v>
      </c>
      <c r="W17">
        <v>1215.0999999999999</v>
      </c>
      <c r="X17">
        <v>1253</v>
      </c>
      <c r="Y17">
        <v>1152.0999999999999</v>
      </c>
      <c r="Z17">
        <v>1253</v>
      </c>
      <c r="AA17">
        <v>1020.05</v>
      </c>
      <c r="AB17">
        <v>1253</v>
      </c>
      <c r="AC17" s="1">
        <f>(Table2[[#This Row],[Close Price]]/Table2[[#This Row],[Day Low]])-1</f>
        <v>2.5141963624393249E-2</v>
      </c>
      <c r="AD17" s="1">
        <f>(Table2[[#This Row],[Day High]]/Table2[[#This Row],[Close Price]])-1</f>
        <v>5.9005338578250743E-3</v>
      </c>
      <c r="AE17" s="1">
        <f>(Table2[[#This Row],[Close Price]]/Table2[[#This Row],[Current Week Low]])-1</f>
        <v>8.1199548650290998E-2</v>
      </c>
      <c r="AF17" s="1">
        <f>(Table2[[#This Row],[Current Week High]]/Table2[[#This Row],[Close Price]])-1</f>
        <v>5.9005338578250743E-3</v>
      </c>
      <c r="AG17" s="1">
        <f>(Table2[[#This Row],[Close Price]]/Table2[[#This Row],[Current Month Low]])-1</f>
        <v>0.22116562913582682</v>
      </c>
      <c r="AH17" s="1">
        <f>(Table2[[#This Row],[Current Month High]]/Table2[[#This Row],[Close Price]])-1</f>
        <v>5.9005338578250743E-3</v>
      </c>
      <c r="AI17">
        <v>0.59005338578250699</v>
      </c>
      <c r="AJ17">
        <v>233.95442359249299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0.54</v>
      </c>
      <c r="AM17" t="s">
        <v>3190</v>
      </c>
      <c r="AN17">
        <v>11.9</v>
      </c>
      <c r="AO17" t="s">
        <v>3190</v>
      </c>
      <c r="AP17">
        <v>0.164935238826278</v>
      </c>
      <c r="AQ17">
        <f>(Table2[[#This Row],[Sharpe Ratio]]-AVERAGE(Table2[Sharpe Ratio]))/_xlfn.STDEV.P(Table2[Sharpe Ratio])</f>
        <v>1.2442782832596844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10.333963304646353</v>
      </c>
      <c r="AS17">
        <f>_xlfn.RANK.AVG(Table2[[#This Row],[1Y Return vs Nifty Z-Score]],Table2[1Y Return vs Nifty Z-Score])</f>
        <v>8</v>
      </c>
      <c r="AT17">
        <f>_xlfn.RANK.AVG(Table2[[#This Row],[6M Return vs Nifty Z-Score]],Table2[6M Return vs Nifty Z-Score])</f>
        <v>47</v>
      </c>
      <c r="AU17">
        <f>_xlfn.RANK.AVG(Table2[[#This Row],[Sharpe Ratio Z-Score]],Table2[Sharpe Ratio Z-Score])</f>
        <v>78</v>
      </c>
      <c r="AV17">
        <f>(Table2[[#This Row],[Rank 1Y]]+Table2[[#This Row],[Rank 6M]]+Table2[[#This Row],[Rank Sharpe]])/3</f>
        <v>44.333333333333336</v>
      </c>
    </row>
    <row r="18" spans="1:48" x14ac:dyDescent="0.3">
      <c r="A18" t="s">
        <v>290</v>
      </c>
      <c r="B18" t="s">
        <v>291</v>
      </c>
      <c r="C18" t="s">
        <v>3152</v>
      </c>
      <c r="D18" t="s">
        <v>292</v>
      </c>
      <c r="E18">
        <v>91195.141950000005</v>
      </c>
      <c r="F18">
        <v>4521.55</v>
      </c>
      <c r="G18">
        <v>101.546496296265</v>
      </c>
      <c r="H18">
        <f>(Table2[[#This Row],[1Y Return vs Nifty]]-AVERAGE(Table2[1Y Return vs Nifty]))/_xlfn.STDEV.P(Table2[1Y Return vs Nifty])</f>
        <v>1.6264627898101509</v>
      </c>
      <c r="I18">
        <v>11.3918054999489</v>
      </c>
      <c r="J18">
        <f>(Table2[[#This Row],[1M Return vs Nifty]]-AVERAGE(Table2[1M Return vs Nifty]))/_xlfn.STDEV.P(Table2[1M Return vs Nifty])</f>
        <v>0.62132891391695955</v>
      </c>
      <c r="K18">
        <v>44.406805311432002</v>
      </c>
      <c r="L18">
        <f>(Table2[[#This Row],[6M Return vs Nifty]]-AVERAGE(Table2[6M Return vs Nifty]))/_xlfn.STDEV.P(Table2[6M Return vs Nifty])</f>
        <v>1.200384443587698</v>
      </c>
      <c r="M18">
        <v>7.5691062119127599</v>
      </c>
      <c r="N18">
        <f>(Table2[[#This Row],[1W Return vs Nifty]]-AVERAGE(Table2[1W Return vs Nifty]))/_xlfn.STDEV.P(Table2[1W Return vs Nifty])</f>
        <v>1.2539711417715724</v>
      </c>
      <c r="O18">
        <v>4177.43</v>
      </c>
      <c r="P18">
        <v>4209.7376764761602</v>
      </c>
      <c r="Q18">
        <v>3684.9241939568201</v>
      </c>
      <c r="R18">
        <v>76.370640194514195</v>
      </c>
      <c r="S18" s="1">
        <f>(Table2[[#This Row],[Close Price]]-Table2[[#This Row],[20D EMA]])/Table2[[#This Row],[20D EMA]]</f>
        <v>8.2376006300524454E-2</v>
      </c>
      <c r="T18" s="1">
        <f>(Table2[[#This Row],[Close Price]]-Table2[[#This Row],[50D EMA]])/Table2[[#This Row],[50D EMA]]</f>
        <v>7.40693001528894E-2</v>
      </c>
      <c r="U18" s="1">
        <f>(Table2[[#This Row],[Close Price]]-Table2[[#This Row],[200D EMA]])/Table2[[#This Row],[200D EMA]]</f>
        <v>0.22704016745180935</v>
      </c>
      <c r="V18">
        <v>0.78101255328033203</v>
      </c>
      <c r="W18">
        <v>4469</v>
      </c>
      <c r="X18">
        <v>4649.8999999999996</v>
      </c>
      <c r="Y18">
        <v>4105.5</v>
      </c>
      <c r="Z18">
        <v>4649.8999999999996</v>
      </c>
      <c r="AA18">
        <v>3851.2</v>
      </c>
      <c r="AB18">
        <v>4649.8999999999996</v>
      </c>
      <c r="AC18" s="1">
        <f>(Table2[[#This Row],[Close Price]]/Table2[[#This Row],[Day Low]])-1</f>
        <v>1.1758782725441952E-2</v>
      </c>
      <c r="AD18" s="1">
        <f>(Table2[[#This Row],[Day High]]/Table2[[#This Row],[Close Price]])-1</f>
        <v>2.8386283464741036E-2</v>
      </c>
      <c r="AE18" s="1">
        <f>(Table2[[#This Row],[Close Price]]/Table2[[#This Row],[Current Week Low]])-1</f>
        <v>0.10133966630130309</v>
      </c>
      <c r="AF18" s="1">
        <f>(Table2[[#This Row],[Current Week High]]/Table2[[#This Row],[Close Price]])-1</f>
        <v>2.8386283464741036E-2</v>
      </c>
      <c r="AG18" s="1">
        <f>(Table2[[#This Row],[Close Price]]/Table2[[#This Row],[Current Month Low]])-1</f>
        <v>0.17406262982966347</v>
      </c>
      <c r="AH18" s="1">
        <f>(Table2[[#This Row],[Current Month High]]/Table2[[#This Row],[Close Price]])-1</f>
        <v>2.8386283464741036E-2</v>
      </c>
      <c r="AI18">
        <v>29.6015746812486</v>
      </c>
      <c r="AJ18">
        <v>151.840815417177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0.11</v>
      </c>
      <c r="AM18" t="s">
        <v>3190</v>
      </c>
      <c r="AN18">
        <v>8.58</v>
      </c>
      <c r="AO18" t="s">
        <v>3190</v>
      </c>
      <c r="AP18">
        <v>0.25551346960607602</v>
      </c>
      <c r="AQ18">
        <f>(Table2[[#This Row],[Sharpe Ratio]]-AVERAGE(Table2[Sharpe Ratio]))/_xlfn.STDEV.P(Table2[Sharpe Ratio])</f>
        <v>2.2902453227096866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">
        <f>_xlfn.RANK.AVG(Table2[[#This Row],[1Y Return vs Nifty Z-Score]],Table2[1Y Return vs Nifty Z-Score])</f>
        <v>50</v>
      </c>
      <c r="AT18">
        <f>_xlfn.RANK.AVG(Table2[[#This Row],[6M Return vs Nifty Z-Score]],Table2[6M Return vs Nifty Z-Score])</f>
        <v>78</v>
      </c>
      <c r="AU18">
        <f>_xlfn.RANK.AVG(Table2[[#This Row],[Sharpe Ratio Z-Score]],Table2[Sharpe Ratio Z-Score])</f>
        <v>6</v>
      </c>
      <c r="AV18">
        <f>(Table2[[#This Row],[Rank 1Y]]+Table2[[#This Row],[Rank 6M]]+Table2[[#This Row],[Rank Sharpe]])/3</f>
        <v>44.666666666666664</v>
      </c>
    </row>
    <row r="19" spans="1:48" x14ac:dyDescent="0.3">
      <c r="A19" t="s">
        <v>998</v>
      </c>
      <c r="B19" t="s">
        <v>999</v>
      </c>
      <c r="C19" t="s">
        <v>3148</v>
      </c>
      <c r="D19" t="s">
        <v>51</v>
      </c>
      <c r="E19">
        <v>14670.5536704899</v>
      </c>
      <c r="F19">
        <v>1595.35</v>
      </c>
      <c r="G19">
        <v>201.53905266974499</v>
      </c>
      <c r="H19">
        <f>(Table2[[#This Row],[1Y Return vs Nifty]]-AVERAGE(Table2[1Y Return vs Nifty]))/_xlfn.STDEV.P(Table2[1Y Return vs Nifty])</f>
        <v>3.5691830836917648</v>
      </c>
      <c r="I19">
        <v>2.36807304261094</v>
      </c>
      <c r="J19">
        <f>(Table2[[#This Row],[1M Return vs Nifty]]-AVERAGE(Table2[1M Return vs Nifty]))/_xlfn.STDEV.P(Table2[1M Return vs Nifty])</f>
        <v>-0.21449096705741189</v>
      </c>
      <c r="K19">
        <v>91.241782008246105</v>
      </c>
      <c r="L19">
        <f>(Table2[[#This Row],[6M Return vs Nifty]]-AVERAGE(Table2[6M Return vs Nifty]))/_xlfn.STDEV.P(Table2[6M Return vs Nifty])</f>
        <v>2.7148698216554661</v>
      </c>
      <c r="M19">
        <v>6.1158882960622396</v>
      </c>
      <c r="N19">
        <f>(Table2[[#This Row],[1W Return vs Nifty]]-AVERAGE(Table2[1W Return vs Nifty]))/_xlfn.STDEV.P(Table2[1W Return vs Nifty])</f>
        <v>0.94632327412659556</v>
      </c>
      <c r="O19">
        <v>1489.98</v>
      </c>
      <c r="P19">
        <v>1453.6410956782699</v>
      </c>
      <c r="Q19">
        <v>1137.34161214389</v>
      </c>
      <c r="R19">
        <v>66.565446206050098</v>
      </c>
      <c r="S19" s="1">
        <f>(Table2[[#This Row],[Close Price]]-Table2[[#This Row],[20D EMA]])/Table2[[#This Row],[20D EMA]]</f>
        <v>7.071907005463153E-2</v>
      </c>
      <c r="T19" s="1">
        <f>(Table2[[#This Row],[Close Price]]-Table2[[#This Row],[50D EMA]])/Table2[[#This Row],[50D EMA]]</f>
        <v>9.7485483000608539E-2</v>
      </c>
      <c r="U19" s="1">
        <f>(Table2[[#This Row],[Close Price]]-Table2[[#This Row],[200D EMA]])/Table2[[#This Row],[200D EMA]]</f>
        <v>0.40270080947162717</v>
      </c>
      <c r="V19">
        <v>1.1557087167153099</v>
      </c>
      <c r="W19">
        <v>1526.65</v>
      </c>
      <c r="X19">
        <v>1607.6</v>
      </c>
      <c r="Y19">
        <v>1394.05</v>
      </c>
      <c r="Z19">
        <v>1607.6</v>
      </c>
      <c r="AA19">
        <v>1349.45</v>
      </c>
      <c r="AB19">
        <v>1607.6</v>
      </c>
      <c r="AC19" s="1">
        <f>(Table2[[#This Row],[Close Price]]/Table2[[#This Row],[Day Low]])-1</f>
        <v>4.5000491271738552E-2</v>
      </c>
      <c r="AD19" s="1">
        <f>(Table2[[#This Row],[Day High]]/Table2[[#This Row],[Close Price]])-1</f>
        <v>7.6785658319491468E-3</v>
      </c>
      <c r="AE19" s="1">
        <f>(Table2[[#This Row],[Close Price]]/Table2[[#This Row],[Current Week Low]])-1</f>
        <v>0.14439941178580384</v>
      </c>
      <c r="AF19" s="1">
        <f>(Table2[[#This Row],[Current Week High]]/Table2[[#This Row],[Close Price]])-1</f>
        <v>7.6785658319491468E-3</v>
      </c>
      <c r="AG19" s="1">
        <f>(Table2[[#This Row],[Close Price]]/Table2[[#This Row],[Current Month Low]])-1</f>
        <v>0.1822223868983659</v>
      </c>
      <c r="AH19" s="1">
        <f>(Table2[[#This Row],[Current Month High]]/Table2[[#This Row],[Close Price]])-1</f>
        <v>7.6785658319491468E-3</v>
      </c>
      <c r="AI19">
        <v>4.9926348450183502</v>
      </c>
      <c r="AJ19">
        <v>230.985477178423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0.28999999999999998</v>
      </c>
      <c r="AM19" t="s">
        <v>3190</v>
      </c>
      <c r="AN19">
        <v>2.95</v>
      </c>
      <c r="AO19" t="s">
        <v>3190</v>
      </c>
      <c r="AP19">
        <v>0.14154118697589299</v>
      </c>
      <c r="AQ19">
        <f>(Table2[[#This Row],[Sharpe Ratio]]-AVERAGE(Table2[Sharpe Ratio]))/_xlfn.STDEV.P(Table2[Sharpe Ratio])</f>
        <v>0.97413161618496635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7.9900168286013811</v>
      </c>
      <c r="AS19">
        <f>_xlfn.RANK.AVG(Table2[[#This Row],[1Y Return vs Nifty Z-Score]],Table2[1Y Return vs Nifty Z-Score])</f>
        <v>6</v>
      </c>
      <c r="AT19">
        <f>_xlfn.RANK.AVG(Table2[[#This Row],[6M Return vs Nifty Z-Score]],Table2[6M Return vs Nifty Z-Score])</f>
        <v>14</v>
      </c>
      <c r="AU19">
        <f>_xlfn.RANK.AVG(Table2[[#This Row],[Sharpe Ratio Z-Score]],Table2[Sharpe Ratio Z-Score])</f>
        <v>122</v>
      </c>
      <c r="AV19">
        <f>(Table2[[#This Row],[Rank 1Y]]+Table2[[#This Row],[Rank 6M]]+Table2[[#This Row],[Rank Sharpe]])/3</f>
        <v>47.333333333333336</v>
      </c>
    </row>
    <row r="20" spans="1:48" x14ac:dyDescent="0.3">
      <c r="A20" t="s">
        <v>483</v>
      </c>
      <c r="B20" t="s">
        <v>484</v>
      </c>
      <c r="C20" t="s">
        <v>3152</v>
      </c>
      <c r="D20" t="s">
        <v>166</v>
      </c>
      <c r="E20">
        <v>44827.347115124998</v>
      </c>
      <c r="F20">
        <v>1750.75</v>
      </c>
      <c r="G20">
        <v>305.622122594063</v>
      </c>
      <c r="H20">
        <f>(Table2[[#This Row],[1Y Return vs Nifty]]-AVERAGE(Table2[1Y Return vs Nifty]))/_xlfn.STDEV.P(Table2[1Y Return vs Nifty])</f>
        <v>5.5913765301341467</v>
      </c>
      <c r="I20">
        <v>9.8048757340453001</v>
      </c>
      <c r="J20">
        <f>(Table2[[#This Row],[1M Return vs Nifty]]-AVERAGE(Table2[1M Return vs Nifty]))/_xlfn.STDEV.P(Table2[1M Return vs Nifty])</f>
        <v>0.4743401313568521</v>
      </c>
      <c r="K20">
        <v>28.553045306351599</v>
      </c>
      <c r="L20">
        <f>(Table2[[#This Row],[6M Return vs Nifty]]-AVERAGE(Table2[6M Return vs Nifty]))/_xlfn.STDEV.P(Table2[6M Return vs Nifty])</f>
        <v>0.6877272500009417</v>
      </c>
      <c r="M20">
        <v>-7.7445825612296701</v>
      </c>
      <c r="N20">
        <f>(Table2[[#This Row],[1W Return vs Nifty]]-AVERAGE(Table2[1W Return vs Nifty]))/_xlfn.STDEV.P(Table2[1W Return vs Nifty])</f>
        <v>-1.9879539992894413</v>
      </c>
      <c r="O20">
        <v>1804.74</v>
      </c>
      <c r="P20">
        <v>1752.65247332271</v>
      </c>
      <c r="Q20">
        <v>1411.5467764131299</v>
      </c>
      <c r="R20">
        <v>39.218605833900803</v>
      </c>
      <c r="S20" s="1">
        <f>(Table2[[#This Row],[Close Price]]-Table2[[#This Row],[20D EMA]])/Table2[[#This Row],[20D EMA]]</f>
        <v>-2.9915666522601598E-2</v>
      </c>
      <c r="T20" s="1">
        <f>(Table2[[#This Row],[Close Price]]-Table2[[#This Row],[50D EMA]])/Table2[[#This Row],[50D EMA]]</f>
        <v>-1.0854823484220022E-3</v>
      </c>
      <c r="U20" s="1">
        <f>(Table2[[#This Row],[Close Price]]-Table2[[#This Row],[200D EMA]])/Table2[[#This Row],[200D EMA]]</f>
        <v>0.24030604529367183</v>
      </c>
      <c r="V20">
        <v>1.84064152000214</v>
      </c>
      <c r="W20">
        <v>1735</v>
      </c>
      <c r="X20">
        <v>1769</v>
      </c>
      <c r="Y20">
        <v>1732.35</v>
      </c>
      <c r="Z20">
        <v>1959.5</v>
      </c>
      <c r="AA20">
        <v>1674</v>
      </c>
      <c r="AB20">
        <v>1959.5</v>
      </c>
      <c r="AC20" s="1">
        <f>(Table2[[#This Row],[Close Price]]/Table2[[#This Row],[Day Low]])-1</f>
        <v>9.0778097982708861E-3</v>
      </c>
      <c r="AD20" s="1">
        <f>(Table2[[#This Row],[Day High]]/Table2[[#This Row],[Close Price]])-1</f>
        <v>1.0424103955447572E-2</v>
      </c>
      <c r="AE20" s="1">
        <f>(Table2[[#This Row],[Close Price]]/Table2[[#This Row],[Current Week Low]])-1</f>
        <v>1.0621410223107475E-2</v>
      </c>
      <c r="AF20" s="1">
        <f>(Table2[[#This Row],[Current Week High]]/Table2[[#This Row],[Close Price]])-1</f>
        <v>0.11923461373696997</v>
      </c>
      <c r="AG20" s="1">
        <f>(Table2[[#This Row],[Close Price]]/Table2[[#This Row],[Current Month Low]])-1</f>
        <v>4.5848267622461192E-2</v>
      </c>
      <c r="AH20" s="1">
        <f>(Table2[[#This Row],[Current Month High]]/Table2[[#This Row],[Close Price]])-1</f>
        <v>0.11923461373696997</v>
      </c>
      <c r="AI20">
        <v>12.4660859631586</v>
      </c>
      <c r="AJ20">
        <v>336.32398753894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0.15</v>
      </c>
      <c r="AM20" t="s">
        <v>3190</v>
      </c>
      <c r="AN20">
        <v>3.44</v>
      </c>
      <c r="AO20" t="s">
        <v>3190</v>
      </c>
      <c r="AP20">
        <v>0.24483441781683499</v>
      </c>
      <c r="AQ20">
        <f>(Table2[[#This Row],[Sharpe Ratio]]-AVERAGE(Table2[Sharpe Ratio]))/_xlfn.STDEV.P(Table2[Sharpe Ratio])</f>
        <v>2.1669272131820168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6.9324171253845162</v>
      </c>
      <c r="AS20">
        <f>_xlfn.RANK.AVG(Table2[[#This Row],[1Y Return vs Nifty Z-Score]],Table2[1Y Return vs Nifty Z-Score])</f>
        <v>1</v>
      </c>
      <c r="AT20">
        <f>_xlfn.RANK.AVG(Table2[[#This Row],[6M Return vs Nifty Z-Score]],Table2[6M Return vs Nifty Z-Score])</f>
        <v>134</v>
      </c>
      <c r="AU20">
        <f>_xlfn.RANK.AVG(Table2[[#This Row],[Sharpe Ratio Z-Score]],Table2[Sharpe Ratio Z-Score])</f>
        <v>11</v>
      </c>
      <c r="AV20">
        <f>(Table2[[#This Row],[Rank 1Y]]+Table2[[#This Row],[Rank 6M]]+Table2[[#This Row],[Rank Sharpe]])/3</f>
        <v>48.666666666666664</v>
      </c>
    </row>
    <row r="21" spans="1:48" x14ac:dyDescent="0.3">
      <c r="A21" t="s">
        <v>1377</v>
      </c>
      <c r="B21" t="s">
        <v>1378</v>
      </c>
      <c r="C21" t="s">
        <v>3150</v>
      </c>
      <c r="D21" t="s">
        <v>221</v>
      </c>
      <c r="E21">
        <v>8157.7748122499997</v>
      </c>
      <c r="F21">
        <v>1140.6500000000001</v>
      </c>
      <c r="G21">
        <v>79.177976720703398</v>
      </c>
      <c r="H21">
        <f>(Table2[[#This Row],[1Y Return vs Nifty]]-AVERAGE(Table2[1Y Return vs Nifty]))/_xlfn.STDEV.P(Table2[1Y Return vs Nifty])</f>
        <v>1.19187267130952</v>
      </c>
      <c r="I21">
        <v>76.476927169727603</v>
      </c>
      <c r="J21">
        <f>(Table2[[#This Row],[1M Return vs Nifty]]-AVERAGE(Table2[1M Return vs Nifty]))/_xlfn.STDEV.P(Table2[1M Return vs Nifty])</f>
        <v>6.6498142335365742</v>
      </c>
      <c r="K21">
        <v>77.019439382479902</v>
      </c>
      <c r="L21">
        <f>(Table2[[#This Row],[6M Return vs Nifty]]-AVERAGE(Table2[6M Return vs Nifty]))/_xlfn.STDEV.P(Table2[6M Return vs Nifty])</f>
        <v>2.254967170522983</v>
      </c>
      <c r="M21">
        <v>7.31780094517985</v>
      </c>
      <c r="N21">
        <f>(Table2[[#This Row],[1W Return vs Nifty]]-AVERAGE(Table2[1W Return vs Nifty]))/_xlfn.STDEV.P(Table2[1W Return vs Nifty])</f>
        <v>1.2007695340876465</v>
      </c>
      <c r="O21">
        <v>935.07</v>
      </c>
      <c r="P21">
        <v>815.20441900205901</v>
      </c>
      <c r="Q21">
        <v>683.74871286738801</v>
      </c>
      <c r="R21">
        <v>85.873219538007305</v>
      </c>
      <c r="S21" s="1">
        <f>(Table2[[#This Row],[Close Price]]-Table2[[#This Row],[20D EMA]])/Table2[[#This Row],[20D EMA]]</f>
        <v>0.21985519800656639</v>
      </c>
      <c r="T21" s="1">
        <f>(Table2[[#This Row],[Close Price]]-Table2[[#This Row],[50D EMA]])/Table2[[#This Row],[50D EMA]]</f>
        <v>0.39921959868217921</v>
      </c>
      <c r="U21" s="1">
        <f>(Table2[[#This Row],[Close Price]]-Table2[[#This Row],[200D EMA]])/Table2[[#This Row],[200D EMA]]</f>
        <v>0.66822983141940828</v>
      </c>
      <c r="V21">
        <v>4.7548383338643996</v>
      </c>
      <c r="W21">
        <v>1114.5</v>
      </c>
      <c r="X21">
        <v>1153.0999999999999</v>
      </c>
      <c r="Y21">
        <v>1093.6500000000001</v>
      </c>
      <c r="Z21">
        <v>1188.8499999999999</v>
      </c>
      <c r="AA21">
        <v>695</v>
      </c>
      <c r="AB21">
        <v>1188.8499999999999</v>
      </c>
      <c r="AC21" s="1">
        <f>(Table2[[#This Row],[Close Price]]/Table2[[#This Row],[Day Low]])-1</f>
        <v>2.3463436518618375E-2</v>
      </c>
      <c r="AD21" s="1">
        <f>(Table2[[#This Row],[Day High]]/Table2[[#This Row],[Close Price]])-1</f>
        <v>1.0914829264015991E-2</v>
      </c>
      <c r="AE21" s="1">
        <f>(Table2[[#This Row],[Close Price]]/Table2[[#This Row],[Current Week Low]])-1</f>
        <v>4.2975357746994014E-2</v>
      </c>
      <c r="AF21" s="1">
        <f>(Table2[[#This Row],[Current Week High]]/Table2[[#This Row],[Close Price]])-1</f>
        <v>4.2256608074343394E-2</v>
      </c>
      <c r="AG21" s="1">
        <f>(Table2[[#This Row],[Close Price]]/Table2[[#This Row],[Current Month Low]])-1</f>
        <v>0.64122302158273392</v>
      </c>
      <c r="AH21" s="1">
        <f>(Table2[[#This Row],[Current Month High]]/Table2[[#This Row],[Close Price]])-1</f>
        <v>4.2256608074343394E-2</v>
      </c>
      <c r="AI21">
        <v>4.2256608074343296</v>
      </c>
      <c r="AJ21">
        <v>122.783203125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0.88</v>
      </c>
      <c r="AM21" t="s">
        <v>3190</v>
      </c>
      <c r="AN21">
        <v>52.79</v>
      </c>
      <c r="AO21" t="s">
        <v>3190</v>
      </c>
      <c r="AP21">
        <v>0.18612025868405599</v>
      </c>
      <c r="AQ21">
        <f>(Table2[[#This Row],[Sharpe Ratio]]-AVERAGE(Table2[Sharpe Ratio]))/_xlfn.STDEV.P(Table2[Sharpe Ratio])</f>
        <v>1.4889157895408482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12.786339398997573</v>
      </c>
      <c r="AS21">
        <f>_xlfn.RANK.AVG(Table2[[#This Row],[1Y Return vs Nifty Z-Score]],Table2[1Y Return vs Nifty Z-Score])</f>
        <v>75</v>
      </c>
      <c r="AT21">
        <f>_xlfn.RANK.AVG(Table2[[#This Row],[6M Return vs Nifty Z-Score]],Table2[6M Return vs Nifty Z-Score])</f>
        <v>24</v>
      </c>
      <c r="AU21">
        <f>_xlfn.RANK.AVG(Table2[[#This Row],[Sharpe Ratio Z-Score]],Table2[Sharpe Ratio Z-Score])</f>
        <v>48</v>
      </c>
      <c r="AV21">
        <f>(Table2[[#This Row],[Rank 1Y]]+Table2[[#This Row],[Rank 6M]]+Table2[[#This Row],[Rank Sharpe]])/3</f>
        <v>49</v>
      </c>
    </row>
    <row r="22" spans="1:48" x14ac:dyDescent="0.3">
      <c r="A22" t="s">
        <v>685</v>
      </c>
      <c r="B22" t="s">
        <v>686</v>
      </c>
      <c r="C22" t="s">
        <v>3158</v>
      </c>
      <c r="D22" t="s">
        <v>256</v>
      </c>
      <c r="E22">
        <v>25870.054418719999</v>
      </c>
      <c r="F22">
        <v>524.04999999999995</v>
      </c>
      <c r="G22">
        <v>81.607116912707696</v>
      </c>
      <c r="H22">
        <f>(Table2[[#This Row],[1Y Return vs Nifty]]-AVERAGE(Table2[1Y Return vs Nifty]))/_xlfn.STDEV.P(Table2[1Y Return vs Nifty])</f>
        <v>1.2390675837994447</v>
      </c>
      <c r="I22">
        <v>-1.5895991961079201</v>
      </c>
      <c r="J22">
        <f>(Table2[[#This Row],[1M Return vs Nifty]]-AVERAGE(Table2[1M Return vs Nifty]))/_xlfn.STDEV.P(Table2[1M Return vs Nifty])</f>
        <v>-0.58106889422231112</v>
      </c>
      <c r="K22">
        <v>49.763099968393</v>
      </c>
      <c r="L22">
        <f>(Table2[[#This Row],[6M Return vs Nifty]]-AVERAGE(Table2[6M Return vs Nifty]))/_xlfn.STDEV.P(Table2[6M Return vs Nifty])</f>
        <v>1.3735889695790977</v>
      </c>
      <c r="M22">
        <v>5.5749717775811503</v>
      </c>
      <c r="N22">
        <f>(Table2[[#This Row],[1W Return vs Nifty]]-AVERAGE(Table2[1W Return vs Nifty]))/_xlfn.STDEV.P(Table2[1W Return vs Nifty])</f>
        <v>0.83181063863706084</v>
      </c>
      <c r="O22">
        <v>530.09</v>
      </c>
      <c r="P22">
        <v>549.693883354013</v>
      </c>
      <c r="Q22">
        <v>459.22884836371401</v>
      </c>
      <c r="R22">
        <v>52.716944073811597</v>
      </c>
      <c r="S22" s="1">
        <f>(Table2[[#This Row],[Close Price]]-Table2[[#This Row],[20D EMA]])/Table2[[#This Row],[20D EMA]]</f>
        <v>-1.1394291535399795E-2</v>
      </c>
      <c r="T22" s="1">
        <f>(Table2[[#This Row],[Close Price]]-Table2[[#This Row],[50D EMA]])/Table2[[#This Row],[50D EMA]]</f>
        <v>-4.6651207391183412E-2</v>
      </c>
      <c r="U22" s="1">
        <f>(Table2[[#This Row],[Close Price]]-Table2[[#This Row],[200D EMA]])/Table2[[#This Row],[200D EMA]]</f>
        <v>0.14115217688795309</v>
      </c>
      <c r="V22">
        <v>0.534802360175196</v>
      </c>
      <c r="W22">
        <v>521.5</v>
      </c>
      <c r="X22">
        <v>542.79999999999995</v>
      </c>
      <c r="Y22">
        <v>487.05</v>
      </c>
      <c r="Z22">
        <v>542.79999999999995</v>
      </c>
      <c r="AA22">
        <v>472</v>
      </c>
      <c r="AB22">
        <v>597.70000000000005</v>
      </c>
      <c r="AC22" s="1">
        <f>(Table2[[#This Row],[Close Price]]/Table2[[#This Row],[Day Low]])-1</f>
        <v>4.8897411313517658E-3</v>
      </c>
      <c r="AD22" s="1">
        <f>(Table2[[#This Row],[Day High]]/Table2[[#This Row],[Close Price]])-1</f>
        <v>3.5779028718633699E-2</v>
      </c>
      <c r="AE22" s="1">
        <f>(Table2[[#This Row],[Close Price]]/Table2[[#This Row],[Current Week Low]])-1</f>
        <v>7.5967559798788553E-2</v>
      </c>
      <c r="AF22" s="1">
        <f>(Table2[[#This Row],[Current Week High]]/Table2[[#This Row],[Close Price]])-1</f>
        <v>3.5779028718633699E-2</v>
      </c>
      <c r="AG22" s="1">
        <f>(Table2[[#This Row],[Close Price]]/Table2[[#This Row],[Current Month Low]])-1</f>
        <v>0.11027542372881349</v>
      </c>
      <c r="AH22" s="1">
        <f>(Table2[[#This Row],[Current Month High]]/Table2[[#This Row],[Close Price]])-1</f>
        <v>0.1405400248067934</v>
      </c>
      <c r="AI22">
        <v>31.4187577521229</v>
      </c>
      <c r="AJ22">
        <v>109.578084383123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0.09</v>
      </c>
      <c r="AM22" t="s">
        <v>3190</v>
      </c>
      <c r="AN22">
        <v>-5.42</v>
      </c>
      <c r="AO22" t="s">
        <v>3189</v>
      </c>
      <c r="AP22">
        <v>0.23629545512404401</v>
      </c>
      <c r="AQ22">
        <f>(Table2[[#This Row],[Sharpe Ratio]]-AVERAGE(Table2[Sharpe Ratio]))/_xlfn.STDEV.P(Table2[Sharpe Ratio])</f>
        <v>2.0683221349986547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70</v>
      </c>
      <c r="AT22">
        <f>_xlfn.RANK.AVG(Table2[[#This Row],[6M Return vs Nifty Z-Score]],Table2[6M Return vs Nifty Z-Score])</f>
        <v>69</v>
      </c>
      <c r="AU22">
        <f>_xlfn.RANK.AVG(Table2[[#This Row],[Sharpe Ratio Z-Score]],Table2[Sharpe Ratio Z-Score])</f>
        <v>13</v>
      </c>
      <c r="AV22">
        <f>(Table2[[#This Row],[Rank 1Y]]+Table2[[#This Row],[Rank 6M]]+Table2[[#This Row],[Rank Sharpe]])/3</f>
        <v>50.666666666666664</v>
      </c>
    </row>
    <row r="23" spans="1:48" x14ac:dyDescent="0.3">
      <c r="A23" t="s">
        <v>1216</v>
      </c>
      <c r="B23" t="s">
        <v>1217</v>
      </c>
      <c r="C23" t="s">
        <v>3152</v>
      </c>
      <c r="D23" t="s">
        <v>403</v>
      </c>
      <c r="E23">
        <v>9754.5459020100006</v>
      </c>
      <c r="F23">
        <v>429.85</v>
      </c>
      <c r="G23">
        <v>117.387992733139</v>
      </c>
      <c r="H23">
        <f>(Table2[[#This Row],[1Y Return vs Nifty]]-AVERAGE(Table2[1Y Return vs Nifty]))/_xlfn.STDEV.P(Table2[1Y Return vs Nifty])</f>
        <v>1.934241665853875</v>
      </c>
      <c r="I23">
        <v>8.3953267928516802</v>
      </c>
      <c r="J23">
        <f>(Table2[[#This Row],[1M Return vs Nifty]]-AVERAGE(Table2[1M Return vs Nifty]))/_xlfn.STDEV.P(Table2[1M Return vs Nifty])</f>
        <v>0.34378118207218372</v>
      </c>
      <c r="K23">
        <v>52.6262491492922</v>
      </c>
      <c r="L23">
        <f>(Table2[[#This Row],[6M Return vs Nifty]]-AVERAGE(Table2[6M Return vs Nifty]))/_xlfn.STDEV.P(Table2[6M Return vs Nifty])</f>
        <v>1.4661735692847597</v>
      </c>
      <c r="M23">
        <v>14.027278720848001</v>
      </c>
      <c r="N23">
        <f>(Table2[[#This Row],[1W Return vs Nifty]]-AVERAGE(Table2[1W Return vs Nifty]))/_xlfn.STDEV.P(Table2[1W Return vs Nifty])</f>
        <v>2.6211735273095345</v>
      </c>
      <c r="O23">
        <v>405.03</v>
      </c>
      <c r="P23">
        <v>401.18877357244099</v>
      </c>
      <c r="Q23">
        <v>330.92260578273101</v>
      </c>
      <c r="R23">
        <v>67.341831335976806</v>
      </c>
      <c r="S23" s="1">
        <f>(Table2[[#This Row],[Close Price]]-Table2[[#This Row],[20D EMA]])/Table2[[#This Row],[20D EMA]]</f>
        <v>6.1279411401624698E-2</v>
      </c>
      <c r="T23" s="1">
        <f>(Table2[[#This Row],[Close Price]]-Table2[[#This Row],[50D EMA]])/Table2[[#This Row],[50D EMA]]</f>
        <v>7.1440748883228142E-2</v>
      </c>
      <c r="U23" s="1">
        <f>(Table2[[#This Row],[Close Price]]-Table2[[#This Row],[200D EMA]])/Table2[[#This Row],[200D EMA]]</f>
        <v>0.2989442017213545</v>
      </c>
      <c r="V23">
        <v>0.98771370630138</v>
      </c>
      <c r="W23">
        <v>425.35</v>
      </c>
      <c r="X23">
        <v>436.55</v>
      </c>
      <c r="Y23">
        <v>398</v>
      </c>
      <c r="Z23">
        <v>436.55</v>
      </c>
      <c r="AA23">
        <v>355.2</v>
      </c>
      <c r="AB23">
        <v>436.55</v>
      </c>
      <c r="AC23" s="1">
        <f>(Table2[[#This Row],[Close Price]]/Table2[[#This Row],[Day Low]])-1</f>
        <v>1.0579522745973957E-2</v>
      </c>
      <c r="AD23" s="1">
        <f>(Table2[[#This Row],[Day High]]/Table2[[#This Row],[Close Price]])-1</f>
        <v>1.5586832616028889E-2</v>
      </c>
      <c r="AE23" s="1">
        <f>(Table2[[#This Row],[Close Price]]/Table2[[#This Row],[Current Week Low]])-1</f>
        <v>8.0025125628140792E-2</v>
      </c>
      <c r="AF23" s="1">
        <f>(Table2[[#This Row],[Current Week High]]/Table2[[#This Row],[Close Price]])-1</f>
        <v>1.5586832616028889E-2</v>
      </c>
      <c r="AG23" s="1">
        <f>(Table2[[#This Row],[Close Price]]/Table2[[#This Row],[Current Month Low]])-1</f>
        <v>0.21016328828828845</v>
      </c>
      <c r="AH23" s="1">
        <f>(Table2[[#This Row],[Current Month High]]/Table2[[#This Row],[Close Price]])-1</f>
        <v>1.5586832616028889E-2</v>
      </c>
      <c r="AI23">
        <v>10.2710247760846</v>
      </c>
      <c r="AJ23">
        <v>165.74961360123601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0.15</v>
      </c>
      <c r="AM23" t="s">
        <v>3190</v>
      </c>
      <c r="AN23">
        <v>6.11</v>
      </c>
      <c r="AO23" t="s">
        <v>3190</v>
      </c>
      <c r="AP23">
        <v>0.17140978111066099</v>
      </c>
      <c r="AQ23">
        <f>(Table2[[#This Row],[Sharpe Ratio]]-AVERAGE(Table2[Sharpe Ratio]))/_xlfn.STDEV.P(Table2[Sharpe Ratio])</f>
        <v>1.3190441267376114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7.6844140712579643</v>
      </c>
      <c r="AS23">
        <f>_xlfn.RANK.AVG(Table2[[#This Row],[1Y Return vs Nifty Z-Score]],Table2[1Y Return vs Nifty Z-Score])</f>
        <v>43</v>
      </c>
      <c r="AT23">
        <f>_xlfn.RANK.AVG(Table2[[#This Row],[6M Return vs Nifty Z-Score]],Table2[6M Return vs Nifty Z-Score])</f>
        <v>59</v>
      </c>
      <c r="AU23">
        <f>_xlfn.RANK.AVG(Table2[[#This Row],[Sharpe Ratio Z-Score]],Table2[Sharpe Ratio Z-Score])</f>
        <v>60</v>
      </c>
      <c r="AV23">
        <f>(Table2[[#This Row],[Rank 1Y]]+Table2[[#This Row],[Rank 6M]]+Table2[[#This Row],[Rank Sharpe]])/3</f>
        <v>54</v>
      </c>
    </row>
    <row r="24" spans="1:48" x14ac:dyDescent="0.3">
      <c r="A24" t="s">
        <v>1027</v>
      </c>
      <c r="B24" t="s">
        <v>1028</v>
      </c>
      <c r="C24" t="s">
        <v>3146</v>
      </c>
      <c r="D24" t="s">
        <v>371</v>
      </c>
      <c r="E24">
        <v>13588.007698719999</v>
      </c>
      <c r="F24">
        <v>391.3</v>
      </c>
      <c r="G24">
        <v>61.432827041131802</v>
      </c>
      <c r="H24">
        <f>(Table2[[#This Row],[1Y Return vs Nifty]]-AVERAGE(Table2[1Y Return vs Nifty]))/_xlfn.STDEV.P(Table2[1Y Return vs Nifty])</f>
        <v>0.847108384338918</v>
      </c>
      <c r="I24">
        <v>10.4975832525274</v>
      </c>
      <c r="J24">
        <f>(Table2[[#This Row],[1M Return vs Nifty]]-AVERAGE(Table2[1M Return vs Nifty]))/_xlfn.STDEV.P(Table2[1M Return vs Nifty])</f>
        <v>0.53850190902313744</v>
      </c>
      <c r="K24">
        <v>84.050214663133005</v>
      </c>
      <c r="L24">
        <f>(Table2[[#This Row],[6M Return vs Nifty]]-AVERAGE(Table2[6M Return vs Nifty]))/_xlfn.STDEV.P(Table2[6M Return vs Nifty])</f>
        <v>2.4823187592289888</v>
      </c>
      <c r="M24">
        <v>11.481098084488901</v>
      </c>
      <c r="N24">
        <f>(Table2[[#This Row],[1W Return vs Nifty]]-AVERAGE(Table2[1W Return vs Nifty]))/_xlfn.STDEV.P(Table2[1W Return vs Nifty])</f>
        <v>2.0821442221579036</v>
      </c>
      <c r="O24">
        <v>371.2</v>
      </c>
      <c r="P24">
        <v>375.27381385812799</v>
      </c>
      <c r="Q24">
        <v>307.16134444000801</v>
      </c>
      <c r="R24">
        <v>68.1906454786116</v>
      </c>
      <c r="S24" s="1">
        <f>(Table2[[#This Row],[Close Price]]-Table2[[#This Row],[20D EMA]])/Table2[[#This Row],[20D EMA]]</f>
        <v>5.4148706896551789E-2</v>
      </c>
      <c r="T24" s="1">
        <f>(Table2[[#This Row],[Close Price]]-Table2[[#This Row],[50D EMA]])/Table2[[#This Row],[50D EMA]]</f>
        <v>4.2705314226722746E-2</v>
      </c>
      <c r="U24" s="1">
        <f>(Table2[[#This Row],[Close Price]]-Table2[[#This Row],[200D EMA]])/Table2[[#This Row],[200D EMA]]</f>
        <v>0.27392332102656625</v>
      </c>
      <c r="V24">
        <v>0.68031159710449096</v>
      </c>
      <c r="W24">
        <v>379.35</v>
      </c>
      <c r="X24">
        <v>395.95</v>
      </c>
      <c r="Y24">
        <v>348.1</v>
      </c>
      <c r="Z24">
        <v>395.95</v>
      </c>
      <c r="AA24">
        <v>332.2</v>
      </c>
      <c r="AB24">
        <v>406.85</v>
      </c>
      <c r="AC24" s="1">
        <f>(Table2[[#This Row],[Close Price]]/Table2[[#This Row],[Day Low]])-1</f>
        <v>3.1501252141821423E-2</v>
      </c>
      <c r="AD24" s="1">
        <f>(Table2[[#This Row],[Day High]]/Table2[[#This Row],[Close Price]])-1</f>
        <v>1.1883465371837376E-2</v>
      </c>
      <c r="AE24" s="1">
        <f>(Table2[[#This Row],[Close Price]]/Table2[[#This Row],[Current Week Low]])-1</f>
        <v>0.12410226946279801</v>
      </c>
      <c r="AF24" s="1">
        <f>(Table2[[#This Row],[Current Week High]]/Table2[[#This Row],[Close Price]])-1</f>
        <v>1.1883465371837376E-2</v>
      </c>
      <c r="AG24" s="1">
        <f>(Table2[[#This Row],[Close Price]]/Table2[[#This Row],[Current Month Low]])-1</f>
        <v>0.17790487658037324</v>
      </c>
      <c r="AH24" s="1">
        <f>(Table2[[#This Row],[Current Month High]]/Table2[[#This Row],[Close Price]])-1</f>
        <v>3.9739330437004838E-2</v>
      </c>
      <c r="AI24">
        <v>14.4773830820342</v>
      </c>
      <c r="AJ24">
        <v>144.5625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0.12</v>
      </c>
      <c r="AM24" t="s">
        <v>3190</v>
      </c>
      <c r="AN24">
        <v>2.33</v>
      </c>
      <c r="AO24" t="s">
        <v>3190</v>
      </c>
      <c r="AP24">
        <v>0.19009442032527701</v>
      </c>
      <c r="AQ24">
        <f>(Table2[[#This Row],[Sharpe Ratio]]-AVERAGE(Table2[Sharpe Ratio]))/_xlfn.STDEV.P(Table2[Sharpe Ratio])</f>
        <v>1.5348080756936799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112</v>
      </c>
      <c r="AT24">
        <f>_xlfn.RANK.AVG(Table2[[#This Row],[6M Return vs Nifty Z-Score]],Table2[6M Return vs Nifty Z-Score])</f>
        <v>18</v>
      </c>
      <c r="AU24">
        <f>_xlfn.RANK.AVG(Table2[[#This Row],[Sharpe Ratio Z-Score]],Table2[Sharpe Ratio Z-Score])</f>
        <v>43</v>
      </c>
      <c r="AV24">
        <f>(Table2[[#This Row],[Rank 1Y]]+Table2[[#This Row],[Rank 6M]]+Table2[[#This Row],[Rank Sharpe]])/3</f>
        <v>57.666666666666664</v>
      </c>
    </row>
    <row r="25" spans="1:48" x14ac:dyDescent="0.3">
      <c r="A25" t="s">
        <v>376</v>
      </c>
      <c r="B25" t="s">
        <v>377</v>
      </c>
      <c r="C25" t="s">
        <v>3144</v>
      </c>
      <c r="D25" t="s">
        <v>378</v>
      </c>
      <c r="E25">
        <v>61920.469724805</v>
      </c>
      <c r="F25">
        <v>4573.95</v>
      </c>
      <c r="G25">
        <v>70.3462561701011</v>
      </c>
      <c r="H25">
        <f>(Table2[[#This Row],[1Y Return vs Nifty]]-AVERAGE(Table2[1Y Return vs Nifty]))/_xlfn.STDEV.P(Table2[1Y Return vs Nifty])</f>
        <v>1.0202842714744209</v>
      </c>
      <c r="I25">
        <v>9.3224617120898792</v>
      </c>
      <c r="J25">
        <f>(Table2[[#This Row],[1M Return vs Nifty]]-AVERAGE(Table2[1M Return vs Nifty]))/_xlfn.STDEV.P(Table2[1M Return vs Nifty])</f>
        <v>0.42965671101860142</v>
      </c>
      <c r="K25">
        <v>64.763043403386902</v>
      </c>
      <c r="L25">
        <f>(Table2[[#This Row],[6M Return vs Nifty]]-AVERAGE(Table2[6M Return vs Nifty]))/_xlfn.STDEV.P(Table2[6M Return vs Nifty])</f>
        <v>1.8586366114558406</v>
      </c>
      <c r="M25">
        <v>-8.6337623471316594</v>
      </c>
      <c r="N25">
        <f>(Table2[[#This Row],[1W Return vs Nifty]]-AVERAGE(Table2[1W Return vs Nifty]))/_xlfn.STDEV.P(Table2[1W Return vs Nifty])</f>
        <v>-2.1761943602855838</v>
      </c>
      <c r="O25">
        <v>4541.43</v>
      </c>
      <c r="P25">
        <v>4205.1240502327601</v>
      </c>
      <c r="Q25">
        <v>3153.2613499989998</v>
      </c>
      <c r="R25">
        <v>49.714947618271097</v>
      </c>
      <c r="S25" s="1">
        <f>(Table2[[#This Row],[Close Price]]-Table2[[#This Row],[20D EMA]])/Table2[[#This Row],[20D EMA]]</f>
        <v>7.1607401193015249E-3</v>
      </c>
      <c r="T25" s="1">
        <f>(Table2[[#This Row],[Close Price]]-Table2[[#This Row],[50D EMA]])/Table2[[#This Row],[50D EMA]]</f>
        <v>8.7708696666588148E-2</v>
      </c>
      <c r="U25" s="1">
        <f>(Table2[[#This Row],[Close Price]]-Table2[[#This Row],[200D EMA]])/Table2[[#This Row],[200D EMA]]</f>
        <v>0.45054579760775321</v>
      </c>
      <c r="V25">
        <v>0.99318130453097997</v>
      </c>
      <c r="W25">
        <v>4470.25</v>
      </c>
      <c r="X25">
        <v>4600</v>
      </c>
      <c r="Y25">
        <v>4280</v>
      </c>
      <c r="Z25">
        <v>4955</v>
      </c>
      <c r="AA25">
        <v>4280</v>
      </c>
      <c r="AB25">
        <v>4969</v>
      </c>
      <c r="AC25" s="1">
        <f>(Table2[[#This Row],[Close Price]]/Table2[[#This Row],[Day Low]])-1</f>
        <v>2.3197807728874142E-2</v>
      </c>
      <c r="AD25" s="1">
        <f>(Table2[[#This Row],[Day High]]/Table2[[#This Row],[Close Price]])-1</f>
        <v>5.6952961881961972E-3</v>
      </c>
      <c r="AE25" s="1">
        <f>(Table2[[#This Row],[Close Price]]/Table2[[#This Row],[Current Week Low]])-1</f>
        <v>6.8679906542056024E-2</v>
      </c>
      <c r="AF25" s="1">
        <f>(Table2[[#This Row],[Current Week High]]/Table2[[#This Row],[Close Price]])-1</f>
        <v>8.330873752445922E-2</v>
      </c>
      <c r="AG25" s="1">
        <f>(Table2[[#This Row],[Close Price]]/Table2[[#This Row],[Current Month Low]])-1</f>
        <v>6.8679906542056024E-2</v>
      </c>
      <c r="AH25" s="1">
        <f>(Table2[[#This Row],[Current Month High]]/Table2[[#This Row],[Close Price]])-1</f>
        <v>8.6369549295466808E-2</v>
      </c>
      <c r="AI25">
        <v>9.0917041069535198</v>
      </c>
      <c r="AJ25">
        <v>135.643079776409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0.6</v>
      </c>
      <c r="AM25" t="s">
        <v>3190</v>
      </c>
      <c r="AN25">
        <v>-2.56</v>
      </c>
      <c r="AO25" t="s">
        <v>3189</v>
      </c>
      <c r="AP25">
        <v>0.18162005150216401</v>
      </c>
      <c r="AQ25">
        <f>(Table2[[#This Row],[Sharpe Ratio]]-AVERAGE(Table2[Sharpe Ratio]))/_xlfn.STDEV.P(Table2[Sharpe Ratio])</f>
        <v>1.4369489058599514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2.5693321395232309</v>
      </c>
      <c r="AS25">
        <f>_xlfn.RANK.AVG(Table2[[#This Row],[1Y Return vs Nifty Z-Score]],Table2[1Y Return vs Nifty Z-Score])</f>
        <v>93</v>
      </c>
      <c r="AT25">
        <f>_xlfn.RANK.AVG(Table2[[#This Row],[6M Return vs Nifty Z-Score]],Table2[6M Return vs Nifty Z-Score])</f>
        <v>35</v>
      </c>
      <c r="AU25">
        <f>_xlfn.RANK.AVG(Table2[[#This Row],[Sharpe Ratio Z-Score]],Table2[Sharpe Ratio Z-Score])</f>
        <v>52</v>
      </c>
      <c r="AV25">
        <f>(Table2[[#This Row],[Rank 1Y]]+Table2[[#This Row],[Rank 6M]]+Table2[[#This Row],[Rank Sharpe]])/3</f>
        <v>60</v>
      </c>
    </row>
    <row r="26" spans="1:48" x14ac:dyDescent="0.3">
      <c r="A26" t="s">
        <v>764</v>
      </c>
      <c r="B26" t="s">
        <v>765</v>
      </c>
      <c r="C26" t="s">
        <v>3148</v>
      </c>
      <c r="D26" t="s">
        <v>51</v>
      </c>
      <c r="E26">
        <v>22032.058817994999</v>
      </c>
      <c r="F26">
        <v>1356.05</v>
      </c>
      <c r="G26">
        <v>286.12856025356399</v>
      </c>
      <c r="H26">
        <f>(Table2[[#This Row],[1Y Return vs Nifty]]-AVERAGE(Table2[1Y Return vs Nifty]))/_xlfn.STDEV.P(Table2[1Y Return vs Nifty])</f>
        <v>5.2126429470313767</v>
      </c>
      <c r="I26">
        <v>26.232269050069501</v>
      </c>
      <c r="J26">
        <f>(Table2[[#This Row],[1M Return vs Nifty]]-AVERAGE(Table2[1M Return vs Nifty]))/_xlfn.STDEV.P(Table2[1M Return vs Nifty])</f>
        <v>1.9959213607463862</v>
      </c>
      <c r="K26">
        <v>137.842205931287</v>
      </c>
      <c r="L26">
        <f>(Table2[[#This Row],[6M Return vs Nifty]]-AVERAGE(Table2[6M Return vs Nifty]))/_xlfn.STDEV.P(Table2[6M Return vs Nifty])</f>
        <v>4.2217705531339051</v>
      </c>
      <c r="M26">
        <v>11.5199421062377</v>
      </c>
      <c r="N26">
        <f>(Table2[[#This Row],[1W Return vs Nifty]]-AVERAGE(Table2[1W Return vs Nifty]))/_xlfn.STDEV.P(Table2[1W Return vs Nifty])</f>
        <v>2.0903675452613619</v>
      </c>
      <c r="O26">
        <v>1225.81</v>
      </c>
      <c r="P26">
        <v>1134.0478036254101</v>
      </c>
      <c r="Q26">
        <v>844.42731982066505</v>
      </c>
      <c r="R26">
        <v>75.620622000577399</v>
      </c>
      <c r="S26" s="1">
        <f>(Table2[[#This Row],[Close Price]]-Table2[[#This Row],[20D EMA]])/Table2[[#This Row],[20D EMA]]</f>
        <v>0.10624811349230306</v>
      </c>
      <c r="T26" s="1">
        <f>(Table2[[#This Row],[Close Price]]-Table2[[#This Row],[50D EMA]])/Table2[[#This Row],[50D EMA]]</f>
        <v>0.19576088033050845</v>
      </c>
      <c r="U26" s="1">
        <f>(Table2[[#This Row],[Close Price]]-Table2[[#This Row],[200D EMA]])/Table2[[#This Row],[200D EMA]]</f>
        <v>0.60588125013291916</v>
      </c>
      <c r="V26">
        <v>1.0888360277371101</v>
      </c>
      <c r="W26">
        <v>1340</v>
      </c>
      <c r="X26">
        <v>1390</v>
      </c>
      <c r="Y26">
        <v>1270</v>
      </c>
      <c r="Z26">
        <v>1390</v>
      </c>
      <c r="AA26">
        <v>1130.1500000000001</v>
      </c>
      <c r="AB26">
        <v>1390</v>
      </c>
      <c r="AC26" s="1">
        <f>(Table2[[#This Row],[Close Price]]/Table2[[#This Row],[Day Low]])-1</f>
        <v>1.197761194029856E-2</v>
      </c>
      <c r="AD26" s="1">
        <f>(Table2[[#This Row],[Day High]]/Table2[[#This Row],[Close Price]])-1</f>
        <v>2.5035950001843554E-2</v>
      </c>
      <c r="AE26" s="1">
        <f>(Table2[[#This Row],[Close Price]]/Table2[[#This Row],[Current Week Low]])-1</f>
        <v>6.7755905511811099E-2</v>
      </c>
      <c r="AF26" s="1">
        <f>(Table2[[#This Row],[Current Week High]]/Table2[[#This Row],[Close Price]])-1</f>
        <v>2.5035950001843554E-2</v>
      </c>
      <c r="AG26" s="1">
        <f>(Table2[[#This Row],[Close Price]]/Table2[[#This Row],[Current Month Low]])-1</f>
        <v>0.19988497102154557</v>
      </c>
      <c r="AH26" s="1">
        <f>(Table2[[#This Row],[Current Month High]]/Table2[[#This Row],[Close Price]])-1</f>
        <v>2.5035950001843554E-2</v>
      </c>
      <c r="AI26">
        <v>2.5035950001843501</v>
      </c>
      <c r="AJ26">
        <v>319.18083462132898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0.42</v>
      </c>
      <c r="AM26" t="s">
        <v>3190</v>
      </c>
      <c r="AN26">
        <v>9.69</v>
      </c>
      <c r="AO26" t="s">
        <v>3190</v>
      </c>
      <c r="AP26">
        <v>0.116112821890809</v>
      </c>
      <c r="AQ26">
        <f>(Table2[[#This Row],[Sharpe Ratio]]-AVERAGE(Table2[Sharpe Ratio]))/_xlfn.STDEV.P(Table2[Sharpe Ratio])</f>
        <v>0.68049338195229703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14.201195788125325</v>
      </c>
      <c r="AS26">
        <f>_xlfn.RANK.AVG(Table2[[#This Row],[1Y Return vs Nifty Z-Score]],Table2[1Y Return vs Nifty Z-Score])</f>
        <v>2</v>
      </c>
      <c r="AT26">
        <f>_xlfn.RANK.AVG(Table2[[#This Row],[6M Return vs Nifty Z-Score]],Table2[6M Return vs Nifty Z-Score])</f>
        <v>7</v>
      </c>
      <c r="AU26">
        <f>_xlfn.RANK.AVG(Table2[[#This Row],[Sharpe Ratio Z-Score]],Table2[Sharpe Ratio Z-Score])</f>
        <v>174</v>
      </c>
      <c r="AV26">
        <f>(Table2[[#This Row],[Rank 1Y]]+Table2[[#This Row],[Rank 6M]]+Table2[[#This Row],[Rank Sharpe]])/3</f>
        <v>61</v>
      </c>
    </row>
    <row r="27" spans="1:48" x14ac:dyDescent="0.3">
      <c r="A27" t="s">
        <v>269</v>
      </c>
      <c r="B27" t="s">
        <v>270</v>
      </c>
      <c r="C27" t="s">
        <v>3153</v>
      </c>
      <c r="D27" t="s">
        <v>271</v>
      </c>
      <c r="E27">
        <v>93753.501796500001</v>
      </c>
      <c r="F27">
        <v>15608.2</v>
      </c>
      <c r="G27">
        <v>172.753855764489</v>
      </c>
      <c r="H27">
        <f>(Table2[[#This Row],[1Y Return vs Nifty]]-AVERAGE(Table2[1Y Return vs Nifty]))/_xlfn.STDEV.P(Table2[1Y Return vs Nifty])</f>
        <v>3.0099255927406627</v>
      </c>
      <c r="I27">
        <v>13.8997510908927</v>
      </c>
      <c r="J27">
        <f>(Table2[[#This Row],[1M Return vs Nifty]]-AVERAGE(Table2[1M Return vs Nifty]))/_xlfn.STDEV.P(Table2[1M Return vs Nifty])</f>
        <v>0.8536264465868536</v>
      </c>
      <c r="K27">
        <v>67.089746557371299</v>
      </c>
      <c r="L27">
        <f>(Table2[[#This Row],[6M Return vs Nifty]]-AVERAGE(Table2[6M Return vs Nifty]))/_xlfn.STDEV.P(Table2[6M Return vs Nifty])</f>
        <v>1.9338743537232179</v>
      </c>
      <c r="M27">
        <v>2.2023385129447299</v>
      </c>
      <c r="N27">
        <f>(Table2[[#This Row],[1W Return vs Nifty]]-AVERAGE(Table2[1W Return vs Nifty]))/_xlfn.STDEV.P(Table2[1W Return vs Nifty])</f>
        <v>0.11782038232601856</v>
      </c>
      <c r="O27">
        <v>15139.02</v>
      </c>
      <c r="P27">
        <v>14562.490355067101</v>
      </c>
      <c r="Q27">
        <v>11530.3450285995</v>
      </c>
      <c r="R27">
        <v>63.609873655980401</v>
      </c>
      <c r="S27" s="1">
        <f>(Table2[[#This Row],[Close Price]]-Table2[[#This Row],[20D EMA]])/Table2[[#This Row],[20D EMA]]</f>
        <v>3.0991438019105616E-2</v>
      </c>
      <c r="T27" s="1">
        <f>(Table2[[#This Row],[Close Price]]-Table2[[#This Row],[50D EMA]])/Table2[[#This Row],[50D EMA]]</f>
        <v>7.1808435194536599E-2</v>
      </c>
      <c r="U27" s="1">
        <f>(Table2[[#This Row],[Close Price]]-Table2[[#This Row],[200D EMA]])/Table2[[#This Row],[200D EMA]]</f>
        <v>0.35366287489974663</v>
      </c>
      <c r="V27">
        <v>0.68192741328747597</v>
      </c>
      <c r="W27">
        <v>15533.8</v>
      </c>
      <c r="X27">
        <v>15980</v>
      </c>
      <c r="Y27">
        <v>15365.3</v>
      </c>
      <c r="Z27">
        <v>15980</v>
      </c>
      <c r="AA27">
        <v>13711.05</v>
      </c>
      <c r="AB27">
        <v>15980</v>
      </c>
      <c r="AC27" s="1">
        <f>(Table2[[#This Row],[Close Price]]/Table2[[#This Row],[Day Low]])-1</f>
        <v>4.7895556785848559E-3</v>
      </c>
      <c r="AD27" s="1">
        <f>(Table2[[#This Row],[Day High]]/Table2[[#This Row],[Close Price]])-1</f>
        <v>2.3820812137209879E-2</v>
      </c>
      <c r="AE27" s="1">
        <f>(Table2[[#This Row],[Close Price]]/Table2[[#This Row],[Current Week Low]])-1</f>
        <v>1.5808347380135812E-2</v>
      </c>
      <c r="AF27" s="1">
        <f>(Table2[[#This Row],[Current Week High]]/Table2[[#This Row],[Close Price]])-1</f>
        <v>2.3820812137209879E-2</v>
      </c>
      <c r="AG27" s="1">
        <f>(Table2[[#This Row],[Close Price]]/Table2[[#This Row],[Current Month Low]])-1</f>
        <v>0.13836650001276363</v>
      </c>
      <c r="AH27" s="1">
        <f>(Table2[[#This Row],[Current Month High]]/Table2[[#This Row],[Close Price]])-1</f>
        <v>2.3820812137209879E-2</v>
      </c>
      <c r="AI27">
        <v>2.3820812137209799</v>
      </c>
      <c r="AJ27">
        <v>196.05561404007901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0.35</v>
      </c>
      <c r="AM27" t="s">
        <v>3190</v>
      </c>
      <c r="AN27">
        <v>-0.08</v>
      </c>
      <c r="AO27" t="s">
        <v>3189</v>
      </c>
      <c r="AP27">
        <v>0.12891817778324099</v>
      </c>
      <c r="AQ27">
        <f>(Table2[[#This Row],[Sharpe Ratio]]-AVERAGE(Table2[Sharpe Ratio]))/_xlfn.STDEV.P(Table2[Sharpe Ratio])</f>
        <v>0.82836533834403125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6.7436121137207845</v>
      </c>
      <c r="AS27">
        <f>_xlfn.RANK.AVG(Table2[[#This Row],[1Y Return vs Nifty Z-Score]],Table2[1Y Return vs Nifty Z-Score])</f>
        <v>12</v>
      </c>
      <c r="AT27">
        <f>_xlfn.RANK.AVG(Table2[[#This Row],[6M Return vs Nifty Z-Score]],Table2[6M Return vs Nifty Z-Score])</f>
        <v>33</v>
      </c>
      <c r="AU27">
        <f>_xlfn.RANK.AVG(Table2[[#This Row],[Sharpe Ratio Z-Score]],Table2[Sharpe Ratio Z-Score])</f>
        <v>142</v>
      </c>
      <c r="AV27">
        <f>(Table2[[#This Row],[Rank 1Y]]+Table2[[#This Row],[Rank 6M]]+Table2[[#This Row],[Rank Sharpe]])/3</f>
        <v>62.333333333333336</v>
      </c>
    </row>
    <row r="28" spans="1:48" x14ac:dyDescent="0.3">
      <c r="A28" t="s">
        <v>986</v>
      </c>
      <c r="B28" t="s">
        <v>987</v>
      </c>
      <c r="C28" t="s">
        <v>3154</v>
      </c>
      <c r="D28" t="s">
        <v>117</v>
      </c>
      <c r="E28">
        <v>15235.204208450001</v>
      </c>
      <c r="F28">
        <v>432.35</v>
      </c>
      <c r="G28">
        <v>61.875190052427698</v>
      </c>
      <c r="H28">
        <f>(Table2[[#This Row],[1Y Return vs Nifty]]-AVERAGE(Table2[1Y Return vs Nifty]))/_xlfn.STDEV.P(Table2[1Y Return vs Nifty])</f>
        <v>0.85570290007564187</v>
      </c>
      <c r="I28">
        <v>-4.18991512040229</v>
      </c>
      <c r="J28">
        <f>(Table2[[#This Row],[1M Return vs Nifty]]-AVERAGE(Table2[1M Return vs Nifty]))/_xlfn.STDEV.P(Table2[1M Return vs Nifty])</f>
        <v>-0.8219221948509341</v>
      </c>
      <c r="K28">
        <v>79.339609932201896</v>
      </c>
      <c r="L28">
        <f>(Table2[[#This Row],[6M Return vs Nifty]]-AVERAGE(Table2[6M Return vs Nifty]))/_xlfn.STDEV.P(Table2[6M Return vs Nifty])</f>
        <v>2.3299936703742459</v>
      </c>
      <c r="M28">
        <v>3.1214375102428602</v>
      </c>
      <c r="N28">
        <f>(Table2[[#This Row],[1W Return vs Nifty]]-AVERAGE(Table2[1W Return vs Nifty]))/_xlfn.STDEV.P(Table2[1W Return vs Nifty])</f>
        <v>0.31239467403361615</v>
      </c>
      <c r="O28">
        <v>438.54</v>
      </c>
      <c r="P28">
        <v>431.65375949062002</v>
      </c>
      <c r="Q28">
        <v>335.01192549867602</v>
      </c>
      <c r="R28">
        <v>47.968506092836897</v>
      </c>
      <c r="S28" s="1">
        <f>(Table2[[#This Row],[Close Price]]-Table2[[#This Row],[20D EMA]])/Table2[[#This Row],[20D EMA]]</f>
        <v>-1.4115018014320239E-2</v>
      </c>
      <c r="T28" s="1">
        <f>(Table2[[#This Row],[Close Price]]-Table2[[#This Row],[50D EMA]])/Table2[[#This Row],[50D EMA]]</f>
        <v>1.6129606057447854E-3</v>
      </c>
      <c r="U28" s="1">
        <f>(Table2[[#This Row],[Close Price]]-Table2[[#This Row],[200D EMA]])/Table2[[#This Row],[200D EMA]]</f>
        <v>0.29055107323846202</v>
      </c>
      <c r="V28">
        <v>0.494836354259725</v>
      </c>
      <c r="W28">
        <v>431.05</v>
      </c>
      <c r="X28">
        <v>447.95</v>
      </c>
      <c r="Y28">
        <v>425</v>
      </c>
      <c r="Z28">
        <v>450.6</v>
      </c>
      <c r="AA28">
        <v>403</v>
      </c>
      <c r="AB28">
        <v>472.35</v>
      </c>
      <c r="AC28" s="1">
        <f>(Table2[[#This Row],[Close Price]]/Table2[[#This Row],[Day Low]])-1</f>
        <v>3.0158914279085902E-3</v>
      </c>
      <c r="AD28" s="1">
        <f>(Table2[[#This Row],[Day High]]/Table2[[#This Row],[Close Price]])-1</f>
        <v>3.6081878108014331E-2</v>
      </c>
      <c r="AE28" s="1">
        <f>(Table2[[#This Row],[Close Price]]/Table2[[#This Row],[Current Week Low]])-1</f>
        <v>1.7294117647058904E-2</v>
      </c>
      <c r="AF28" s="1">
        <f>(Table2[[#This Row],[Current Week High]]/Table2[[#This Row],[Close Price]])-1</f>
        <v>4.2211171504568101E-2</v>
      </c>
      <c r="AG28" s="1">
        <f>(Table2[[#This Row],[Close Price]]/Table2[[#This Row],[Current Month Low]])-1</f>
        <v>7.2828784119106649E-2</v>
      </c>
      <c r="AH28" s="1">
        <f>(Table2[[#This Row],[Current Month High]]/Table2[[#This Row],[Close Price]])-1</f>
        <v>9.251763617439579E-2</v>
      </c>
      <c r="AI28">
        <v>21.429397478894401</v>
      </c>
      <c r="AJ28">
        <v>139.86130374479799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0.24</v>
      </c>
      <c r="AM28" t="s">
        <v>3190</v>
      </c>
      <c r="AN28">
        <v>-6.5</v>
      </c>
      <c r="AO28" t="s">
        <v>3189</v>
      </c>
      <c r="AP28">
        <v>0.17793942751515501</v>
      </c>
      <c r="AQ28">
        <f>(Table2[[#This Row],[Sharpe Ratio]]-AVERAGE(Table2[Sharpe Ratio]))/_xlfn.STDEV.P(Table2[Sharpe Ratio])</f>
        <v>1.3944462941189513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4.0706153437515207</v>
      </c>
      <c r="AS28">
        <f>_xlfn.RANK.AVG(Table2[[#This Row],[1Y Return vs Nifty Z-Score]],Table2[1Y Return vs Nifty Z-Score])</f>
        <v>109</v>
      </c>
      <c r="AT28">
        <f>_xlfn.RANK.AVG(Table2[[#This Row],[6M Return vs Nifty Z-Score]],Table2[6M Return vs Nifty Z-Score])</f>
        <v>22</v>
      </c>
      <c r="AU28">
        <f>_xlfn.RANK.AVG(Table2[[#This Row],[Sharpe Ratio Z-Score]],Table2[Sharpe Ratio Z-Score])</f>
        <v>57</v>
      </c>
      <c r="AV28">
        <f>(Table2[[#This Row],[Rank 1Y]]+Table2[[#This Row],[Rank 6M]]+Table2[[#This Row],[Rank Sharpe]])/3</f>
        <v>62.666666666666664</v>
      </c>
    </row>
    <row r="29" spans="1:48" x14ac:dyDescent="0.3">
      <c r="A29" t="s">
        <v>1187</v>
      </c>
      <c r="B29" t="s">
        <v>1188</v>
      </c>
      <c r="C29" t="s">
        <v>3144</v>
      </c>
      <c r="D29" t="s">
        <v>420</v>
      </c>
      <c r="E29">
        <v>10269.42664419</v>
      </c>
      <c r="F29">
        <v>332.1</v>
      </c>
      <c r="G29">
        <v>160.559744165094</v>
      </c>
      <c r="H29">
        <f>(Table2[[#This Row],[1Y Return vs Nifty]]-AVERAGE(Table2[1Y Return vs Nifty]))/_xlfn.STDEV.P(Table2[1Y Return vs Nifty])</f>
        <v>2.7730104769642563</v>
      </c>
      <c r="I29">
        <v>-4.1262065721495302</v>
      </c>
      <c r="J29">
        <f>(Table2[[#This Row],[1M Return vs Nifty]]-AVERAGE(Table2[1M Return vs Nifty]))/_xlfn.STDEV.P(Table2[1M Return vs Nifty])</f>
        <v>-0.81602121413487017</v>
      </c>
      <c r="K29">
        <v>67.589869880740906</v>
      </c>
      <c r="L29">
        <f>(Table2[[#This Row],[6M Return vs Nifty]]-AVERAGE(Table2[6M Return vs Nifty]))/_xlfn.STDEV.P(Table2[6M Return vs Nifty])</f>
        <v>1.9500466572855137</v>
      </c>
      <c r="M29">
        <v>0.81131024267264495</v>
      </c>
      <c r="N29">
        <f>(Table2[[#This Row],[1W Return vs Nifty]]-AVERAGE(Table2[1W Return vs Nifty]))/_xlfn.STDEV.P(Table2[1W Return vs Nifty])</f>
        <v>-0.17666186738711159</v>
      </c>
      <c r="O29">
        <v>342.39</v>
      </c>
      <c r="P29">
        <v>342.12269524580199</v>
      </c>
      <c r="Q29">
        <v>253.95613466947</v>
      </c>
      <c r="R29">
        <v>46.3394610395559</v>
      </c>
      <c r="S29" s="1">
        <f>(Table2[[#This Row],[Close Price]]-Table2[[#This Row],[20D EMA]])/Table2[[#This Row],[20D EMA]]</f>
        <v>-3.0053447822658268E-2</v>
      </c>
      <c r="T29" s="1">
        <f>(Table2[[#This Row],[Close Price]]-Table2[[#This Row],[50D EMA]])/Table2[[#This Row],[50D EMA]]</f>
        <v>-2.9295616412120945E-2</v>
      </c>
      <c r="U29" s="1">
        <f>(Table2[[#This Row],[Close Price]]-Table2[[#This Row],[200D EMA]])/Table2[[#This Row],[200D EMA]]</f>
        <v>0.30770615339627899</v>
      </c>
      <c r="V29">
        <v>0.48110612747981302</v>
      </c>
      <c r="W29">
        <v>331</v>
      </c>
      <c r="X29">
        <v>344</v>
      </c>
      <c r="Y29">
        <v>316.10000000000002</v>
      </c>
      <c r="Z29">
        <v>344</v>
      </c>
      <c r="AA29">
        <v>295</v>
      </c>
      <c r="AB29">
        <v>416.7</v>
      </c>
      <c r="AC29" s="1">
        <f>(Table2[[#This Row],[Close Price]]/Table2[[#This Row],[Day Low]])-1</f>
        <v>3.3232628398791597E-3</v>
      </c>
      <c r="AD29" s="1">
        <f>(Table2[[#This Row],[Day High]]/Table2[[#This Row],[Close Price]])-1</f>
        <v>3.5832580548027737E-2</v>
      </c>
      <c r="AE29" s="1">
        <f>(Table2[[#This Row],[Close Price]]/Table2[[#This Row],[Current Week Low]])-1</f>
        <v>5.0616893388168327E-2</v>
      </c>
      <c r="AF29" s="1">
        <f>(Table2[[#This Row],[Current Week High]]/Table2[[#This Row],[Close Price]])-1</f>
        <v>3.5832580548027737E-2</v>
      </c>
      <c r="AG29" s="1">
        <f>(Table2[[#This Row],[Close Price]]/Table2[[#This Row],[Current Month Low]])-1</f>
        <v>0.12576271186440691</v>
      </c>
      <c r="AH29" s="1">
        <f>(Table2[[#This Row],[Current Month High]]/Table2[[#This Row],[Close Price]])-1</f>
        <v>0.25474254742547409</v>
      </c>
      <c r="AI29">
        <v>35.185185185185098</v>
      </c>
      <c r="AJ29">
        <v>207.5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</v>
      </c>
      <c r="AM29" t="s">
        <v>3190</v>
      </c>
      <c r="AN29">
        <v>-10.83</v>
      </c>
      <c r="AO29" t="s">
        <v>3189</v>
      </c>
      <c r="AP29">
        <v>0.13134627061128601</v>
      </c>
      <c r="AQ29">
        <f>(Table2[[#This Row],[Sharpe Ratio]]-AVERAGE(Table2[Sharpe Ratio]))/_xlfn.STDEV.P(Table2[Sharpe Ratio])</f>
        <v>0.85640414021723443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4.5867781929450224</v>
      </c>
      <c r="AS29">
        <f>_xlfn.RANK.AVG(Table2[[#This Row],[1Y Return vs Nifty Z-Score]],Table2[1Y Return vs Nifty Z-Score])</f>
        <v>19</v>
      </c>
      <c r="AT29">
        <f>_xlfn.RANK.AVG(Table2[[#This Row],[6M Return vs Nifty Z-Score]],Table2[6M Return vs Nifty Z-Score])</f>
        <v>31</v>
      </c>
      <c r="AU29">
        <f>_xlfn.RANK.AVG(Table2[[#This Row],[Sharpe Ratio Z-Score]],Table2[Sharpe Ratio Z-Score])</f>
        <v>138</v>
      </c>
      <c r="AV29">
        <f>(Table2[[#This Row],[Rank 1Y]]+Table2[[#This Row],[Rank 6M]]+Table2[[#This Row],[Rank Sharpe]])/3</f>
        <v>62.666666666666664</v>
      </c>
    </row>
    <row r="30" spans="1:48" x14ac:dyDescent="0.3">
      <c r="A30" t="s">
        <v>418</v>
      </c>
      <c r="B30" t="s">
        <v>419</v>
      </c>
      <c r="C30" t="s">
        <v>3144</v>
      </c>
      <c r="D30" t="s">
        <v>420</v>
      </c>
      <c r="E30">
        <v>54117.854695440001</v>
      </c>
      <c r="F30">
        <v>903.05</v>
      </c>
      <c r="G30">
        <v>196.51840125863501</v>
      </c>
      <c r="H30">
        <f>(Table2[[#This Row],[1Y Return vs Nifty]]-AVERAGE(Table2[1Y Return vs Nifty]))/_xlfn.STDEV.P(Table2[1Y Return vs Nifty])</f>
        <v>3.4716386089966904</v>
      </c>
      <c r="I30">
        <v>3.4279100900367601</v>
      </c>
      <c r="J30">
        <f>(Table2[[#This Row],[1M Return vs Nifty]]-AVERAGE(Table2[1M Return vs Nifty]))/_xlfn.STDEV.P(Table2[1M Return vs Nifty])</f>
        <v>-0.11632395257424948</v>
      </c>
      <c r="K30">
        <v>56.467293146912702</v>
      </c>
      <c r="L30">
        <f>(Table2[[#This Row],[6M Return vs Nifty]]-AVERAGE(Table2[6M Return vs Nifty]))/_xlfn.STDEV.P(Table2[6M Return vs Nifty])</f>
        <v>1.5903799932266109</v>
      </c>
      <c r="M30">
        <v>-1.6970342958968201</v>
      </c>
      <c r="N30">
        <f>(Table2[[#This Row],[1W Return vs Nifty]]-AVERAGE(Table2[1W Return vs Nifty]))/_xlfn.STDEV.P(Table2[1W Return vs Nifty])</f>
        <v>-0.70768122807134637</v>
      </c>
      <c r="O30">
        <v>912.36</v>
      </c>
      <c r="P30">
        <v>868.03614821925601</v>
      </c>
      <c r="Q30">
        <v>664.682769801929</v>
      </c>
      <c r="R30">
        <v>45.124265386662998</v>
      </c>
      <c r="S30" s="1">
        <f>(Table2[[#This Row],[Close Price]]-Table2[[#This Row],[20D EMA]])/Table2[[#This Row],[20D EMA]]</f>
        <v>-1.0204305318076262E-2</v>
      </c>
      <c r="T30" s="1">
        <f>(Table2[[#This Row],[Close Price]]-Table2[[#This Row],[50D EMA]])/Table2[[#This Row],[50D EMA]]</f>
        <v>4.033685907271669E-2</v>
      </c>
      <c r="U30" s="1">
        <f>(Table2[[#This Row],[Close Price]]-Table2[[#This Row],[200D EMA]])/Table2[[#This Row],[200D EMA]]</f>
        <v>0.35861803709625689</v>
      </c>
      <c r="V30">
        <v>0.68193899821433501</v>
      </c>
      <c r="W30">
        <v>894.1</v>
      </c>
      <c r="X30">
        <v>929.3</v>
      </c>
      <c r="Y30">
        <v>886.05</v>
      </c>
      <c r="Z30">
        <v>948</v>
      </c>
      <c r="AA30">
        <v>868.85</v>
      </c>
      <c r="AB30">
        <v>1025</v>
      </c>
      <c r="AC30" s="1">
        <f>(Table2[[#This Row],[Close Price]]/Table2[[#This Row],[Day Low]])-1</f>
        <v>1.0010065988144357E-2</v>
      </c>
      <c r="AD30" s="1">
        <f>(Table2[[#This Row],[Day High]]/Table2[[#This Row],[Close Price]])-1</f>
        <v>2.9068157909307279E-2</v>
      </c>
      <c r="AE30" s="1">
        <f>(Table2[[#This Row],[Close Price]]/Table2[[#This Row],[Current Week Low]])-1</f>
        <v>1.9186276169516292E-2</v>
      </c>
      <c r="AF30" s="1">
        <f>(Table2[[#This Row],[Current Week High]]/Table2[[#This Row],[Close Price]])-1</f>
        <v>4.9775759924699736E-2</v>
      </c>
      <c r="AG30" s="1">
        <f>(Table2[[#This Row],[Close Price]]/Table2[[#This Row],[Current Month Low]])-1</f>
        <v>3.9362375553892992E-2</v>
      </c>
      <c r="AH30" s="1">
        <f>(Table2[[#This Row],[Current Month High]]/Table2[[#This Row],[Close Price]])-1</f>
        <v>0.1350423564586678</v>
      </c>
      <c r="AI30">
        <v>17.8229333923924</v>
      </c>
      <c r="AJ30">
        <v>220.06025163919901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0.23</v>
      </c>
      <c r="AM30" t="s">
        <v>3190</v>
      </c>
      <c r="AN30">
        <v>-9.48</v>
      </c>
      <c r="AO30" t="s">
        <v>3189</v>
      </c>
      <c r="AP30">
        <v>0.13348250949653201</v>
      </c>
      <c r="AQ30">
        <f>(Table2[[#This Row],[Sharpe Ratio]]-AVERAGE(Table2[Sharpe Ratio]))/_xlfn.STDEV.P(Table2[Sharpe Ratio])</f>
        <v>0.88107271061347903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5.1190861321911845</v>
      </c>
      <c r="AS30">
        <f>_xlfn.RANK.AVG(Table2[[#This Row],[1Y Return vs Nifty Z-Score]],Table2[1Y Return vs Nifty Z-Score])</f>
        <v>7</v>
      </c>
      <c r="AT30">
        <f>_xlfn.RANK.AVG(Table2[[#This Row],[6M Return vs Nifty Z-Score]],Table2[6M Return vs Nifty Z-Score])</f>
        <v>49</v>
      </c>
      <c r="AU30">
        <f>_xlfn.RANK.AVG(Table2[[#This Row],[Sharpe Ratio Z-Score]],Table2[Sharpe Ratio Z-Score])</f>
        <v>133</v>
      </c>
      <c r="AV30">
        <f>(Table2[[#This Row],[Rank 1Y]]+Table2[[#This Row],[Rank 6M]]+Table2[[#This Row],[Rank Sharpe]])/3</f>
        <v>63</v>
      </c>
    </row>
    <row r="31" spans="1:48" x14ac:dyDescent="0.3">
      <c r="A31" t="s">
        <v>838</v>
      </c>
      <c r="B31" t="s">
        <v>839</v>
      </c>
      <c r="C31" t="s">
        <v>3152</v>
      </c>
      <c r="D31" t="s">
        <v>262</v>
      </c>
      <c r="E31">
        <v>18393.48952938</v>
      </c>
      <c r="F31">
        <v>2316.3000000000002</v>
      </c>
      <c r="G31">
        <v>127.12794301058</v>
      </c>
      <c r="H31">
        <f>(Table2[[#This Row],[1Y Return vs Nifty]]-AVERAGE(Table2[1Y Return vs Nifty]))/_xlfn.STDEV.P(Table2[1Y Return vs Nifty])</f>
        <v>2.1234757423856054</v>
      </c>
      <c r="I31">
        <v>47.467520168060602</v>
      </c>
      <c r="J31">
        <f>(Table2[[#This Row],[1M Return vs Nifty]]-AVERAGE(Table2[1M Return vs Nifty]))/_xlfn.STDEV.P(Table2[1M Return vs Nifty])</f>
        <v>3.9628286406122823</v>
      </c>
      <c r="K31">
        <v>38.274102768811503</v>
      </c>
      <c r="L31">
        <f>(Table2[[#This Row],[6M Return vs Nifty]]-AVERAGE(Table2[6M Return vs Nifty]))/_xlfn.STDEV.P(Table2[6M Return vs Nifty])</f>
        <v>1.0020735019817515</v>
      </c>
      <c r="M31">
        <v>5.8106800900329603</v>
      </c>
      <c r="N31">
        <f>(Table2[[#This Row],[1W Return vs Nifty]]-AVERAGE(Table2[1W Return vs Nifty]))/_xlfn.STDEV.P(Table2[1W Return vs Nifty])</f>
        <v>0.88171035355321958</v>
      </c>
      <c r="O31">
        <v>2097.87</v>
      </c>
      <c r="P31">
        <v>1964.2642163459</v>
      </c>
      <c r="Q31">
        <v>1682.4600216425299</v>
      </c>
      <c r="R31">
        <v>72.993471654276703</v>
      </c>
      <c r="S31" s="1">
        <f>(Table2[[#This Row],[Close Price]]-Table2[[#This Row],[20D EMA]])/Table2[[#This Row],[20D EMA]]</f>
        <v>0.10411989303436357</v>
      </c>
      <c r="T31" s="1">
        <f>(Table2[[#This Row],[Close Price]]-Table2[[#This Row],[50D EMA]])/Table2[[#This Row],[50D EMA]]</f>
        <v>0.17922017859134484</v>
      </c>
      <c r="U31" s="1">
        <f>(Table2[[#This Row],[Close Price]]-Table2[[#This Row],[200D EMA]])/Table2[[#This Row],[200D EMA]]</f>
        <v>0.3767340502621116</v>
      </c>
      <c r="V31">
        <v>1.72078725339826</v>
      </c>
      <c r="W31">
        <v>2305</v>
      </c>
      <c r="X31">
        <v>2374.4499999999998</v>
      </c>
      <c r="Y31">
        <v>2191</v>
      </c>
      <c r="Z31">
        <v>2374.4499999999998</v>
      </c>
      <c r="AA31">
        <v>1905.05</v>
      </c>
      <c r="AB31">
        <v>2374.4499999999998</v>
      </c>
      <c r="AC31" s="1">
        <f>(Table2[[#This Row],[Close Price]]/Table2[[#This Row],[Day Low]])-1</f>
        <v>4.9023861171366701E-3</v>
      </c>
      <c r="AD31" s="1">
        <f>(Table2[[#This Row],[Day High]]/Table2[[#This Row],[Close Price]])-1</f>
        <v>2.5104692829080788E-2</v>
      </c>
      <c r="AE31" s="1">
        <f>(Table2[[#This Row],[Close Price]]/Table2[[#This Row],[Current Week Low]])-1</f>
        <v>5.718849840255591E-2</v>
      </c>
      <c r="AF31" s="1">
        <f>(Table2[[#This Row],[Current Week High]]/Table2[[#This Row],[Close Price]])-1</f>
        <v>2.5104692829080788E-2</v>
      </c>
      <c r="AG31" s="1">
        <f>(Table2[[#This Row],[Close Price]]/Table2[[#This Row],[Current Month Low]])-1</f>
        <v>0.21587359911813353</v>
      </c>
      <c r="AH31" s="1">
        <f>(Table2[[#This Row],[Current Month High]]/Table2[[#This Row],[Close Price]])-1</f>
        <v>2.5104692829080788E-2</v>
      </c>
      <c r="AI31">
        <v>15.8744549497042</v>
      </c>
      <c r="AJ31">
        <v>176.73835125447999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0.49</v>
      </c>
      <c r="AM31" t="s">
        <v>3190</v>
      </c>
      <c r="AN31">
        <v>11.82</v>
      </c>
      <c r="AO31" t="s">
        <v>3190</v>
      </c>
      <c r="AP31">
        <v>0.17110244783551701</v>
      </c>
      <c r="AQ31">
        <f>(Table2[[#This Row],[Sharpe Ratio]]-AVERAGE(Table2[Sharpe Ratio]))/_xlfn.STDEV.P(Table2[Sharpe Ratio])</f>
        <v>1.3154951451207335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9.2855833836535915</v>
      </c>
      <c r="AS31">
        <f>_xlfn.RANK.AVG(Table2[[#This Row],[1Y Return vs Nifty Z-Score]],Table2[1Y Return vs Nifty Z-Score])</f>
        <v>35</v>
      </c>
      <c r="AT31">
        <f>_xlfn.RANK.AVG(Table2[[#This Row],[6M Return vs Nifty Z-Score]],Table2[6M Return vs Nifty Z-Score])</f>
        <v>94</v>
      </c>
      <c r="AU31">
        <f>_xlfn.RANK.AVG(Table2[[#This Row],[Sharpe Ratio Z-Score]],Table2[Sharpe Ratio Z-Score])</f>
        <v>62</v>
      </c>
      <c r="AV31">
        <f>(Table2[[#This Row],[Rank 1Y]]+Table2[[#This Row],[Rank 6M]]+Table2[[#This Row],[Rank Sharpe]])/3</f>
        <v>63.666666666666664</v>
      </c>
    </row>
    <row r="32" spans="1:48" x14ac:dyDescent="0.3">
      <c r="A32" t="s">
        <v>620</v>
      </c>
      <c r="B32" t="s">
        <v>621</v>
      </c>
      <c r="C32" t="s">
        <v>3146</v>
      </c>
      <c r="D32" t="s">
        <v>37</v>
      </c>
      <c r="E32">
        <v>30548.44</v>
      </c>
      <c r="F32">
        <v>5874.7</v>
      </c>
      <c r="G32">
        <v>168.214833532868</v>
      </c>
      <c r="H32">
        <f>(Table2[[#This Row],[1Y Return vs Nifty]]-AVERAGE(Table2[1Y Return vs Nifty]))/_xlfn.STDEV.P(Table2[1Y Return vs Nifty])</f>
        <v>2.9217385223870074</v>
      </c>
      <c r="I32">
        <v>-5.9349865404667899</v>
      </c>
      <c r="J32">
        <f>(Table2[[#This Row],[1M Return vs Nifty]]-AVERAGE(Table2[1M Return vs Nifty]))/_xlfn.STDEV.P(Table2[1M Return vs Nifty])</f>
        <v>-0.98355878963095844</v>
      </c>
      <c r="K32">
        <v>47.052101965746601</v>
      </c>
      <c r="L32">
        <f>(Table2[[#This Row],[6M Return vs Nifty]]-AVERAGE(Table2[6M Return vs Nifty]))/_xlfn.STDEV.P(Table2[6M Return vs Nifty])</f>
        <v>1.2859244264416572</v>
      </c>
      <c r="M32">
        <v>-5.9826019514500199</v>
      </c>
      <c r="N32">
        <f>(Table2[[#This Row],[1W Return vs Nifty]]-AVERAGE(Table2[1W Return vs Nifty]))/_xlfn.STDEV.P(Table2[1W Return vs Nifty])</f>
        <v>-1.6149407219839176</v>
      </c>
      <c r="O32">
        <v>6184.62</v>
      </c>
      <c r="P32">
        <v>6315.7056286262396</v>
      </c>
      <c r="Q32">
        <v>4963.8787018086296</v>
      </c>
      <c r="R32">
        <v>36.650923987096903</v>
      </c>
      <c r="S32" s="1">
        <f>(Table2[[#This Row],[Close Price]]-Table2[[#This Row],[20D EMA]])/Table2[[#This Row],[20D EMA]]</f>
        <v>-5.011140538949848E-2</v>
      </c>
      <c r="T32" s="1">
        <f>(Table2[[#This Row],[Close Price]]-Table2[[#This Row],[50D EMA]])/Table2[[#This Row],[50D EMA]]</f>
        <v>-6.9826818182810876E-2</v>
      </c>
      <c r="U32" s="1">
        <f>(Table2[[#This Row],[Close Price]]-Table2[[#This Row],[200D EMA]])/Table2[[#This Row],[200D EMA]]</f>
        <v>0.18348983786801742</v>
      </c>
      <c r="V32">
        <v>0.28336955672685599</v>
      </c>
      <c r="W32">
        <v>5842.5</v>
      </c>
      <c r="X32">
        <v>5984.85</v>
      </c>
      <c r="Y32">
        <v>5669.8</v>
      </c>
      <c r="Z32">
        <v>5984.85</v>
      </c>
      <c r="AA32">
        <v>5601.55</v>
      </c>
      <c r="AB32">
        <v>7410.9</v>
      </c>
      <c r="AC32" s="1">
        <f>(Table2[[#This Row],[Close Price]]/Table2[[#This Row],[Day Low]])-1</f>
        <v>5.5113393239194508E-3</v>
      </c>
      <c r="AD32" s="1">
        <f>(Table2[[#This Row],[Day High]]/Table2[[#This Row],[Close Price]])-1</f>
        <v>1.8749893611588853E-2</v>
      </c>
      <c r="AE32" s="1">
        <f>(Table2[[#This Row],[Close Price]]/Table2[[#This Row],[Current Week Low]])-1</f>
        <v>3.6138840876221323E-2</v>
      </c>
      <c r="AF32" s="1">
        <f>(Table2[[#This Row],[Current Week High]]/Table2[[#This Row],[Close Price]])-1</f>
        <v>1.8749893611588853E-2</v>
      </c>
      <c r="AG32" s="1">
        <f>(Table2[[#This Row],[Close Price]]/Table2[[#This Row],[Current Month Low]])-1</f>
        <v>4.8763288732582843E-2</v>
      </c>
      <c r="AH32" s="1">
        <f>(Table2[[#This Row],[Current Month High]]/Table2[[#This Row],[Close Price]])-1</f>
        <v>0.26149420395935108</v>
      </c>
      <c r="AI32">
        <v>44.347796483224599</v>
      </c>
      <c r="AJ32">
        <v>192.27363184079499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-0.04</v>
      </c>
      <c r="AM32" t="s">
        <v>3189</v>
      </c>
      <c r="AN32">
        <v>-12.26</v>
      </c>
      <c r="AO32" t="s">
        <v>3189</v>
      </c>
      <c r="AP32">
        <v>0.151668634882003</v>
      </c>
      <c r="AQ32">
        <f>(Table2[[#This Row],[Sharpe Ratio]]-AVERAGE(Table2[Sharpe Ratio]))/_xlfn.STDEV.P(Table2[Sharpe Ratio])</f>
        <v>1.0910799890151917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16</v>
      </c>
      <c r="AT32">
        <f>_xlfn.RANK.AVG(Table2[[#This Row],[6M Return vs Nifty Z-Score]],Table2[6M Return vs Nifty Z-Score])</f>
        <v>74</v>
      </c>
      <c r="AU32">
        <f>_xlfn.RANK.AVG(Table2[[#This Row],[Sharpe Ratio Z-Score]],Table2[Sharpe Ratio Z-Score])</f>
        <v>105</v>
      </c>
      <c r="AV32">
        <f>(Table2[[#This Row],[Rank 1Y]]+Table2[[#This Row],[Rank 6M]]+Table2[[#This Row],[Rank Sharpe]])/3</f>
        <v>65</v>
      </c>
    </row>
    <row r="33" spans="1:48" x14ac:dyDescent="0.3">
      <c r="A33" t="s">
        <v>1364</v>
      </c>
      <c r="B33" t="s">
        <v>1365</v>
      </c>
      <c r="C33" t="s">
        <v>3148</v>
      </c>
      <c r="D33" t="s">
        <v>51</v>
      </c>
      <c r="E33">
        <v>8236.0218654250002</v>
      </c>
      <c r="F33">
        <v>1623.85</v>
      </c>
      <c r="G33">
        <v>167.63178703640401</v>
      </c>
      <c r="H33">
        <f>(Table2[[#This Row],[1Y Return vs Nifty]]-AVERAGE(Table2[1Y Return vs Nifty]))/_xlfn.STDEV.P(Table2[1Y Return vs Nifty])</f>
        <v>2.9104107165778781</v>
      </c>
      <c r="I33">
        <v>27.5259489351041</v>
      </c>
      <c r="J33">
        <f>(Table2[[#This Row],[1M Return vs Nifty]]-AVERAGE(Table2[1M Return vs Nifty]))/_xlfn.STDEV.P(Table2[1M Return vs Nifty])</f>
        <v>2.1157479815643909</v>
      </c>
      <c r="K33">
        <v>53.241579478701503</v>
      </c>
      <c r="L33">
        <f>(Table2[[#This Row],[6M Return vs Nifty]]-AVERAGE(Table2[6M Return vs Nifty]))/_xlfn.STDEV.P(Table2[6M Return vs Nifty])</f>
        <v>1.4860712793360473</v>
      </c>
      <c r="M33">
        <v>7.4966958727160797</v>
      </c>
      <c r="N33">
        <f>(Table2[[#This Row],[1W Return vs Nifty]]-AVERAGE(Table2[1W Return vs Nifty]))/_xlfn.STDEV.P(Table2[1W Return vs Nifty])</f>
        <v>1.2386417915025385</v>
      </c>
      <c r="O33">
        <v>1476.9</v>
      </c>
      <c r="P33">
        <v>1422.4172481319299</v>
      </c>
      <c r="Q33">
        <v>1213.4502387488801</v>
      </c>
      <c r="R33">
        <v>78.192267711733905</v>
      </c>
      <c r="S33" s="1">
        <f>(Table2[[#This Row],[Close Price]]-Table2[[#This Row],[20D EMA]])/Table2[[#This Row],[20D EMA]]</f>
        <v>9.949895050443483E-2</v>
      </c>
      <c r="T33" s="1">
        <f>(Table2[[#This Row],[Close Price]]-Table2[[#This Row],[50D EMA]])/Table2[[#This Row],[50D EMA]]</f>
        <v>0.14161298460955318</v>
      </c>
      <c r="U33" s="1">
        <f>(Table2[[#This Row],[Close Price]]-Table2[[#This Row],[200D EMA]])/Table2[[#This Row],[200D EMA]]</f>
        <v>0.33820897482723294</v>
      </c>
      <c r="V33">
        <v>1.2595656652545899</v>
      </c>
      <c r="W33">
        <v>1561</v>
      </c>
      <c r="X33">
        <v>1638</v>
      </c>
      <c r="Y33">
        <v>1448.6</v>
      </c>
      <c r="Z33">
        <v>1638</v>
      </c>
      <c r="AA33">
        <v>1354.5</v>
      </c>
      <c r="AB33">
        <v>1638</v>
      </c>
      <c r="AC33" s="1">
        <f>(Table2[[#This Row],[Close Price]]/Table2[[#This Row],[Day Low]])-1</f>
        <v>4.0262652146060063E-2</v>
      </c>
      <c r="AD33" s="1">
        <f>(Table2[[#This Row],[Day High]]/Table2[[#This Row],[Close Price]])-1</f>
        <v>8.7138590387043635E-3</v>
      </c>
      <c r="AE33" s="1">
        <f>(Table2[[#This Row],[Close Price]]/Table2[[#This Row],[Current Week Low]])-1</f>
        <v>0.12097887615628888</v>
      </c>
      <c r="AF33" s="1">
        <f>(Table2[[#This Row],[Current Week High]]/Table2[[#This Row],[Close Price]])-1</f>
        <v>8.7138590387043635E-3</v>
      </c>
      <c r="AG33" s="1">
        <f>(Table2[[#This Row],[Close Price]]/Table2[[#This Row],[Current Month Low]])-1</f>
        <v>0.19885566629752671</v>
      </c>
      <c r="AH33" s="1">
        <f>(Table2[[#This Row],[Current Month High]]/Table2[[#This Row],[Close Price]])-1</f>
        <v>8.7138590387043635E-3</v>
      </c>
      <c r="AI33">
        <v>0.87138590387043602</v>
      </c>
      <c r="AJ33">
        <v>191.61354045074901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0.16</v>
      </c>
      <c r="AM33" t="s">
        <v>3190</v>
      </c>
      <c r="AN33">
        <v>8.3000000000000007</v>
      </c>
      <c r="AO33" t="s">
        <v>3190</v>
      </c>
      <c r="AP33">
        <v>0.13660172604041701</v>
      </c>
      <c r="AQ33">
        <f>(Table2[[#This Row],[Sharpe Ratio]]-AVERAGE(Table2[Sharpe Ratio]))/_xlfn.STDEV.P(Table2[Sharpe Ratio])</f>
        <v>0.91709237743323024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8.6679641464140857</v>
      </c>
      <c r="AS33">
        <f>_xlfn.RANK.AVG(Table2[[#This Row],[1Y Return vs Nifty Z-Score]],Table2[1Y Return vs Nifty Z-Score])</f>
        <v>17</v>
      </c>
      <c r="AT33">
        <f>_xlfn.RANK.AVG(Table2[[#This Row],[6M Return vs Nifty Z-Score]],Table2[6M Return vs Nifty Z-Score])</f>
        <v>56</v>
      </c>
      <c r="AU33">
        <f>_xlfn.RANK.AVG(Table2[[#This Row],[Sharpe Ratio Z-Score]],Table2[Sharpe Ratio Z-Score])</f>
        <v>127</v>
      </c>
      <c r="AV33">
        <f>(Table2[[#This Row],[Rank 1Y]]+Table2[[#This Row],[Rank 6M]]+Table2[[#This Row],[Rank Sharpe]])/3</f>
        <v>66.666666666666671</v>
      </c>
    </row>
    <row r="34" spans="1:48" x14ac:dyDescent="0.3">
      <c r="A34" t="s">
        <v>883</v>
      </c>
      <c r="B34" t="s">
        <v>884</v>
      </c>
      <c r="C34" t="s">
        <v>3158</v>
      </c>
      <c r="D34" t="s">
        <v>398</v>
      </c>
      <c r="E34">
        <v>17075.559398624999</v>
      </c>
      <c r="F34">
        <v>1352.65</v>
      </c>
      <c r="G34">
        <v>102.725853912106</v>
      </c>
      <c r="H34">
        <f>(Table2[[#This Row],[1Y Return vs Nifty]]-AVERAGE(Table2[1Y Return vs Nifty]))/_xlfn.STDEV.P(Table2[1Y Return vs Nifty])</f>
        <v>1.6493761151328927</v>
      </c>
      <c r="I34">
        <v>17.636557038603399</v>
      </c>
      <c r="J34">
        <f>(Table2[[#This Row],[1M Return vs Nifty]]-AVERAGE(Table2[1M Return vs Nifty]))/_xlfn.STDEV.P(Table2[1M Return vs Nifty])</f>
        <v>1.1997467152457568</v>
      </c>
      <c r="K34">
        <v>143.278114975211</v>
      </c>
      <c r="L34">
        <f>(Table2[[#This Row],[6M Return vs Nifty]]-AVERAGE(Table2[6M Return vs Nifty]))/_xlfn.STDEV.P(Table2[6M Return vs Nifty])</f>
        <v>4.3975495402106564</v>
      </c>
      <c r="M34">
        <v>1.7585987045362399</v>
      </c>
      <c r="N34">
        <f>(Table2[[#This Row],[1W Return vs Nifty]]-AVERAGE(Table2[1W Return vs Nifty]))/_xlfn.STDEV.P(Table2[1W Return vs Nifty])</f>
        <v>2.3880165681934278E-2</v>
      </c>
      <c r="O34">
        <v>1271.56</v>
      </c>
      <c r="P34">
        <v>1177.8842055789801</v>
      </c>
      <c r="Q34">
        <v>907.38573462602506</v>
      </c>
      <c r="R34">
        <v>70.837521604583799</v>
      </c>
      <c r="S34" s="1">
        <f>(Table2[[#This Row],[Close Price]]-Table2[[#This Row],[20D EMA]])/Table2[[#This Row],[20D EMA]]</f>
        <v>6.3772059517443261E-2</v>
      </c>
      <c r="T34" s="1">
        <f>(Table2[[#This Row],[Close Price]]-Table2[[#This Row],[50D EMA]])/Table2[[#This Row],[50D EMA]]</f>
        <v>0.14837264443588935</v>
      </c>
      <c r="U34" s="1">
        <f>(Table2[[#This Row],[Close Price]]-Table2[[#This Row],[200D EMA]])/Table2[[#This Row],[200D EMA]]</f>
        <v>0.49071111478018631</v>
      </c>
      <c r="V34">
        <v>0.908184157073747</v>
      </c>
      <c r="W34">
        <v>1322.05</v>
      </c>
      <c r="X34">
        <v>1373.95</v>
      </c>
      <c r="Y34">
        <v>1282.2</v>
      </c>
      <c r="Z34">
        <v>1373.95</v>
      </c>
      <c r="AA34">
        <v>1190</v>
      </c>
      <c r="AB34">
        <v>1403.95</v>
      </c>
      <c r="AC34" s="1">
        <f>(Table2[[#This Row],[Close Price]]/Table2[[#This Row],[Day Low]])-1</f>
        <v>2.3145871941303353E-2</v>
      </c>
      <c r="AD34" s="1">
        <f>(Table2[[#This Row],[Day High]]/Table2[[#This Row],[Close Price]])-1</f>
        <v>1.5746867260562514E-2</v>
      </c>
      <c r="AE34" s="1">
        <f>(Table2[[#This Row],[Close Price]]/Table2[[#This Row],[Current Week Low]])-1</f>
        <v>5.4944626423334864E-2</v>
      </c>
      <c r="AF34" s="1">
        <f>(Table2[[#This Row],[Current Week High]]/Table2[[#This Row],[Close Price]])-1</f>
        <v>1.5746867260562514E-2</v>
      </c>
      <c r="AG34" s="1">
        <f>(Table2[[#This Row],[Close Price]]/Table2[[#This Row],[Current Month Low]])-1</f>
        <v>0.13668067226890757</v>
      </c>
      <c r="AH34" s="1">
        <f>(Table2[[#This Row],[Current Month High]]/Table2[[#This Row],[Close Price]])-1</f>
        <v>3.7925553543045165E-2</v>
      </c>
      <c r="AI34">
        <v>3.7925553543045099</v>
      </c>
      <c r="AJ34">
        <v>200.58888888888799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</v>
      </c>
      <c r="AM34" t="s">
        <v>3190</v>
      </c>
      <c r="AN34">
        <v>1.68</v>
      </c>
      <c r="AO34" t="s">
        <v>3190</v>
      </c>
      <c r="AP34">
        <v>0.127624518212301</v>
      </c>
      <c r="AQ34">
        <f>(Table2[[#This Row],[Sharpe Ratio]]-AVERAGE(Table2[Sharpe Ratio]))/_xlfn.STDEV.P(Table2[Sharpe Ratio])</f>
        <v>0.81342659136450812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8.0839791276357484</v>
      </c>
      <c r="AS34">
        <f>_xlfn.RANK.AVG(Table2[[#This Row],[1Y Return vs Nifty Z-Score]],Table2[1Y Return vs Nifty Z-Score])</f>
        <v>49</v>
      </c>
      <c r="AT34">
        <f>_xlfn.RANK.AVG(Table2[[#This Row],[6M Return vs Nifty Z-Score]],Table2[6M Return vs Nifty Z-Score])</f>
        <v>6</v>
      </c>
      <c r="AU34">
        <f>_xlfn.RANK.AVG(Table2[[#This Row],[Sharpe Ratio Z-Score]],Table2[Sharpe Ratio Z-Score])</f>
        <v>146</v>
      </c>
      <c r="AV34">
        <f>(Table2[[#This Row],[Rank 1Y]]+Table2[[#This Row],[Rank 6M]]+Table2[[#This Row],[Rank Sharpe]])/3</f>
        <v>67</v>
      </c>
    </row>
    <row r="35" spans="1:48" x14ac:dyDescent="0.3">
      <c r="A35" t="s">
        <v>891</v>
      </c>
      <c r="B35" t="s">
        <v>892</v>
      </c>
      <c r="C35" t="s">
        <v>3147</v>
      </c>
      <c r="D35" t="s">
        <v>46</v>
      </c>
      <c r="E35">
        <v>16954.733395589999</v>
      </c>
      <c r="F35">
        <v>1457.85</v>
      </c>
      <c r="G35">
        <v>89.800737524731602</v>
      </c>
      <c r="H35">
        <f>(Table2[[#This Row],[1Y Return vs Nifty]]-AVERAGE(Table2[1Y Return vs Nifty]))/_xlfn.STDEV.P(Table2[1Y Return vs Nifty])</f>
        <v>1.3982585638149059</v>
      </c>
      <c r="I35">
        <v>2.94842585343345</v>
      </c>
      <c r="J35">
        <f>(Table2[[#This Row],[1M Return vs Nifty]]-AVERAGE(Table2[1M Return vs Nifty]))/_xlfn.STDEV.P(Table2[1M Return vs Nifty])</f>
        <v>-0.16073600262799106</v>
      </c>
      <c r="K35">
        <v>32.1800917424559</v>
      </c>
      <c r="L35">
        <f>(Table2[[#This Row],[6M Return vs Nifty]]-AVERAGE(Table2[6M Return vs Nifty]))/_xlfn.STDEV.P(Table2[6M Return vs Nifty])</f>
        <v>0.80501371367556618</v>
      </c>
      <c r="M35">
        <v>-2.6689813187406402</v>
      </c>
      <c r="N35">
        <f>(Table2[[#This Row],[1W Return vs Nifty]]-AVERAGE(Table2[1W Return vs Nifty]))/_xlfn.STDEV.P(Table2[1W Return vs Nifty])</f>
        <v>-0.91344350624060489</v>
      </c>
      <c r="O35">
        <v>1511.6</v>
      </c>
      <c r="P35">
        <v>1551.6136786147099</v>
      </c>
      <c r="Q35">
        <v>1334.3496074862101</v>
      </c>
      <c r="R35">
        <v>39.359336067663698</v>
      </c>
      <c r="S35" s="1">
        <f>(Table2[[#This Row],[Close Price]]-Table2[[#This Row],[20D EMA]])/Table2[[#This Row],[20D EMA]]</f>
        <v>-3.5558348769515746E-2</v>
      </c>
      <c r="T35" s="1">
        <f>(Table2[[#This Row],[Close Price]]-Table2[[#This Row],[50D EMA]])/Table2[[#This Row],[50D EMA]]</f>
        <v>-6.042978346157838E-2</v>
      </c>
      <c r="U35" s="1">
        <f>(Table2[[#This Row],[Close Price]]-Table2[[#This Row],[200D EMA]])/Table2[[#This Row],[200D EMA]]</f>
        <v>9.2554748636268599E-2</v>
      </c>
      <c r="V35">
        <v>0.84568123215311197</v>
      </c>
      <c r="W35">
        <v>1452.4</v>
      </c>
      <c r="X35">
        <v>1500</v>
      </c>
      <c r="Y35">
        <v>1422.65</v>
      </c>
      <c r="Z35">
        <v>1549.95</v>
      </c>
      <c r="AA35">
        <v>1395.4</v>
      </c>
      <c r="AB35">
        <v>1693.95</v>
      </c>
      <c r="AC35" s="1">
        <f>(Table2[[#This Row],[Close Price]]/Table2[[#This Row],[Day Low]])-1</f>
        <v>3.752409804461454E-3</v>
      </c>
      <c r="AD35" s="1">
        <f>(Table2[[#This Row],[Day High]]/Table2[[#This Row],[Close Price]])-1</f>
        <v>2.891243955139422E-2</v>
      </c>
      <c r="AE35" s="1">
        <f>(Table2[[#This Row],[Close Price]]/Table2[[#This Row],[Current Week Low]])-1</f>
        <v>2.4742557902505791E-2</v>
      </c>
      <c r="AF35" s="1">
        <f>(Table2[[#This Row],[Current Week High]]/Table2[[#This Row],[Close Price]])-1</f>
        <v>6.3175223788455748E-2</v>
      </c>
      <c r="AG35" s="1">
        <f>(Table2[[#This Row],[Close Price]]/Table2[[#This Row],[Current Month Low]])-1</f>
        <v>4.4754192346280419E-2</v>
      </c>
      <c r="AH35" s="1">
        <f>(Table2[[#This Row],[Current Month High]]/Table2[[#This Row],[Close Price]])-1</f>
        <v>0.16195081798538946</v>
      </c>
      <c r="AI35">
        <v>24.978564324175998</v>
      </c>
      <c r="AJ35">
        <v>140.09387351778599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-0.04</v>
      </c>
      <c r="AM35" t="s">
        <v>3189</v>
      </c>
      <c r="AN35">
        <v>-9.85</v>
      </c>
      <c r="AO35" t="s">
        <v>3189</v>
      </c>
      <c r="AP35">
        <v>0.19641752380097199</v>
      </c>
      <c r="AQ35">
        <f>(Table2[[#This Row],[Sharpe Ratio]]-AVERAGE(Table2[Sharpe Ratio]))/_xlfn.STDEV.P(Table2[Sharpe Ratio])</f>
        <v>1.6078251545841609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61</v>
      </c>
      <c r="AT35">
        <f>_xlfn.RANK.AVG(Table2[[#This Row],[6M Return vs Nifty Z-Score]],Table2[6M Return vs Nifty Z-Score])</f>
        <v>114</v>
      </c>
      <c r="AU35">
        <f>_xlfn.RANK.AVG(Table2[[#This Row],[Sharpe Ratio Z-Score]],Table2[Sharpe Ratio Z-Score])</f>
        <v>37</v>
      </c>
      <c r="AV35">
        <f>(Table2[[#This Row],[Rank 1Y]]+Table2[[#This Row],[Rank 6M]]+Table2[[#This Row],[Rank Sharpe]])/3</f>
        <v>70.666666666666671</v>
      </c>
    </row>
    <row r="36" spans="1:48" x14ac:dyDescent="0.3">
      <c r="A36" t="s">
        <v>614</v>
      </c>
      <c r="B36" t="s">
        <v>615</v>
      </c>
      <c r="C36" t="s">
        <v>3144</v>
      </c>
      <c r="D36" t="s">
        <v>378</v>
      </c>
      <c r="E36">
        <v>31069.298508569998</v>
      </c>
      <c r="F36">
        <v>6103.65</v>
      </c>
      <c r="G36">
        <v>75.099504358616699</v>
      </c>
      <c r="H36">
        <f>(Table2[[#This Row],[1Y Return vs Nifty]]-AVERAGE(Table2[1Y Return vs Nifty]))/_xlfn.STDEV.P(Table2[1Y Return vs Nifty])</f>
        <v>1.1126334627801686</v>
      </c>
      <c r="I36">
        <v>-4.1343384275891699</v>
      </c>
      <c r="J36">
        <f>(Table2[[#This Row],[1M Return vs Nifty]]-AVERAGE(Table2[1M Return vs Nifty]))/_xlfn.STDEV.P(Table2[1M Return vs Nifty])</f>
        <v>-0.81677442423698632</v>
      </c>
      <c r="K36">
        <v>57.222699872553399</v>
      </c>
      <c r="L36">
        <f>(Table2[[#This Row],[6M Return vs Nifty]]-AVERAGE(Table2[6M Return vs Nifty]))/_xlfn.STDEV.P(Table2[6M Return vs Nifty])</f>
        <v>1.6148073020706593</v>
      </c>
      <c r="M36">
        <v>-1.6325824532259501</v>
      </c>
      <c r="N36">
        <f>(Table2[[#This Row],[1W Return vs Nifty]]-AVERAGE(Table2[1W Return vs Nifty]))/_xlfn.STDEV.P(Table2[1W Return vs Nifty])</f>
        <v>-0.69403670047007615</v>
      </c>
      <c r="O36">
        <v>6188.7</v>
      </c>
      <c r="P36">
        <v>6017.2189782412897</v>
      </c>
      <c r="Q36">
        <v>4734.81929979491</v>
      </c>
      <c r="R36">
        <v>44.370881600828298</v>
      </c>
      <c r="S36" s="1">
        <f>(Table2[[#This Row],[Close Price]]-Table2[[#This Row],[20D EMA]])/Table2[[#This Row],[20D EMA]]</f>
        <v>-1.3742789277231113E-2</v>
      </c>
      <c r="T36" s="1">
        <f>(Table2[[#This Row],[Close Price]]-Table2[[#This Row],[50D EMA]])/Table2[[#This Row],[50D EMA]]</f>
        <v>1.4363948207843339E-2</v>
      </c>
      <c r="U36" s="1">
        <f>(Table2[[#This Row],[Close Price]]-Table2[[#This Row],[200D EMA]])/Table2[[#This Row],[200D EMA]]</f>
        <v>0.289098825854744</v>
      </c>
      <c r="V36">
        <v>0.56881061473045702</v>
      </c>
      <c r="W36">
        <v>6062.25</v>
      </c>
      <c r="X36">
        <v>6224</v>
      </c>
      <c r="Y36">
        <v>6006.3</v>
      </c>
      <c r="Z36">
        <v>6305.6</v>
      </c>
      <c r="AA36">
        <v>5820.8</v>
      </c>
      <c r="AB36">
        <v>6617.85</v>
      </c>
      <c r="AC36" s="1">
        <f>(Table2[[#This Row],[Close Price]]/Table2[[#This Row],[Day Low]])-1</f>
        <v>6.8291475937152235E-3</v>
      </c>
      <c r="AD36" s="1">
        <f>(Table2[[#This Row],[Day High]]/Table2[[#This Row],[Close Price]])-1</f>
        <v>1.9717709894899071E-2</v>
      </c>
      <c r="AE36" s="1">
        <f>(Table2[[#This Row],[Close Price]]/Table2[[#This Row],[Current Week Low]])-1</f>
        <v>1.6207981619299705E-2</v>
      </c>
      <c r="AF36" s="1">
        <f>(Table2[[#This Row],[Current Week High]]/Table2[[#This Row],[Close Price]])-1</f>
        <v>3.3086759561901546E-2</v>
      </c>
      <c r="AG36" s="1">
        <f>(Table2[[#This Row],[Close Price]]/Table2[[#This Row],[Current Month Low]])-1</f>
        <v>4.8592976910390329E-2</v>
      </c>
      <c r="AH36" s="1">
        <f>(Table2[[#This Row],[Current Month High]]/Table2[[#This Row],[Close Price]])-1</f>
        <v>8.4244673269273429E-2</v>
      </c>
      <c r="AI36">
        <v>12.5556019758669</v>
      </c>
      <c r="AJ36">
        <v>109.183131415254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0.15</v>
      </c>
      <c r="AM36" t="s">
        <v>3190</v>
      </c>
      <c r="AN36">
        <v>-4.83</v>
      </c>
      <c r="AO36" t="s">
        <v>3189</v>
      </c>
      <c r="AP36">
        <v>0.156971516990592</v>
      </c>
      <c r="AQ36">
        <f>(Table2[[#This Row],[Sharpe Ratio]]-AVERAGE(Table2[Sharpe Ratio]))/_xlfn.STDEV.P(Table2[Sharpe Ratio])</f>
        <v>1.152315893624076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2.3689455337678411</v>
      </c>
      <c r="AS36">
        <f>_xlfn.RANK.AVG(Table2[[#This Row],[1Y Return vs Nifty Z-Score]],Table2[1Y Return vs Nifty Z-Score])</f>
        <v>84</v>
      </c>
      <c r="AT36">
        <f>_xlfn.RANK.AVG(Table2[[#This Row],[6M Return vs Nifty Z-Score]],Table2[6M Return vs Nifty Z-Score])</f>
        <v>48</v>
      </c>
      <c r="AU36">
        <f>_xlfn.RANK.AVG(Table2[[#This Row],[Sharpe Ratio Z-Score]],Table2[Sharpe Ratio Z-Score])</f>
        <v>94</v>
      </c>
      <c r="AV36">
        <f>(Table2[[#This Row],[Rank 1Y]]+Table2[[#This Row],[Rank 6M]]+Table2[[#This Row],[Rank Sharpe]])/3</f>
        <v>75.333333333333329</v>
      </c>
    </row>
    <row r="37" spans="1:48" x14ac:dyDescent="0.3">
      <c r="A37" t="s">
        <v>222</v>
      </c>
      <c r="B37" t="s">
        <v>223</v>
      </c>
      <c r="C37" t="s">
        <v>3156</v>
      </c>
      <c r="D37" t="s">
        <v>224</v>
      </c>
      <c r="E37">
        <v>110821.31603308499</v>
      </c>
      <c r="F37">
        <v>778.55</v>
      </c>
      <c r="G37">
        <v>66.377632875943505</v>
      </c>
      <c r="H37">
        <f>(Table2[[#This Row],[1Y Return vs Nifty]]-AVERAGE(Table2[1Y Return vs Nifty]))/_xlfn.STDEV.P(Table2[1Y Return vs Nifty])</f>
        <v>0.9431792819436593</v>
      </c>
      <c r="I37">
        <v>16.120931407606399</v>
      </c>
      <c r="J37">
        <f>(Table2[[#This Row],[1M Return vs Nifty]]-AVERAGE(Table2[1M Return vs Nifty]))/_xlfn.STDEV.P(Table2[1M Return vs Nifty])</f>
        <v>1.059362451805911</v>
      </c>
      <c r="K37">
        <v>31.520475400058999</v>
      </c>
      <c r="L37">
        <f>(Table2[[#This Row],[6M Return vs Nifty]]-AVERAGE(Table2[6M Return vs Nifty]))/_xlfn.STDEV.P(Table2[6M Return vs Nifty])</f>
        <v>0.78368394314612755</v>
      </c>
      <c r="M37">
        <v>1.5571422849437899</v>
      </c>
      <c r="N37">
        <f>(Table2[[#This Row],[1W Return vs Nifty]]-AVERAGE(Table2[1W Return vs Nifty]))/_xlfn.STDEV.P(Table2[1W Return vs Nifty])</f>
        <v>-1.8768384982771443E-2</v>
      </c>
      <c r="O37">
        <v>745.44</v>
      </c>
      <c r="P37">
        <v>710.77775949092802</v>
      </c>
      <c r="Q37">
        <v>622.69142701924295</v>
      </c>
      <c r="R37">
        <v>63.567661781749997</v>
      </c>
      <c r="S37" s="1">
        <f>(Table2[[#This Row],[Close Price]]-Table2[[#This Row],[20D EMA]])/Table2[[#This Row],[20D EMA]]</f>
        <v>4.4416720326250131E-2</v>
      </c>
      <c r="T37" s="1">
        <f>(Table2[[#This Row],[Close Price]]-Table2[[#This Row],[50D EMA]])/Table2[[#This Row],[50D EMA]]</f>
        <v>9.5349410704144211E-2</v>
      </c>
      <c r="U37" s="1">
        <f>(Table2[[#This Row],[Close Price]]-Table2[[#This Row],[200D EMA]])/Table2[[#This Row],[200D EMA]]</f>
        <v>0.25029824760368913</v>
      </c>
      <c r="V37">
        <v>1.5676425242076999</v>
      </c>
      <c r="W37">
        <v>775.5</v>
      </c>
      <c r="X37">
        <v>792.35</v>
      </c>
      <c r="Y37">
        <v>775.5</v>
      </c>
      <c r="Z37">
        <v>809.9</v>
      </c>
      <c r="AA37">
        <v>650.9</v>
      </c>
      <c r="AB37">
        <v>809.9</v>
      </c>
      <c r="AC37" s="1">
        <f>(Table2[[#This Row],[Close Price]]/Table2[[#This Row],[Day Low]])-1</f>
        <v>3.9329464861379559E-3</v>
      </c>
      <c r="AD37" s="1">
        <f>(Table2[[#This Row],[Day High]]/Table2[[#This Row],[Close Price]])-1</f>
        <v>1.7725258493353158E-2</v>
      </c>
      <c r="AE37" s="1">
        <f>(Table2[[#This Row],[Close Price]]/Table2[[#This Row],[Current Week Low]])-1</f>
        <v>3.9329464861379559E-3</v>
      </c>
      <c r="AF37" s="1">
        <f>(Table2[[#This Row],[Current Week High]]/Table2[[#This Row],[Close Price]])-1</f>
        <v>4.026716331642155E-2</v>
      </c>
      <c r="AG37" s="1">
        <f>(Table2[[#This Row],[Close Price]]/Table2[[#This Row],[Current Month Low]])-1</f>
        <v>0.19611307420494706</v>
      </c>
      <c r="AH37" s="1">
        <f>(Table2[[#This Row],[Current Month High]]/Table2[[#This Row],[Close Price]])-1</f>
        <v>4.026716331642155E-2</v>
      </c>
      <c r="AI37">
        <v>4.0267163316421497</v>
      </c>
      <c r="AJ37">
        <v>86.7474214439913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0.17</v>
      </c>
      <c r="AM37" t="s">
        <v>3190</v>
      </c>
      <c r="AN37">
        <v>6.23</v>
      </c>
      <c r="AO37" t="s">
        <v>3190</v>
      </c>
      <c r="AP37">
        <v>0.20979844289035801</v>
      </c>
      <c r="AQ37">
        <f>(Table2[[#This Row],[Sharpe Ratio]]-AVERAGE(Table2[Sharpe Ratio]))/_xlfn.STDEV.P(Table2[Sharpe Ratio])</f>
        <v>1.7623435217961498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4.5298008137090759</v>
      </c>
      <c r="AS37">
        <f>_xlfn.RANK.AVG(Table2[[#This Row],[1Y Return vs Nifty Z-Score]],Table2[1Y Return vs Nifty Z-Score])</f>
        <v>103</v>
      </c>
      <c r="AT37">
        <f>_xlfn.RANK.AVG(Table2[[#This Row],[6M Return vs Nifty Z-Score]],Table2[6M Return vs Nifty Z-Score])</f>
        <v>117</v>
      </c>
      <c r="AU37">
        <f>_xlfn.RANK.AVG(Table2[[#This Row],[Sharpe Ratio Z-Score]],Table2[Sharpe Ratio Z-Score])</f>
        <v>24</v>
      </c>
      <c r="AV37">
        <f>(Table2[[#This Row],[Rank 1Y]]+Table2[[#This Row],[Rank 6M]]+Table2[[#This Row],[Rank Sharpe]])/3</f>
        <v>81.333333333333329</v>
      </c>
    </row>
    <row r="38" spans="1:48" x14ac:dyDescent="0.3">
      <c r="A38" t="s">
        <v>699</v>
      </c>
      <c r="B38" t="s">
        <v>700</v>
      </c>
      <c r="C38" t="s">
        <v>3152</v>
      </c>
      <c r="D38" t="s">
        <v>166</v>
      </c>
      <c r="E38">
        <v>25249.19714</v>
      </c>
      <c r="F38">
        <v>193.66</v>
      </c>
      <c r="G38">
        <v>144.401125903897</v>
      </c>
      <c r="H38">
        <f>(Table2[[#This Row],[1Y Return vs Nifty]]-AVERAGE(Table2[1Y Return vs Nifty]))/_xlfn.STDEV.P(Table2[1Y Return vs Nifty])</f>
        <v>2.4590703522627426</v>
      </c>
      <c r="I38">
        <v>-11.4306619933015</v>
      </c>
      <c r="J38">
        <f>(Table2[[#This Row],[1M Return vs Nifty]]-AVERAGE(Table2[1M Return vs Nifty]))/_xlfn.STDEV.P(Table2[1M Return vs Nifty])</f>
        <v>-1.4925936955945993</v>
      </c>
      <c r="K38">
        <v>26.590089057862301</v>
      </c>
      <c r="L38">
        <f>(Table2[[#This Row],[6M Return vs Nifty]]-AVERAGE(Table2[6M Return vs Nifty]))/_xlfn.STDEV.P(Table2[6M Return vs Nifty])</f>
        <v>0.62425185733941335</v>
      </c>
      <c r="M38">
        <v>-3.4635082486359798</v>
      </c>
      <c r="N38">
        <f>(Table2[[#This Row],[1W Return vs Nifty]]-AVERAGE(Table2[1W Return vs Nifty]))/_xlfn.STDEV.P(Table2[1W Return vs Nifty])</f>
        <v>-1.081645751136376</v>
      </c>
      <c r="O38">
        <v>198.11</v>
      </c>
      <c r="P38">
        <v>206.709781594102</v>
      </c>
      <c r="Q38">
        <v>174.757624988613</v>
      </c>
      <c r="R38">
        <v>48.829001085519401</v>
      </c>
      <c r="S38" s="1">
        <f>(Table2[[#This Row],[Close Price]]-Table2[[#This Row],[20D EMA]])/Table2[[#This Row],[20D EMA]]</f>
        <v>-2.2462268436727155E-2</v>
      </c>
      <c r="T38" s="1">
        <f>(Table2[[#This Row],[Close Price]]-Table2[[#This Row],[50D EMA]])/Table2[[#This Row],[50D EMA]]</f>
        <v>-6.3130934073196018E-2</v>
      </c>
      <c r="U38" s="1">
        <f>(Table2[[#This Row],[Close Price]]-Table2[[#This Row],[200D EMA]])/Table2[[#This Row],[200D EMA]]</f>
        <v>0.10816337777890178</v>
      </c>
      <c r="V38">
        <v>0.66557107160815698</v>
      </c>
      <c r="W38">
        <v>187.29</v>
      </c>
      <c r="X38">
        <v>197.7</v>
      </c>
      <c r="Y38">
        <v>183.11</v>
      </c>
      <c r="Z38">
        <v>197.7</v>
      </c>
      <c r="AA38">
        <v>180.75</v>
      </c>
      <c r="AB38">
        <v>227.25</v>
      </c>
      <c r="AC38" s="1">
        <f>(Table2[[#This Row],[Close Price]]/Table2[[#This Row],[Day Low]])-1</f>
        <v>3.4011426130599709E-2</v>
      </c>
      <c r="AD38" s="1">
        <f>(Table2[[#This Row],[Day High]]/Table2[[#This Row],[Close Price]])-1</f>
        <v>2.0861303315088175E-2</v>
      </c>
      <c r="AE38" s="1">
        <f>(Table2[[#This Row],[Close Price]]/Table2[[#This Row],[Current Week Low]])-1</f>
        <v>5.7615640871607088E-2</v>
      </c>
      <c r="AF38" s="1">
        <f>(Table2[[#This Row],[Current Week High]]/Table2[[#This Row],[Close Price]])-1</f>
        <v>2.0861303315088175E-2</v>
      </c>
      <c r="AG38" s="1">
        <f>(Table2[[#This Row],[Close Price]]/Table2[[#This Row],[Current Month Low]])-1</f>
        <v>7.1424619640387155E-2</v>
      </c>
      <c r="AH38" s="1">
        <f>(Table2[[#This Row],[Current Month High]]/Table2[[#This Row],[Close Price]])-1</f>
        <v>0.17344831147371687</v>
      </c>
      <c r="AI38">
        <v>35.237013322317402</v>
      </c>
      <c r="AJ38">
        <v>189.91017964071801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-0.12</v>
      </c>
      <c r="AM38" t="s">
        <v>3189</v>
      </c>
      <c r="AN38">
        <v>-7.47</v>
      </c>
      <c r="AO38" t="s">
        <v>3189</v>
      </c>
      <c r="AP38">
        <v>0.160413203113524</v>
      </c>
      <c r="AQ38">
        <f>(Table2[[#This Row],[Sharpe Ratio]]-AVERAGE(Table2[Sharpe Ratio]))/_xlfn.STDEV.P(Table2[Sharpe Ratio])</f>
        <v>1.1920593310231893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25</v>
      </c>
      <c r="AT38">
        <f>_xlfn.RANK.AVG(Table2[[#This Row],[6M Return vs Nifty Z-Score]],Table2[6M Return vs Nifty Z-Score])</f>
        <v>141</v>
      </c>
      <c r="AU38">
        <f>_xlfn.RANK.AVG(Table2[[#This Row],[Sharpe Ratio Z-Score]],Table2[Sharpe Ratio Z-Score])</f>
        <v>87</v>
      </c>
      <c r="AV38">
        <f>(Table2[[#This Row],[Rank 1Y]]+Table2[[#This Row],[Rank 6M]]+Table2[[#This Row],[Rank Sharpe]])/3</f>
        <v>84.333333333333329</v>
      </c>
    </row>
    <row r="39" spans="1:48" x14ac:dyDescent="0.3">
      <c r="A39" t="s">
        <v>1383</v>
      </c>
      <c r="B39" t="s">
        <v>1384</v>
      </c>
      <c r="C39" t="s">
        <v>3146</v>
      </c>
      <c r="D39" t="s">
        <v>229</v>
      </c>
      <c r="E39">
        <v>8055.9286144999996</v>
      </c>
      <c r="F39">
        <v>417.5</v>
      </c>
      <c r="G39">
        <v>42.375702730842903</v>
      </c>
      <c r="H39">
        <f>(Table2[[#This Row],[1Y Return vs Nifty]]-AVERAGE(Table2[1Y Return vs Nifty]))/_xlfn.STDEV.P(Table2[1Y Return vs Nifty])</f>
        <v>0.47685420259422517</v>
      </c>
      <c r="I39">
        <v>53.217828284800902</v>
      </c>
      <c r="J39">
        <f>(Table2[[#This Row],[1M Return vs Nifty]]-AVERAGE(Table2[1M Return vs Nifty]))/_xlfn.STDEV.P(Table2[1M Return vs Nifty])</f>
        <v>4.4954488028813326</v>
      </c>
      <c r="K39">
        <v>80.210982867573804</v>
      </c>
      <c r="L39">
        <f>(Table2[[#This Row],[6M Return vs Nifty]]-AVERAGE(Table2[6M Return vs Nifty]))/_xlfn.STDEV.P(Table2[6M Return vs Nifty])</f>
        <v>2.3581709357972156</v>
      </c>
      <c r="M39">
        <v>18.016439851556601</v>
      </c>
      <c r="N39">
        <f>(Table2[[#This Row],[1W Return vs Nifty]]-AVERAGE(Table2[1W Return vs Nifty]))/_xlfn.STDEV.P(Table2[1W Return vs Nifty])</f>
        <v>3.4656834264573528</v>
      </c>
      <c r="O39">
        <v>350.32</v>
      </c>
      <c r="P39">
        <v>321.22447272928503</v>
      </c>
      <c r="Q39">
        <v>269.77247226812</v>
      </c>
      <c r="R39">
        <v>88.789256839847198</v>
      </c>
      <c r="S39" s="1">
        <f>(Table2[[#This Row],[Close Price]]-Table2[[#This Row],[20D EMA]])/Table2[[#This Row],[20D EMA]]</f>
        <v>0.1917675268326102</v>
      </c>
      <c r="T39" s="1">
        <f>(Table2[[#This Row],[Close Price]]-Table2[[#This Row],[50D EMA]])/Table2[[#This Row],[50D EMA]]</f>
        <v>0.29971417324685623</v>
      </c>
      <c r="U39" s="1">
        <f>(Table2[[#This Row],[Close Price]]-Table2[[#This Row],[200D EMA]])/Table2[[#This Row],[200D EMA]]</f>
        <v>0.5476004519284583</v>
      </c>
      <c r="V39">
        <v>1.1971952747033301</v>
      </c>
      <c r="W39">
        <v>405.1</v>
      </c>
      <c r="X39">
        <v>427.8</v>
      </c>
      <c r="Y39">
        <v>352.75</v>
      </c>
      <c r="Z39">
        <v>428.9</v>
      </c>
      <c r="AA39">
        <v>285.45</v>
      </c>
      <c r="AB39">
        <v>428.9</v>
      </c>
      <c r="AC39" s="1">
        <f>(Table2[[#This Row],[Close Price]]/Table2[[#This Row],[Day Low]])-1</f>
        <v>3.0609725993581804E-2</v>
      </c>
      <c r="AD39" s="1">
        <f>(Table2[[#This Row],[Day High]]/Table2[[#This Row],[Close Price]])-1</f>
        <v>2.467065868263485E-2</v>
      </c>
      <c r="AE39" s="1">
        <f>(Table2[[#This Row],[Close Price]]/Table2[[#This Row],[Current Week Low]])-1</f>
        <v>0.18355776045357897</v>
      </c>
      <c r="AF39" s="1">
        <f>(Table2[[#This Row],[Current Week High]]/Table2[[#This Row],[Close Price]])-1</f>
        <v>2.7305389221556897E-2</v>
      </c>
      <c r="AG39" s="1">
        <f>(Table2[[#This Row],[Close Price]]/Table2[[#This Row],[Current Month Low]])-1</f>
        <v>0.46260290768961299</v>
      </c>
      <c r="AH39" s="1">
        <f>(Table2[[#This Row],[Current Month High]]/Table2[[#This Row],[Close Price]])-1</f>
        <v>2.7305389221556897E-2</v>
      </c>
      <c r="AI39">
        <v>2.7305389221556799</v>
      </c>
      <c r="AJ39">
        <v>129.332600933809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0.49</v>
      </c>
      <c r="AM39" t="s">
        <v>3190</v>
      </c>
      <c r="AN39">
        <v>20.059999999999999</v>
      </c>
      <c r="AO39" t="s">
        <v>3190</v>
      </c>
      <c r="AP39">
        <v>0.17069435151872001</v>
      </c>
      <c r="AQ39">
        <f>(Table2[[#This Row],[Sharpe Ratio]]-AVERAGE(Table2[Sharpe Ratio]))/_xlfn.STDEV.P(Table2[Sharpe Ratio])</f>
        <v>1.3107825856832642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12.106939953413391</v>
      </c>
      <c r="AS39">
        <f>_xlfn.RANK.AVG(Table2[[#This Row],[1Y Return vs Nifty Z-Score]],Table2[1Y Return vs Nifty Z-Score])</f>
        <v>168</v>
      </c>
      <c r="AT39">
        <f>_xlfn.RANK.AVG(Table2[[#This Row],[6M Return vs Nifty Z-Score]],Table2[6M Return vs Nifty Z-Score])</f>
        <v>21</v>
      </c>
      <c r="AU39">
        <f>_xlfn.RANK.AVG(Table2[[#This Row],[Sharpe Ratio Z-Score]],Table2[Sharpe Ratio Z-Score])</f>
        <v>66</v>
      </c>
      <c r="AV39">
        <f>(Table2[[#This Row],[Rank 1Y]]+Table2[[#This Row],[Rank 6M]]+Table2[[#This Row],[Rank Sharpe]])/3</f>
        <v>85</v>
      </c>
    </row>
    <row r="40" spans="1:48" x14ac:dyDescent="0.3">
      <c r="A40" t="s">
        <v>489</v>
      </c>
      <c r="B40" t="s">
        <v>490</v>
      </c>
      <c r="C40" t="s">
        <v>3144</v>
      </c>
      <c r="D40" t="s">
        <v>491</v>
      </c>
      <c r="E40">
        <v>43625.484886899998</v>
      </c>
      <c r="F40">
        <v>1124.5999999999999</v>
      </c>
      <c r="G40">
        <v>87.892654215244704</v>
      </c>
      <c r="H40">
        <f>(Table2[[#This Row],[1Y Return vs Nifty]]-AVERAGE(Table2[1Y Return vs Nifty]))/_xlfn.STDEV.P(Table2[1Y Return vs Nifty])</f>
        <v>1.3611870826747345</v>
      </c>
      <c r="I40">
        <v>12.7319905778132</v>
      </c>
      <c r="J40">
        <f>(Table2[[#This Row],[1M Return vs Nifty]]-AVERAGE(Table2[1M Return vs Nifty]))/_xlfn.STDEV.P(Table2[1M Return vs Nifty])</f>
        <v>0.74546306101850368</v>
      </c>
      <c r="K40">
        <v>36.825366454450197</v>
      </c>
      <c r="L40">
        <f>(Table2[[#This Row],[6M Return vs Nifty]]-AVERAGE(Table2[6M Return vs Nifty]))/_xlfn.STDEV.P(Table2[6M Return vs Nifty])</f>
        <v>0.95522624978860082</v>
      </c>
      <c r="M40">
        <v>3.6753477263034999</v>
      </c>
      <c r="N40">
        <f>(Table2[[#This Row],[1W Return vs Nifty]]-AVERAGE(Table2[1W Return vs Nifty]))/_xlfn.STDEV.P(Table2[1W Return vs Nifty])</f>
        <v>0.42965808991855536</v>
      </c>
      <c r="O40">
        <v>1073.51</v>
      </c>
      <c r="P40">
        <v>1057.6080710594899</v>
      </c>
      <c r="Q40">
        <v>922.56771823710903</v>
      </c>
      <c r="R40">
        <v>69.936760469960404</v>
      </c>
      <c r="S40" s="1">
        <f>(Table2[[#This Row],[Close Price]]-Table2[[#This Row],[20D EMA]])/Table2[[#This Row],[20D EMA]]</f>
        <v>4.7591545490959487E-2</v>
      </c>
      <c r="T40" s="1">
        <f>(Table2[[#This Row],[Close Price]]-Table2[[#This Row],[50D EMA]])/Table2[[#This Row],[50D EMA]]</f>
        <v>6.3342868472437849E-2</v>
      </c>
      <c r="U40" s="1">
        <f>(Table2[[#This Row],[Close Price]]-Table2[[#This Row],[200D EMA]])/Table2[[#This Row],[200D EMA]]</f>
        <v>0.21898910808297606</v>
      </c>
      <c r="V40">
        <v>1.0390348850645801</v>
      </c>
      <c r="W40">
        <v>1096.5999999999999</v>
      </c>
      <c r="X40">
        <v>1148.8499999999999</v>
      </c>
      <c r="Y40">
        <v>1076.5</v>
      </c>
      <c r="Z40">
        <v>1148.8499999999999</v>
      </c>
      <c r="AA40">
        <v>1001.05</v>
      </c>
      <c r="AB40">
        <v>1148.8499999999999</v>
      </c>
      <c r="AC40" s="1">
        <f>(Table2[[#This Row],[Close Price]]/Table2[[#This Row],[Day Low]])-1</f>
        <v>2.5533467080065764E-2</v>
      </c>
      <c r="AD40" s="1">
        <f>(Table2[[#This Row],[Day High]]/Table2[[#This Row],[Close Price]])-1</f>
        <v>2.1563222479103583E-2</v>
      </c>
      <c r="AE40" s="1">
        <f>(Table2[[#This Row],[Close Price]]/Table2[[#This Row],[Current Week Low]])-1</f>
        <v>4.4681839294008263E-2</v>
      </c>
      <c r="AF40" s="1">
        <f>(Table2[[#This Row],[Current Week High]]/Table2[[#This Row],[Close Price]])-1</f>
        <v>2.1563222479103583E-2</v>
      </c>
      <c r="AG40" s="1">
        <f>(Table2[[#This Row],[Close Price]]/Table2[[#This Row],[Current Month Low]])-1</f>
        <v>0.12342040857100045</v>
      </c>
      <c r="AH40" s="1">
        <f>(Table2[[#This Row],[Current Month High]]/Table2[[#This Row],[Close Price]])-1</f>
        <v>2.1563222479103583E-2</v>
      </c>
      <c r="AI40">
        <v>8.0384136581895795</v>
      </c>
      <c r="AJ40">
        <v>108.452270620945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0.01</v>
      </c>
      <c r="AM40" t="s">
        <v>3190</v>
      </c>
      <c r="AN40">
        <v>7.47</v>
      </c>
      <c r="AO40" t="s">
        <v>3190</v>
      </c>
      <c r="AP40">
        <v>0.15405969595169</v>
      </c>
      <c r="AQ40">
        <f>(Table2[[#This Row],[Sharpe Ratio]]-AVERAGE(Table2[Sharpe Ratio]))/_xlfn.STDEV.P(Table2[Sharpe Ratio])</f>
        <v>1.1186911605590995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4.6102256439594935</v>
      </c>
      <c r="AS40">
        <f>_xlfn.RANK.AVG(Table2[[#This Row],[1Y Return vs Nifty Z-Score]],Table2[1Y Return vs Nifty Z-Score])</f>
        <v>62</v>
      </c>
      <c r="AT40">
        <f>_xlfn.RANK.AVG(Table2[[#This Row],[6M Return vs Nifty Z-Score]],Table2[6M Return vs Nifty Z-Score])</f>
        <v>99</v>
      </c>
      <c r="AU40">
        <f>_xlfn.RANK.AVG(Table2[[#This Row],[Sharpe Ratio Z-Score]],Table2[Sharpe Ratio Z-Score])</f>
        <v>100</v>
      </c>
      <c r="AV40">
        <f>(Table2[[#This Row],[Rank 1Y]]+Table2[[#This Row],[Rank 6M]]+Table2[[#This Row],[Rank Sharpe]])/3</f>
        <v>87</v>
      </c>
    </row>
    <row r="41" spans="1:48" x14ac:dyDescent="0.3">
      <c r="A41" t="s">
        <v>592</v>
      </c>
      <c r="B41" t="s">
        <v>593</v>
      </c>
      <c r="C41" t="s">
        <v>3148</v>
      </c>
      <c r="D41" t="s">
        <v>51</v>
      </c>
      <c r="E41">
        <v>32454.486240440001</v>
      </c>
      <c r="F41">
        <v>1274.9000000000001</v>
      </c>
      <c r="G41">
        <v>76.085840078807607</v>
      </c>
      <c r="H41">
        <f>(Table2[[#This Row],[1Y Return vs Nifty]]-AVERAGE(Table2[1Y Return vs Nifty]))/_xlfn.STDEV.P(Table2[1Y Return vs Nifty])</f>
        <v>1.1317966334169725</v>
      </c>
      <c r="I41">
        <v>1.2915406081551299</v>
      </c>
      <c r="J41">
        <f>(Table2[[#This Row],[1M Return vs Nifty]]-AVERAGE(Table2[1M Return vs Nifty]))/_xlfn.STDEV.P(Table2[1M Return vs Nifty])</f>
        <v>-0.31420438558858876</v>
      </c>
      <c r="K41">
        <v>93.760217041473894</v>
      </c>
      <c r="L41">
        <f>(Table2[[#This Row],[6M Return vs Nifty]]-AVERAGE(Table2[6M Return vs Nifty]))/_xlfn.STDEV.P(Table2[6M Return vs Nifty])</f>
        <v>2.7963075270295468</v>
      </c>
      <c r="M41">
        <v>-3.5860892150032102</v>
      </c>
      <c r="N41">
        <f>(Table2[[#This Row],[1W Return vs Nifty]]-AVERAGE(Table2[1W Return vs Nifty]))/_xlfn.STDEV.P(Table2[1W Return vs Nifty])</f>
        <v>-1.1075962796190002</v>
      </c>
      <c r="O41">
        <v>1273.46</v>
      </c>
      <c r="P41">
        <v>1227.15564250127</v>
      </c>
      <c r="Q41">
        <v>968.07689988582899</v>
      </c>
      <c r="R41">
        <v>49.123017297135199</v>
      </c>
      <c r="S41" s="1">
        <f>(Table2[[#This Row],[Close Price]]-Table2[[#This Row],[20D EMA]])/Table2[[#This Row],[20D EMA]]</f>
        <v>1.1307775666295405E-3</v>
      </c>
      <c r="T41" s="1">
        <f>(Table2[[#This Row],[Close Price]]-Table2[[#This Row],[50D EMA]])/Table2[[#This Row],[50D EMA]]</f>
        <v>3.8906521589563307E-2</v>
      </c>
      <c r="U41" s="1">
        <f>(Table2[[#This Row],[Close Price]]-Table2[[#This Row],[200D EMA]])/Table2[[#This Row],[200D EMA]]</f>
        <v>0.31694083409113116</v>
      </c>
      <c r="V41">
        <v>0.64606045063068995</v>
      </c>
      <c r="W41">
        <v>1253.25</v>
      </c>
      <c r="X41">
        <v>1279.1500000000001</v>
      </c>
      <c r="Y41">
        <v>1253.25</v>
      </c>
      <c r="Z41">
        <v>1343.95</v>
      </c>
      <c r="AA41">
        <v>1198.25</v>
      </c>
      <c r="AB41">
        <v>1353.95</v>
      </c>
      <c r="AC41" s="1">
        <f>(Table2[[#This Row],[Close Price]]/Table2[[#This Row],[Day Low]])-1</f>
        <v>1.7275084779573291E-2</v>
      </c>
      <c r="AD41" s="1">
        <f>(Table2[[#This Row],[Day High]]/Table2[[#This Row],[Close Price]])-1</f>
        <v>3.3335947917483288E-3</v>
      </c>
      <c r="AE41" s="1">
        <f>(Table2[[#This Row],[Close Price]]/Table2[[#This Row],[Current Week Low]])-1</f>
        <v>1.7275084779573291E-2</v>
      </c>
      <c r="AF41" s="1">
        <f>(Table2[[#This Row],[Current Week High]]/Table2[[#This Row],[Close Price]])-1</f>
        <v>5.4161110675347013E-2</v>
      </c>
      <c r="AG41" s="1">
        <f>(Table2[[#This Row],[Close Price]]/Table2[[#This Row],[Current Month Low]])-1</f>
        <v>6.3968287085332864E-2</v>
      </c>
      <c r="AH41" s="1">
        <f>(Table2[[#This Row],[Current Month High]]/Table2[[#This Row],[Close Price]])-1</f>
        <v>6.200486312651976E-2</v>
      </c>
      <c r="AI41">
        <v>6.2004863126519698</v>
      </c>
      <c r="AJ41">
        <v>117.85714285714199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0.12</v>
      </c>
      <c r="AM41" t="s">
        <v>3190</v>
      </c>
      <c r="AN41">
        <v>-0.99</v>
      </c>
      <c r="AO41" t="s">
        <v>3189</v>
      </c>
      <c r="AP41">
        <v>0.115159345238488</v>
      </c>
      <c r="AQ41">
        <f>(Table2[[#This Row],[Sharpe Ratio]]-AVERAGE(Table2[Sharpe Ratio]))/_xlfn.STDEV.P(Table2[Sharpe Ratio])</f>
        <v>0.66948295325848195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3.175786448497413</v>
      </c>
      <c r="AS41">
        <f>_xlfn.RANK.AVG(Table2[[#This Row],[1Y Return vs Nifty Z-Score]],Table2[1Y Return vs Nifty Z-Score])</f>
        <v>82</v>
      </c>
      <c r="AT41">
        <f>_xlfn.RANK.AVG(Table2[[#This Row],[6M Return vs Nifty Z-Score]],Table2[6M Return vs Nifty Z-Score])</f>
        <v>13</v>
      </c>
      <c r="AU41">
        <f>_xlfn.RANK.AVG(Table2[[#This Row],[Sharpe Ratio Z-Score]],Table2[Sharpe Ratio Z-Score])</f>
        <v>178</v>
      </c>
      <c r="AV41">
        <f>(Table2[[#This Row],[Rank 1Y]]+Table2[[#This Row],[Rank 6M]]+Table2[[#This Row],[Rank Sharpe]])/3</f>
        <v>91</v>
      </c>
    </row>
    <row r="42" spans="1:48" x14ac:dyDescent="0.3">
      <c r="A42" t="s">
        <v>247</v>
      </c>
      <c r="B42" t="s">
        <v>248</v>
      </c>
      <c r="C42" t="s">
        <v>3143</v>
      </c>
      <c r="D42" t="s">
        <v>249</v>
      </c>
      <c r="E42">
        <v>101205.78476359999</v>
      </c>
      <c r="F42">
        <v>11658.1</v>
      </c>
      <c r="G42">
        <v>171.43758788135801</v>
      </c>
      <c r="H42">
        <f>(Table2[[#This Row],[1Y Return vs Nifty]]-AVERAGE(Table2[1Y Return vs Nifty]))/_xlfn.STDEV.P(Table2[1Y Return vs Nifty])</f>
        <v>2.984352285871779</v>
      </c>
      <c r="I42">
        <v>11.2066829805753</v>
      </c>
      <c r="J42">
        <f>(Table2[[#This Row],[1M Return vs Nifty]]-AVERAGE(Table2[1M Return vs Nifty]))/_xlfn.STDEV.P(Table2[1M Return vs Nifty])</f>
        <v>0.60418200903696229</v>
      </c>
      <c r="K42">
        <v>49.801532840322999</v>
      </c>
      <c r="L42">
        <f>(Table2[[#This Row],[6M Return vs Nifty]]-AVERAGE(Table2[6M Return vs Nifty]))/_xlfn.STDEV.P(Table2[6M Return vs Nifty])</f>
        <v>1.3748317591923376</v>
      </c>
      <c r="M42">
        <v>3.6781027271064302</v>
      </c>
      <c r="N42">
        <f>(Table2[[#This Row],[1W Return vs Nifty]]-AVERAGE(Table2[1W Return vs Nifty]))/_xlfn.STDEV.P(Table2[1W Return vs Nifty])</f>
        <v>0.43024132668789133</v>
      </c>
      <c r="O42">
        <v>11509.87</v>
      </c>
      <c r="P42">
        <v>11326.065746387199</v>
      </c>
      <c r="Q42">
        <v>9612.6333777016298</v>
      </c>
      <c r="R42">
        <v>53.231283399440201</v>
      </c>
      <c r="S42" s="1">
        <f>(Table2[[#This Row],[Close Price]]-Table2[[#This Row],[20D EMA]])/Table2[[#This Row],[20D EMA]]</f>
        <v>1.2878512094402418E-2</v>
      </c>
      <c r="T42" s="1">
        <f>(Table2[[#This Row],[Close Price]]-Table2[[#This Row],[50D EMA]])/Table2[[#This Row],[50D EMA]]</f>
        <v>2.9315939095507511E-2</v>
      </c>
      <c r="U42" s="1">
        <f>(Table2[[#This Row],[Close Price]]-Table2[[#This Row],[200D EMA]])/Table2[[#This Row],[200D EMA]]</f>
        <v>0.21278941388144768</v>
      </c>
      <c r="V42">
        <v>0.48039750867290498</v>
      </c>
      <c r="W42">
        <v>11471.35</v>
      </c>
      <c r="X42">
        <v>11860</v>
      </c>
      <c r="Y42">
        <v>11471.35</v>
      </c>
      <c r="Z42">
        <v>12022</v>
      </c>
      <c r="AA42">
        <v>10725.15</v>
      </c>
      <c r="AB42">
        <v>12141.95</v>
      </c>
      <c r="AC42" s="1">
        <f>(Table2[[#This Row],[Close Price]]/Table2[[#This Row],[Day Low]])-1</f>
        <v>1.6279688092508682E-2</v>
      </c>
      <c r="AD42" s="1">
        <f>(Table2[[#This Row],[Day High]]/Table2[[#This Row],[Close Price]])-1</f>
        <v>1.7318430962163678E-2</v>
      </c>
      <c r="AE42" s="1">
        <f>(Table2[[#This Row],[Close Price]]/Table2[[#This Row],[Current Week Low]])-1</f>
        <v>1.6279688092508682E-2</v>
      </c>
      <c r="AF42" s="1">
        <f>(Table2[[#This Row],[Current Week High]]/Table2[[#This Row],[Close Price]])-1</f>
        <v>3.1214348821849258E-2</v>
      </c>
      <c r="AG42" s="1">
        <f>(Table2[[#This Row],[Close Price]]/Table2[[#This Row],[Current Month Low]])-1</f>
        <v>8.698712838515088E-2</v>
      </c>
      <c r="AH42" s="1">
        <f>(Table2[[#This Row],[Current Month High]]/Table2[[#This Row],[Close Price]])-1</f>
        <v>4.1503332446968244E-2</v>
      </c>
      <c r="AI42">
        <v>8.2423379452912506</v>
      </c>
      <c r="AJ42">
        <v>194.56383045922499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0.04</v>
      </c>
      <c r="AM42" t="s">
        <v>3190</v>
      </c>
      <c r="AN42">
        <v>1.22</v>
      </c>
      <c r="AO42" t="s">
        <v>3190</v>
      </c>
      <c r="AP42">
        <v>0.111338448869353</v>
      </c>
      <c r="AQ42">
        <f>(Table2[[#This Row],[Sharpe Ratio]]-AVERAGE(Table2[Sharpe Ratio]))/_xlfn.STDEV.P(Table2[Sharpe Ratio])</f>
        <v>0.62536052308002932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6.018967903869</v>
      </c>
      <c r="AS42">
        <f>_xlfn.RANK.AVG(Table2[[#This Row],[1Y Return vs Nifty Z-Score]],Table2[1Y Return vs Nifty Z-Score])</f>
        <v>13</v>
      </c>
      <c r="AT42">
        <f>_xlfn.RANK.AVG(Table2[[#This Row],[6M Return vs Nifty Z-Score]],Table2[6M Return vs Nifty Z-Score])</f>
        <v>68</v>
      </c>
      <c r="AU42">
        <f>_xlfn.RANK.AVG(Table2[[#This Row],[Sharpe Ratio Z-Score]],Table2[Sharpe Ratio Z-Score])</f>
        <v>193</v>
      </c>
      <c r="AV42">
        <f>(Table2[[#This Row],[Rank 1Y]]+Table2[[#This Row],[Rank 6M]]+Table2[[#This Row],[Rank Sharpe]])/3</f>
        <v>91.333333333333329</v>
      </c>
    </row>
    <row r="43" spans="1:48" x14ac:dyDescent="0.3">
      <c r="A43" t="s">
        <v>283</v>
      </c>
      <c r="B43" t="s">
        <v>284</v>
      </c>
      <c r="C43" t="s">
        <v>3147</v>
      </c>
      <c r="D43" t="s">
        <v>139</v>
      </c>
      <c r="E43">
        <v>92439.366133500007</v>
      </c>
      <c r="F43">
        <v>443.35</v>
      </c>
      <c r="G43">
        <v>144.30559445032301</v>
      </c>
      <c r="H43">
        <f>(Table2[[#This Row],[1Y Return vs Nifty]]-AVERAGE(Table2[1Y Return vs Nifty]))/_xlfn.STDEV.P(Table2[1Y Return vs Nifty])</f>
        <v>2.4572143051699071</v>
      </c>
      <c r="I43">
        <v>7.9712274421616103</v>
      </c>
      <c r="J43">
        <f>(Table2[[#This Row],[1M Return vs Nifty]]-AVERAGE(Table2[1M Return vs Nifty]))/_xlfn.STDEV.P(Table2[1M Return vs Nifty])</f>
        <v>0.30449913658923805</v>
      </c>
      <c r="K43">
        <v>14.202915279772601</v>
      </c>
      <c r="L43">
        <f>(Table2[[#This Row],[6M Return vs Nifty]]-AVERAGE(Table2[6M Return vs Nifty]))/_xlfn.STDEV.P(Table2[6M Return vs Nifty])</f>
        <v>0.22369238479082429</v>
      </c>
      <c r="M43">
        <v>0.31906373830203399</v>
      </c>
      <c r="N43">
        <f>(Table2[[#This Row],[1W Return vs Nifty]]-AVERAGE(Table2[1W Return vs Nifty]))/_xlfn.STDEV.P(Table2[1W Return vs Nifty])</f>
        <v>-0.28087100613605154</v>
      </c>
      <c r="O43">
        <v>441.45</v>
      </c>
      <c r="P43">
        <v>466.05597852353998</v>
      </c>
      <c r="Q43">
        <v>416.87083373765398</v>
      </c>
      <c r="R43">
        <v>55.543867430615201</v>
      </c>
      <c r="S43" s="1">
        <f>(Table2[[#This Row],[Close Price]]-Table2[[#This Row],[20D EMA]])/Table2[[#This Row],[20D EMA]]</f>
        <v>4.3039981877903144E-3</v>
      </c>
      <c r="T43" s="1">
        <f>(Table2[[#This Row],[Close Price]]-Table2[[#This Row],[50D EMA]])/Table2[[#This Row],[50D EMA]]</f>
        <v>-4.8719423352259608E-2</v>
      </c>
      <c r="U43" s="1">
        <f>(Table2[[#This Row],[Close Price]]-Table2[[#This Row],[200D EMA]])/Table2[[#This Row],[200D EMA]]</f>
        <v>6.3518874719381224E-2</v>
      </c>
      <c r="V43">
        <v>0.56112747441343702</v>
      </c>
      <c r="W43">
        <v>440.05</v>
      </c>
      <c r="X43">
        <v>450.8</v>
      </c>
      <c r="Y43">
        <v>431.5</v>
      </c>
      <c r="Z43">
        <v>462.9</v>
      </c>
      <c r="AA43">
        <v>409.5</v>
      </c>
      <c r="AB43">
        <v>486.7</v>
      </c>
      <c r="AC43" s="1">
        <f>(Table2[[#This Row],[Close Price]]/Table2[[#This Row],[Day Low]])-1</f>
        <v>7.4991478241108744E-3</v>
      </c>
      <c r="AD43" s="1">
        <f>(Table2[[#This Row],[Day High]]/Table2[[#This Row],[Close Price]])-1</f>
        <v>1.6803879553400236E-2</v>
      </c>
      <c r="AE43" s="1">
        <f>(Table2[[#This Row],[Close Price]]/Table2[[#This Row],[Current Week Low]])-1</f>
        <v>2.7462340672074204E-2</v>
      </c>
      <c r="AF43" s="1">
        <f>(Table2[[#This Row],[Current Week High]]/Table2[[#This Row],[Close Price]])-1</f>
        <v>4.4096086613285124E-2</v>
      </c>
      <c r="AG43" s="1">
        <f>(Table2[[#This Row],[Close Price]]/Table2[[#This Row],[Current Month Low]])-1</f>
        <v>8.2661782661782812E-2</v>
      </c>
      <c r="AH43" s="1">
        <f>(Table2[[#This Row],[Current Month High]]/Table2[[#This Row],[Close Price]])-1</f>
        <v>9.7778279012067149E-2</v>
      </c>
      <c r="AI43">
        <v>45.934363369798099</v>
      </c>
      <c r="AJ43">
        <v>173.50400987045001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-0.16</v>
      </c>
      <c r="AM43" t="s">
        <v>3189</v>
      </c>
      <c r="AN43">
        <v>-1.03</v>
      </c>
      <c r="AO43" t="s">
        <v>3189</v>
      </c>
      <c r="AP43">
        <v>0.204117229530178</v>
      </c>
      <c r="AQ43">
        <f>(Table2[[#This Row],[Sharpe Ratio]]-AVERAGE(Table2[Sharpe Ratio]))/_xlfn.STDEV.P(Table2[Sharpe Ratio])</f>
        <v>1.696738774742991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26</v>
      </c>
      <c r="AT43">
        <f>_xlfn.RANK.AVG(Table2[[#This Row],[6M Return vs Nifty Z-Score]],Table2[6M Return vs Nifty Z-Score])</f>
        <v>224</v>
      </c>
      <c r="AU43">
        <f>_xlfn.RANK.AVG(Table2[[#This Row],[Sharpe Ratio Z-Score]],Table2[Sharpe Ratio Z-Score])</f>
        <v>27</v>
      </c>
      <c r="AV43">
        <f>(Table2[[#This Row],[Rank 1Y]]+Table2[[#This Row],[Rank 6M]]+Table2[[#This Row],[Rank Sharpe]])/3</f>
        <v>92.333333333333329</v>
      </c>
    </row>
    <row r="44" spans="1:48" x14ac:dyDescent="0.3">
      <c r="A44" t="s">
        <v>521</v>
      </c>
      <c r="B44" t="s">
        <v>522</v>
      </c>
      <c r="C44" t="s">
        <v>3152</v>
      </c>
      <c r="D44" t="s">
        <v>234</v>
      </c>
      <c r="E44">
        <v>39750.765365574996</v>
      </c>
      <c r="F44">
        <v>9896.0499999999993</v>
      </c>
      <c r="G44">
        <v>60.685770214712498</v>
      </c>
      <c r="H44">
        <f>(Table2[[#This Row],[1Y Return vs Nifty]]-AVERAGE(Table2[1Y Return vs Nifty]))/_xlfn.STDEV.P(Table2[1Y Return vs Nifty])</f>
        <v>0.83259407937458862</v>
      </c>
      <c r="I44">
        <v>6.0706109668163002</v>
      </c>
      <c r="J44">
        <f>(Table2[[#This Row],[1M Return vs Nifty]]-AVERAGE(Table2[1M Return vs Nifty]))/_xlfn.STDEV.P(Table2[1M Return vs Nifty])</f>
        <v>0.12845523860008132</v>
      </c>
      <c r="K44">
        <v>22.2605862925076</v>
      </c>
      <c r="L44">
        <f>(Table2[[#This Row],[6M Return vs Nifty]]-AVERAGE(Table2[6M Return vs Nifty]))/_xlfn.STDEV.P(Table2[6M Return vs Nifty])</f>
        <v>0.48425032227129217</v>
      </c>
      <c r="M44">
        <v>0.99202614912294795</v>
      </c>
      <c r="N44">
        <f>(Table2[[#This Row],[1W Return vs Nifty]]-AVERAGE(Table2[1W Return vs Nifty]))/_xlfn.STDEV.P(Table2[1W Return vs Nifty])</f>
        <v>-0.13840410668752248</v>
      </c>
      <c r="O44">
        <v>9488.49</v>
      </c>
      <c r="P44">
        <v>9472.5000109922803</v>
      </c>
      <c r="Q44">
        <v>8273.6329660130195</v>
      </c>
      <c r="R44">
        <v>66.565522376047198</v>
      </c>
      <c r="S44" s="1">
        <f>(Table2[[#This Row],[Close Price]]-Table2[[#This Row],[20D EMA]])/Table2[[#This Row],[20D EMA]]</f>
        <v>4.2953093695624854E-2</v>
      </c>
      <c r="T44" s="1">
        <f>(Table2[[#This Row],[Close Price]]-Table2[[#This Row],[50D EMA]])/Table2[[#This Row],[50D EMA]]</f>
        <v>4.4713643548821756E-2</v>
      </c>
      <c r="U44" s="1">
        <f>(Table2[[#This Row],[Close Price]]-Table2[[#This Row],[200D EMA]])/Table2[[#This Row],[200D EMA]]</f>
        <v>0.19609487641664217</v>
      </c>
      <c r="V44">
        <v>1.07094372467606</v>
      </c>
      <c r="W44">
        <v>9710</v>
      </c>
      <c r="X44">
        <v>9934.7000000000007</v>
      </c>
      <c r="Y44">
        <v>9411</v>
      </c>
      <c r="Z44">
        <v>9990</v>
      </c>
      <c r="AA44">
        <v>8574.35</v>
      </c>
      <c r="AB44">
        <v>10263.200000000001</v>
      </c>
      <c r="AC44" s="1">
        <f>(Table2[[#This Row],[Close Price]]/Table2[[#This Row],[Day Low]])-1</f>
        <v>1.9160659114314971E-2</v>
      </c>
      <c r="AD44" s="1">
        <f>(Table2[[#This Row],[Day High]]/Table2[[#This Row],[Close Price]])-1</f>
        <v>3.9055986984708468E-3</v>
      </c>
      <c r="AE44" s="1">
        <f>(Table2[[#This Row],[Close Price]]/Table2[[#This Row],[Current Week Low]])-1</f>
        <v>5.1540750185952611E-2</v>
      </c>
      <c r="AF44" s="1">
        <f>(Table2[[#This Row],[Current Week High]]/Table2[[#This Row],[Close Price]])-1</f>
        <v>9.4936868750663539E-3</v>
      </c>
      <c r="AG44" s="1">
        <f>(Table2[[#This Row],[Close Price]]/Table2[[#This Row],[Current Month Low]])-1</f>
        <v>0.15414579530809913</v>
      </c>
      <c r="AH44" s="1">
        <f>(Table2[[#This Row],[Current Month High]]/Table2[[#This Row],[Close Price]])-1</f>
        <v>3.7100661374993127E-2</v>
      </c>
      <c r="AI44">
        <v>11.155461017274501</v>
      </c>
      <c r="AJ44">
        <v>92.119006018248797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0.16</v>
      </c>
      <c r="AM44" t="s">
        <v>3190</v>
      </c>
      <c r="AN44">
        <v>9.33</v>
      </c>
      <c r="AO44" t="s">
        <v>3190</v>
      </c>
      <c r="AP44">
        <v>0.27681422066315498</v>
      </c>
      <c r="AQ44">
        <f>(Table2[[#This Row],[Sharpe Ratio]]-AVERAGE(Table2[Sharpe Ratio]))/_xlfn.STDEV.P(Table2[Sharpe Ratio])</f>
        <v>2.5362192540773498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3.8431147876357894</v>
      </c>
      <c r="AS44">
        <f>_xlfn.RANK.AVG(Table2[[#This Row],[1Y Return vs Nifty Z-Score]],Table2[1Y Return vs Nifty Z-Score])</f>
        <v>116</v>
      </c>
      <c r="AT44">
        <f>_xlfn.RANK.AVG(Table2[[#This Row],[6M Return vs Nifty Z-Score]],Table2[6M Return vs Nifty Z-Score])</f>
        <v>162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93.666666666666671</v>
      </c>
    </row>
    <row r="45" spans="1:48" x14ac:dyDescent="0.3">
      <c r="A45" t="s">
        <v>313</v>
      </c>
      <c r="B45" t="s">
        <v>314</v>
      </c>
      <c r="C45" t="s">
        <v>3152</v>
      </c>
      <c r="D45" t="s">
        <v>315</v>
      </c>
      <c r="E45">
        <v>86974.457644608003</v>
      </c>
      <c r="F45">
        <v>63.73</v>
      </c>
      <c r="G45">
        <v>43.386186048406103</v>
      </c>
      <c r="H45">
        <f>(Table2[[#This Row],[1Y Return vs Nifty]]-AVERAGE(Table2[1Y Return vs Nifty]))/_xlfn.STDEV.P(Table2[1Y Return vs Nifty])</f>
        <v>0.49648652842782587</v>
      </c>
      <c r="I45">
        <v>-5.0816808888803902</v>
      </c>
      <c r="J45">
        <f>(Table2[[#This Row],[1M Return vs Nifty]]-AVERAGE(Table2[1M Return vs Nifty]))/_xlfn.STDEV.P(Table2[1M Return vs Nifty])</f>
        <v>-0.90452166929127775</v>
      </c>
      <c r="K45">
        <v>40.523019302776</v>
      </c>
      <c r="L45">
        <f>(Table2[[#This Row],[6M Return vs Nifty]]-AVERAGE(Table2[6M Return vs Nifty]))/_xlfn.STDEV.P(Table2[6M Return vs Nifty])</f>
        <v>1.0747958869897012</v>
      </c>
      <c r="M45">
        <v>-2.76127211819442</v>
      </c>
      <c r="N45">
        <f>(Table2[[#This Row],[1W Return vs Nifty]]-AVERAGE(Table2[1W Return vs Nifty]))/_xlfn.STDEV.P(Table2[1W Return vs Nifty])</f>
        <v>-0.93298157231143775</v>
      </c>
      <c r="O45">
        <v>64.44</v>
      </c>
      <c r="P45">
        <v>67.808090994692293</v>
      </c>
      <c r="Q45">
        <v>58.982623801799498</v>
      </c>
      <c r="R45">
        <v>50.673935387343803</v>
      </c>
      <c r="S45" s="1">
        <f>(Table2[[#This Row],[Close Price]]-Table2[[#This Row],[20D EMA]])/Table2[[#This Row],[20D EMA]]</f>
        <v>-1.1018001241464943E-2</v>
      </c>
      <c r="T45" s="1">
        <f>(Table2[[#This Row],[Close Price]]-Table2[[#This Row],[50D EMA]])/Table2[[#This Row],[50D EMA]]</f>
        <v>-6.0141657652794125E-2</v>
      </c>
      <c r="U45" s="1">
        <f>(Table2[[#This Row],[Close Price]]-Table2[[#This Row],[200D EMA]])/Table2[[#This Row],[200D EMA]]</f>
        <v>8.0487707941803377E-2</v>
      </c>
      <c r="V45">
        <v>1.22942538997615</v>
      </c>
      <c r="W45">
        <v>62.9</v>
      </c>
      <c r="X45">
        <v>65.5</v>
      </c>
      <c r="Y45">
        <v>62.71</v>
      </c>
      <c r="Z45">
        <v>67.5</v>
      </c>
      <c r="AA45">
        <v>53.45</v>
      </c>
      <c r="AB45">
        <v>69.849999999999994</v>
      </c>
      <c r="AC45" s="1">
        <f>(Table2[[#This Row],[Close Price]]/Table2[[#This Row],[Day Low]])-1</f>
        <v>1.3195548489666198E-2</v>
      </c>
      <c r="AD45" s="1">
        <f>(Table2[[#This Row],[Day High]]/Table2[[#This Row],[Close Price]])-1</f>
        <v>2.7773419111878361E-2</v>
      </c>
      <c r="AE45" s="1">
        <f>(Table2[[#This Row],[Close Price]]/Table2[[#This Row],[Current Week Low]])-1</f>
        <v>1.6265348429277626E-2</v>
      </c>
      <c r="AF45" s="1">
        <f>(Table2[[#This Row],[Current Week High]]/Table2[[#This Row],[Close Price]])-1</f>
        <v>5.91558135885768E-2</v>
      </c>
      <c r="AG45" s="1">
        <f>(Table2[[#This Row],[Close Price]]/Table2[[#This Row],[Current Month Low]])-1</f>
        <v>0.19232927970065461</v>
      </c>
      <c r="AH45" s="1">
        <f>(Table2[[#This Row],[Current Month High]]/Table2[[#This Row],[Close Price]])-1</f>
        <v>9.6030127098697626E-2</v>
      </c>
      <c r="AI45">
        <v>35.0070610387572</v>
      </c>
      <c r="AJ45">
        <v>87.994100294985202</v>
      </c>
      <c r="AK45" t="str">
        <f>IF(AND(Table2[[#This Row],[20D EMA]]&gt;Table2[[#This Row],[50D EMA]],Table2[[#This Row],[50D EMA]]&gt;Table2[[#This Row],[200D EMA]]),"Uptrend","Downtrend/NoTrend")</f>
        <v>Downtrend/NoTrend</v>
      </c>
      <c r="AL45">
        <v>-0.09</v>
      </c>
      <c r="AM45" t="s">
        <v>3189</v>
      </c>
      <c r="AN45">
        <v>1.97</v>
      </c>
      <c r="AO45" t="s">
        <v>3190</v>
      </c>
      <c r="AP45">
        <v>0.197874682449594</v>
      </c>
      <c r="AQ45">
        <f>(Table2[[#This Row],[Sharpe Ratio]]-AVERAGE(Table2[Sharpe Ratio]))/_xlfn.STDEV.P(Table2[Sharpe Ratio])</f>
        <v>1.6246519340938359</v>
      </c>
      <c r="AR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">
        <f>_xlfn.RANK.AVG(Table2[[#This Row],[1Y Return vs Nifty Z-Score]],Table2[1Y Return vs Nifty Z-Score])</f>
        <v>166</v>
      </c>
      <c r="AT45">
        <f>_xlfn.RANK.AVG(Table2[[#This Row],[6M Return vs Nifty Z-Score]],Table2[6M Return vs Nifty Z-Score])</f>
        <v>87</v>
      </c>
      <c r="AU45">
        <f>_xlfn.RANK.AVG(Table2[[#This Row],[Sharpe Ratio Z-Score]],Table2[Sharpe Ratio Z-Score])</f>
        <v>33</v>
      </c>
      <c r="AV45">
        <f>(Table2[[#This Row],[Rank 1Y]]+Table2[[#This Row],[Rank 6M]]+Table2[[#This Row],[Rank Sharpe]])/3</f>
        <v>95.333333333333329</v>
      </c>
    </row>
    <row r="46" spans="1:48" x14ac:dyDescent="0.3">
      <c r="A46" t="s">
        <v>1309</v>
      </c>
      <c r="B46" t="s">
        <v>1310</v>
      </c>
      <c r="C46" t="s">
        <v>3147</v>
      </c>
      <c r="D46" t="s">
        <v>46</v>
      </c>
      <c r="E46">
        <v>8769.7561631999997</v>
      </c>
      <c r="F46">
        <v>510.5</v>
      </c>
      <c r="G46">
        <v>66.560348345772795</v>
      </c>
      <c r="H46">
        <f>(Table2[[#This Row],[1Y Return vs Nifty]]-AVERAGE(Table2[1Y Return vs Nifty]))/_xlfn.STDEV.P(Table2[1Y Return vs Nifty])</f>
        <v>0.94672919669849009</v>
      </c>
      <c r="I46">
        <v>-3.5415413989134299</v>
      </c>
      <c r="J46">
        <f>(Table2[[#This Row],[1M Return vs Nifty]]-AVERAGE(Table2[1M Return vs Nifty]))/_xlfn.STDEV.P(Table2[1M Return vs Nifty])</f>
        <v>-0.76186681873203721</v>
      </c>
      <c r="K46">
        <v>22.066661709779599</v>
      </c>
      <c r="L46">
        <f>(Table2[[#This Row],[6M Return vs Nifty]]-AVERAGE(Table2[6M Return vs Nifty]))/_xlfn.STDEV.P(Table2[6M Return vs Nifty])</f>
        <v>0.47797945452023743</v>
      </c>
      <c r="M46">
        <v>-2.7990390327386501</v>
      </c>
      <c r="N46">
        <f>(Table2[[#This Row],[1W Return vs Nifty]]-AVERAGE(Table2[1W Return vs Nifty]))/_xlfn.STDEV.P(Table2[1W Return vs Nifty])</f>
        <v>-0.94097687060795121</v>
      </c>
      <c r="O46">
        <v>523.08000000000004</v>
      </c>
      <c r="P46">
        <v>534.95160581834705</v>
      </c>
      <c r="Q46">
        <v>462.42381900766702</v>
      </c>
      <c r="R46">
        <v>45.419212054655297</v>
      </c>
      <c r="S46" s="1">
        <f>(Table2[[#This Row],[Close Price]]-Table2[[#This Row],[20D EMA]])/Table2[[#This Row],[20D EMA]]</f>
        <v>-2.4049858530244016E-2</v>
      </c>
      <c r="T46" s="1">
        <f>(Table2[[#This Row],[Close Price]]-Table2[[#This Row],[50D EMA]])/Table2[[#This Row],[50D EMA]]</f>
        <v>-4.5708070697239957E-2</v>
      </c>
      <c r="U46" s="1">
        <f>(Table2[[#This Row],[Close Price]]-Table2[[#This Row],[200D EMA]])/Table2[[#This Row],[200D EMA]]</f>
        <v>0.1039656242091973</v>
      </c>
      <c r="V46">
        <v>0.66439853311299202</v>
      </c>
      <c r="W46">
        <v>508.5</v>
      </c>
      <c r="X46">
        <v>520.70000000000005</v>
      </c>
      <c r="Y46">
        <v>494</v>
      </c>
      <c r="Z46">
        <v>520.70000000000005</v>
      </c>
      <c r="AA46">
        <v>480</v>
      </c>
      <c r="AB46">
        <v>574.1</v>
      </c>
      <c r="AC46" s="1">
        <f>(Table2[[#This Row],[Close Price]]/Table2[[#This Row],[Day Low]])-1</f>
        <v>3.9331366764994158E-3</v>
      </c>
      <c r="AD46" s="1">
        <f>(Table2[[#This Row],[Day High]]/Table2[[#This Row],[Close Price]])-1</f>
        <v>1.9980411361410377E-2</v>
      </c>
      <c r="AE46" s="1">
        <f>(Table2[[#This Row],[Close Price]]/Table2[[#This Row],[Current Week Low]])-1</f>
        <v>3.34008097165992E-2</v>
      </c>
      <c r="AF46" s="1">
        <f>(Table2[[#This Row],[Current Week High]]/Table2[[#This Row],[Close Price]])-1</f>
        <v>1.9980411361410377E-2</v>
      </c>
      <c r="AG46" s="1">
        <f>(Table2[[#This Row],[Close Price]]/Table2[[#This Row],[Current Month Low]])-1</f>
        <v>6.3541666666666607E-2</v>
      </c>
      <c r="AH46" s="1">
        <f>(Table2[[#This Row],[Current Month High]]/Table2[[#This Row],[Close Price]])-1</f>
        <v>0.12458374142997064</v>
      </c>
      <c r="AI46">
        <v>36.003917727717898</v>
      </c>
      <c r="AJ46">
        <v>99.336196798125698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0.12</v>
      </c>
      <c r="AM46" t="s">
        <v>3190</v>
      </c>
      <c r="AN46">
        <v>-5.89</v>
      </c>
      <c r="AO46" t="s">
        <v>3189</v>
      </c>
      <c r="AP46">
        <v>0.209024323253755</v>
      </c>
      <c r="AQ46">
        <f>(Table2[[#This Row],[Sharpe Ratio]]-AVERAGE(Table2[Sharpe Ratio]))/_xlfn.STDEV.P(Table2[Sharpe Ratio])</f>
        <v>1.7534042477839844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101</v>
      </c>
      <c r="AT46">
        <f>_xlfn.RANK.AVG(Table2[[#This Row],[6M Return vs Nifty Z-Score]],Table2[6M Return vs Nifty Z-Score])</f>
        <v>166</v>
      </c>
      <c r="AU46">
        <f>_xlfn.RANK.AVG(Table2[[#This Row],[Sharpe Ratio Z-Score]],Table2[Sharpe Ratio Z-Score])</f>
        <v>25</v>
      </c>
      <c r="AV46">
        <f>(Table2[[#This Row],[Rank 1Y]]+Table2[[#This Row],[Rank 6M]]+Table2[[#This Row],[Rank Sharpe]])/3</f>
        <v>97.333333333333329</v>
      </c>
    </row>
    <row r="47" spans="1:48" x14ac:dyDescent="0.3">
      <c r="A47" t="s">
        <v>697</v>
      </c>
      <c r="B47" t="s">
        <v>698</v>
      </c>
      <c r="C47" t="s">
        <v>3152</v>
      </c>
      <c r="D47" t="s">
        <v>166</v>
      </c>
      <c r="E47">
        <v>25352.273196315</v>
      </c>
      <c r="F47">
        <v>797.55</v>
      </c>
      <c r="G47">
        <v>73.557923222235701</v>
      </c>
      <c r="H47">
        <f>(Table2[[#This Row],[1Y Return vs Nifty]]-AVERAGE(Table2[1Y Return vs Nifty]))/_xlfn.STDEV.P(Table2[1Y Return vs Nifty])</f>
        <v>1.0826826237684486</v>
      </c>
      <c r="I47">
        <v>23.613174945016301</v>
      </c>
      <c r="J47">
        <f>(Table2[[#This Row],[1M Return vs Nifty]]-AVERAGE(Table2[1M Return vs Nifty]))/_xlfn.STDEV.P(Table2[1M Return vs Nifty])</f>
        <v>1.7533287380710418</v>
      </c>
      <c r="K47">
        <v>34.705812696029902</v>
      </c>
      <c r="L47">
        <f>(Table2[[#This Row],[6M Return vs Nifty]]-AVERAGE(Table2[6M Return vs Nifty]))/_xlfn.STDEV.P(Table2[6M Return vs Nifty])</f>
        <v>0.88668702117029174</v>
      </c>
      <c r="M47">
        <v>19.361635772958401</v>
      </c>
      <c r="N47">
        <f>(Table2[[#This Row],[1W Return vs Nifty]]-AVERAGE(Table2[1W Return vs Nifty]))/_xlfn.STDEV.P(Table2[1W Return vs Nifty])</f>
        <v>3.7504629163535896</v>
      </c>
      <c r="O47">
        <v>721.37</v>
      </c>
      <c r="P47">
        <v>711.90764581810595</v>
      </c>
      <c r="Q47">
        <v>627.31836010172901</v>
      </c>
      <c r="R47">
        <v>67.663370872456895</v>
      </c>
      <c r="S47" s="1">
        <f>(Table2[[#This Row],[Close Price]]-Table2[[#This Row],[20D EMA]])/Table2[[#This Row],[20D EMA]]</f>
        <v>0.1056046134438637</v>
      </c>
      <c r="T47" s="1">
        <f>(Table2[[#This Row],[Close Price]]-Table2[[#This Row],[50D EMA]])/Table2[[#This Row],[50D EMA]]</f>
        <v>0.12029980951177455</v>
      </c>
      <c r="U47" s="1">
        <f>(Table2[[#This Row],[Close Price]]-Table2[[#This Row],[200D EMA]])/Table2[[#This Row],[200D EMA]]</f>
        <v>0.27136403256341063</v>
      </c>
      <c r="V47">
        <v>3.5850567970326601</v>
      </c>
      <c r="W47">
        <v>790</v>
      </c>
      <c r="X47">
        <v>838.75</v>
      </c>
      <c r="Y47">
        <v>694.2</v>
      </c>
      <c r="Z47">
        <v>885</v>
      </c>
      <c r="AA47">
        <v>613.04999999999995</v>
      </c>
      <c r="AB47">
        <v>885</v>
      </c>
      <c r="AC47" s="1">
        <f>(Table2[[#This Row],[Close Price]]/Table2[[#This Row],[Day Low]])-1</f>
        <v>9.5569620253164178E-3</v>
      </c>
      <c r="AD47" s="1">
        <f>(Table2[[#This Row],[Day High]]/Table2[[#This Row],[Close Price]])-1</f>
        <v>5.16582032474453E-2</v>
      </c>
      <c r="AE47" s="1">
        <f>(Table2[[#This Row],[Close Price]]/Table2[[#This Row],[Current Week Low]])-1</f>
        <v>0.14887640449438178</v>
      </c>
      <c r="AF47" s="1">
        <f>(Table2[[#This Row],[Current Week High]]/Table2[[#This Row],[Close Price]])-1</f>
        <v>0.10964829791235675</v>
      </c>
      <c r="AG47" s="1">
        <f>(Table2[[#This Row],[Close Price]]/Table2[[#This Row],[Current Month Low]])-1</f>
        <v>0.30095424516760461</v>
      </c>
      <c r="AH47" s="1">
        <f>(Table2[[#This Row],[Current Month High]]/Table2[[#This Row],[Close Price]])-1</f>
        <v>0.10964829791235675</v>
      </c>
      <c r="AI47">
        <v>10.9648297912356</v>
      </c>
      <c r="AJ47">
        <v>127.64378478664101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0.14000000000000001</v>
      </c>
      <c r="AM47" t="s">
        <v>3190</v>
      </c>
      <c r="AN47">
        <v>25.91</v>
      </c>
      <c r="AO47" t="s">
        <v>3190</v>
      </c>
      <c r="AP47">
        <v>0.15211210693315799</v>
      </c>
      <c r="AQ47">
        <f>(Table2[[#This Row],[Sharpe Ratio]]-AVERAGE(Table2[Sharpe Ratio]))/_xlfn.STDEV.P(Table2[Sharpe Ratio])</f>
        <v>1.0962010555720456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8.5693623549354179</v>
      </c>
      <c r="AS47">
        <f>_xlfn.RANK.AVG(Table2[[#This Row],[1Y Return vs Nifty Z-Score]],Table2[1Y Return vs Nifty Z-Score])</f>
        <v>87</v>
      </c>
      <c r="AT47">
        <f>_xlfn.RANK.AVG(Table2[[#This Row],[6M Return vs Nifty Z-Score]],Table2[6M Return vs Nifty Z-Score])</f>
        <v>106</v>
      </c>
      <c r="AU47">
        <f>_xlfn.RANK.AVG(Table2[[#This Row],[Sharpe Ratio Z-Score]],Table2[Sharpe Ratio Z-Score])</f>
        <v>104</v>
      </c>
      <c r="AV47">
        <f>(Table2[[#This Row],[Rank 1Y]]+Table2[[#This Row],[Rank 6M]]+Table2[[#This Row],[Rank Sharpe]])/3</f>
        <v>99</v>
      </c>
    </row>
    <row r="48" spans="1:48" x14ac:dyDescent="0.3">
      <c r="A48" t="s">
        <v>929</v>
      </c>
      <c r="B48" t="s">
        <v>930</v>
      </c>
      <c r="C48" t="s">
        <v>3158</v>
      </c>
      <c r="D48" t="s">
        <v>256</v>
      </c>
      <c r="E48">
        <v>16281.849423539999</v>
      </c>
      <c r="F48">
        <v>431.35</v>
      </c>
      <c r="G48">
        <v>49.186022714681499</v>
      </c>
      <c r="H48">
        <f>(Table2[[#This Row],[1Y Return vs Nifty]]-AVERAGE(Table2[1Y Return vs Nifty]))/_xlfn.STDEV.P(Table2[1Y Return vs Nifty])</f>
        <v>0.60916952005659331</v>
      </c>
      <c r="I48">
        <v>3.0633401099569002</v>
      </c>
      <c r="J48">
        <f>(Table2[[#This Row],[1M Return vs Nifty]]-AVERAGE(Table2[1M Return vs Nifty]))/_xlfn.STDEV.P(Table2[1M Return vs Nifty])</f>
        <v>-0.15009211212439083</v>
      </c>
      <c r="K48">
        <v>68.091845923617896</v>
      </c>
      <c r="L48">
        <f>(Table2[[#This Row],[6M Return vs Nifty]]-AVERAGE(Table2[6M Return vs Nifty]))/_xlfn.STDEV.P(Table2[6M Return vs Nifty])</f>
        <v>1.9662788715556072</v>
      </c>
      <c r="M48">
        <v>7.4827232677919904</v>
      </c>
      <c r="N48">
        <f>(Table2[[#This Row],[1W Return vs Nifty]]-AVERAGE(Table2[1W Return vs Nifty]))/_xlfn.STDEV.P(Table2[1W Return vs Nifty])</f>
        <v>1.2356837753210312</v>
      </c>
      <c r="O48">
        <v>418.04</v>
      </c>
      <c r="P48">
        <v>435.91789548983701</v>
      </c>
      <c r="Q48">
        <v>366.19308057235401</v>
      </c>
      <c r="R48">
        <v>65.038599306426406</v>
      </c>
      <c r="S48" s="1">
        <f>(Table2[[#This Row],[Close Price]]-Table2[[#This Row],[20D EMA]])/Table2[[#This Row],[20D EMA]]</f>
        <v>3.1839058463304953E-2</v>
      </c>
      <c r="T48" s="1">
        <f>(Table2[[#This Row],[Close Price]]-Table2[[#This Row],[50D EMA]])/Table2[[#This Row],[50D EMA]]</f>
        <v>-1.0478797812840609E-2</v>
      </c>
      <c r="U48" s="1">
        <f>(Table2[[#This Row],[Close Price]]-Table2[[#This Row],[200D EMA]])/Table2[[#This Row],[200D EMA]]</f>
        <v>0.17793050410948993</v>
      </c>
      <c r="V48">
        <v>0.63474040465344495</v>
      </c>
      <c r="W48">
        <v>426.5</v>
      </c>
      <c r="X48">
        <v>450</v>
      </c>
      <c r="Y48">
        <v>391.35</v>
      </c>
      <c r="Z48">
        <v>450</v>
      </c>
      <c r="AA48">
        <v>381.55</v>
      </c>
      <c r="AB48">
        <v>450</v>
      </c>
      <c r="AC48" s="1">
        <f>(Table2[[#This Row],[Close Price]]/Table2[[#This Row],[Day Low]])-1</f>
        <v>1.137162954279014E-2</v>
      </c>
      <c r="AD48" s="1">
        <f>(Table2[[#This Row],[Day High]]/Table2[[#This Row],[Close Price]])-1</f>
        <v>4.3236350991074479E-2</v>
      </c>
      <c r="AE48" s="1">
        <f>(Table2[[#This Row],[Close Price]]/Table2[[#This Row],[Current Week Low]])-1</f>
        <v>0.1022102976874919</v>
      </c>
      <c r="AF48" s="1">
        <f>(Table2[[#This Row],[Current Week High]]/Table2[[#This Row],[Close Price]])-1</f>
        <v>4.3236350991074479E-2</v>
      </c>
      <c r="AG48" s="1">
        <f>(Table2[[#This Row],[Close Price]]/Table2[[#This Row],[Current Month Low]])-1</f>
        <v>0.13052024636351733</v>
      </c>
      <c r="AH48" s="1">
        <f>(Table2[[#This Row],[Current Month High]]/Table2[[#This Row],[Close Price]])-1</f>
        <v>4.3236350991074479E-2</v>
      </c>
      <c r="AI48">
        <v>35.481627448707499</v>
      </c>
      <c r="AJ48">
        <v>106.387559808612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</v>
      </c>
      <c r="AM48" t="s">
        <v>3191</v>
      </c>
      <c r="AN48">
        <v>2.91</v>
      </c>
      <c r="AO48" t="s">
        <v>3190</v>
      </c>
      <c r="AP48">
        <v>0.139617697763082</v>
      </c>
      <c r="AQ48">
        <f>(Table2[[#This Row],[Sharpe Ratio]]-AVERAGE(Table2[Sharpe Ratio]))/_xlfn.STDEV.P(Table2[Sharpe Ratio])</f>
        <v>0.95191980767405593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147</v>
      </c>
      <c r="AT48">
        <f>_xlfn.RANK.AVG(Table2[[#This Row],[6M Return vs Nifty Z-Score]],Table2[6M Return vs Nifty Z-Score])</f>
        <v>30</v>
      </c>
      <c r="AU48">
        <f>_xlfn.RANK.AVG(Table2[[#This Row],[Sharpe Ratio Z-Score]],Table2[Sharpe Ratio Z-Score])</f>
        <v>123</v>
      </c>
      <c r="AV48">
        <f>(Table2[[#This Row],[Rank 1Y]]+Table2[[#This Row],[Rank 6M]]+Table2[[#This Row],[Rank Sharpe]])/3</f>
        <v>100</v>
      </c>
    </row>
    <row r="49" spans="1:48" x14ac:dyDescent="0.3">
      <c r="A49" t="s">
        <v>299</v>
      </c>
      <c r="B49" t="s">
        <v>300</v>
      </c>
      <c r="C49" t="s">
        <v>3143</v>
      </c>
      <c r="D49" t="s">
        <v>249</v>
      </c>
      <c r="E49">
        <v>89200.578257394998</v>
      </c>
      <c r="F49">
        <v>5820.65</v>
      </c>
      <c r="G49">
        <v>66.846599044528901</v>
      </c>
      <c r="H49">
        <f>(Table2[[#This Row],[1Y Return vs Nifty]]-AVERAGE(Table2[1Y Return vs Nifty]))/_xlfn.STDEV.P(Table2[1Y Return vs Nifty])</f>
        <v>0.95229066108924121</v>
      </c>
      <c r="I49">
        <v>5.5691061671233504</v>
      </c>
      <c r="J49">
        <f>(Table2[[#This Row],[1M Return vs Nifty]]-AVERAGE(Table2[1M Return vs Nifty]))/_xlfn.STDEV.P(Table2[1M Return vs Nifty])</f>
        <v>8.2003542035587476E-2</v>
      </c>
      <c r="K49">
        <v>53.230741937413399</v>
      </c>
      <c r="L49">
        <f>(Table2[[#This Row],[6M Return vs Nifty]]-AVERAGE(Table2[6M Return vs Nifty]))/_xlfn.STDEV.P(Table2[6M Return vs Nifty])</f>
        <v>1.4857208297581328</v>
      </c>
      <c r="M49">
        <v>1.8524072124625699</v>
      </c>
      <c r="N49">
        <f>(Table2[[#This Row],[1W Return vs Nifty]]-AVERAGE(Table2[1W Return vs Nifty]))/_xlfn.STDEV.P(Table2[1W Return vs Nifty])</f>
        <v>4.3739532343816875E-2</v>
      </c>
      <c r="O49">
        <v>5717.81</v>
      </c>
      <c r="P49">
        <v>5514.5668613541102</v>
      </c>
      <c r="Q49">
        <v>4669.8771919504297</v>
      </c>
      <c r="R49">
        <v>55.837484453312797</v>
      </c>
      <c r="S49" s="1">
        <f>(Table2[[#This Row],[Close Price]]-Table2[[#This Row],[20D EMA]])/Table2[[#This Row],[20D EMA]]</f>
        <v>1.7985907191739359E-2</v>
      </c>
      <c r="T49" s="1">
        <f>(Table2[[#This Row],[Close Price]]-Table2[[#This Row],[50D EMA]])/Table2[[#This Row],[50D EMA]]</f>
        <v>5.55044750279318E-2</v>
      </c>
      <c r="U49" s="1">
        <f>(Table2[[#This Row],[Close Price]]-Table2[[#This Row],[200D EMA]])/Table2[[#This Row],[200D EMA]]</f>
        <v>0.24642464046660206</v>
      </c>
      <c r="V49">
        <v>1.00173132749048</v>
      </c>
      <c r="W49">
        <v>5802.05</v>
      </c>
      <c r="X49">
        <v>5938.8</v>
      </c>
      <c r="Y49">
        <v>5802.05</v>
      </c>
      <c r="Z49">
        <v>6042</v>
      </c>
      <c r="AA49">
        <v>5298</v>
      </c>
      <c r="AB49">
        <v>6042</v>
      </c>
      <c r="AC49" s="1">
        <f>(Table2[[#This Row],[Close Price]]/Table2[[#This Row],[Day Low]])-1</f>
        <v>3.2057634801492263E-3</v>
      </c>
      <c r="AD49" s="1">
        <f>(Table2[[#This Row],[Day High]]/Table2[[#This Row],[Close Price]])-1</f>
        <v>2.0298420279522222E-2</v>
      </c>
      <c r="AE49" s="1">
        <f>(Table2[[#This Row],[Close Price]]/Table2[[#This Row],[Current Week Low]])-1</f>
        <v>3.2057634801492263E-3</v>
      </c>
      <c r="AF49" s="1">
        <f>(Table2[[#This Row],[Current Week High]]/Table2[[#This Row],[Close Price]])-1</f>
        <v>3.802839889015841E-2</v>
      </c>
      <c r="AG49" s="1">
        <f>(Table2[[#This Row],[Close Price]]/Table2[[#This Row],[Current Month Low]])-1</f>
        <v>9.8650434126085207E-2</v>
      </c>
      <c r="AH49" s="1">
        <f>(Table2[[#This Row],[Current Month High]]/Table2[[#This Row],[Close Price]])-1</f>
        <v>3.802839889015841E-2</v>
      </c>
      <c r="AI49">
        <v>3.8028398890158401</v>
      </c>
      <c r="AJ49">
        <v>85.642980162020706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</v>
      </c>
      <c r="AM49" t="s">
        <v>3190</v>
      </c>
      <c r="AN49">
        <v>2.68</v>
      </c>
      <c r="AO49" t="s">
        <v>3190</v>
      </c>
      <c r="AP49">
        <v>0.12193136950351099</v>
      </c>
      <c r="AQ49">
        <f>(Table2[[#This Row],[Sharpe Ratio]]-AVERAGE(Table2[Sharpe Ratio]))/_xlfn.STDEV.P(Table2[Sharpe Ratio])</f>
        <v>0.74768401890735403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3.3114385841341325</v>
      </c>
      <c r="AS49">
        <f>_xlfn.RANK.AVG(Table2[[#This Row],[1Y Return vs Nifty Z-Score]],Table2[1Y Return vs Nifty Z-Score])</f>
        <v>100</v>
      </c>
      <c r="AT49">
        <f>_xlfn.RANK.AVG(Table2[[#This Row],[6M Return vs Nifty Z-Score]],Table2[6M Return vs Nifty Z-Score])</f>
        <v>57</v>
      </c>
      <c r="AU49">
        <f>_xlfn.RANK.AVG(Table2[[#This Row],[Sharpe Ratio Z-Score]],Table2[Sharpe Ratio Z-Score])</f>
        <v>158</v>
      </c>
      <c r="AV49">
        <f>(Table2[[#This Row],[Rank 1Y]]+Table2[[#This Row],[Rank 6M]]+Table2[[#This Row],[Rank Sharpe]])/3</f>
        <v>105</v>
      </c>
    </row>
    <row r="50" spans="1:48" x14ac:dyDescent="0.3">
      <c r="A50" t="s">
        <v>801</v>
      </c>
      <c r="B50" t="s">
        <v>802</v>
      </c>
      <c r="C50" t="s">
        <v>3152</v>
      </c>
      <c r="D50" t="s">
        <v>292</v>
      </c>
      <c r="E50">
        <v>19718.408520000001</v>
      </c>
      <c r="F50">
        <v>1721.35</v>
      </c>
      <c r="G50">
        <v>80.700514464524801</v>
      </c>
      <c r="H50">
        <f>(Table2[[#This Row],[1Y Return vs Nifty]]-AVERAGE(Table2[1Y Return vs Nifty]))/_xlfn.STDEV.P(Table2[1Y Return vs Nifty])</f>
        <v>1.2214535229288617</v>
      </c>
      <c r="I50">
        <v>11.770583605713099</v>
      </c>
      <c r="J50">
        <f>(Table2[[#This Row],[1M Return vs Nifty]]-AVERAGE(Table2[1M Return vs Nifty]))/_xlfn.STDEV.P(Table2[1M Return vs Nifty])</f>
        <v>0.65641309585301477</v>
      </c>
      <c r="K50">
        <v>18.199249629432099</v>
      </c>
      <c r="L50">
        <f>(Table2[[#This Row],[6M Return vs Nifty]]-AVERAGE(Table2[6M Return vs Nifty]))/_xlfn.STDEV.P(Table2[6M Return vs Nifty])</f>
        <v>0.35292037560652123</v>
      </c>
      <c r="M50">
        <v>16.928291976069701</v>
      </c>
      <c r="N50">
        <f>(Table2[[#This Row],[1W Return vs Nifty]]-AVERAGE(Table2[1W Return vs Nifty]))/_xlfn.STDEV.P(Table2[1W Return vs Nifty])</f>
        <v>3.2353212970584537</v>
      </c>
      <c r="O50">
        <v>1532.76</v>
      </c>
      <c r="P50">
        <v>1615.4101214621201</v>
      </c>
      <c r="Q50">
        <v>1511.68940060727</v>
      </c>
      <c r="R50">
        <v>77.520794271110603</v>
      </c>
      <c r="S50" s="1">
        <f>(Table2[[#This Row],[Close Price]]-Table2[[#This Row],[20D EMA]])/Table2[[#This Row],[20D EMA]]</f>
        <v>0.12303948432892294</v>
      </c>
      <c r="T50" s="1">
        <f>(Table2[[#This Row],[Close Price]]-Table2[[#This Row],[50D EMA]])/Table2[[#This Row],[50D EMA]]</f>
        <v>6.5580794084658112E-2</v>
      </c>
      <c r="U50" s="1">
        <f>(Table2[[#This Row],[Close Price]]-Table2[[#This Row],[200D EMA]])/Table2[[#This Row],[200D EMA]]</f>
        <v>0.13869290828427178</v>
      </c>
      <c r="V50">
        <v>0.79471019888521899</v>
      </c>
      <c r="W50">
        <v>1680</v>
      </c>
      <c r="X50">
        <v>1736</v>
      </c>
      <c r="Y50">
        <v>1415</v>
      </c>
      <c r="Z50">
        <v>1736</v>
      </c>
      <c r="AA50">
        <v>1370</v>
      </c>
      <c r="AB50">
        <v>1736</v>
      </c>
      <c r="AC50" s="1">
        <f>(Table2[[#This Row],[Close Price]]/Table2[[#This Row],[Day Low]])-1</f>
        <v>2.4613095238095184E-2</v>
      </c>
      <c r="AD50" s="1">
        <f>(Table2[[#This Row],[Day High]]/Table2[[#This Row],[Close Price]])-1</f>
        <v>8.5107619019955116E-3</v>
      </c>
      <c r="AE50" s="1">
        <f>(Table2[[#This Row],[Close Price]]/Table2[[#This Row],[Current Week Low]])-1</f>
        <v>0.21650176678445221</v>
      </c>
      <c r="AF50" s="1">
        <f>(Table2[[#This Row],[Current Week High]]/Table2[[#This Row],[Close Price]])-1</f>
        <v>8.5107619019955116E-3</v>
      </c>
      <c r="AG50" s="1">
        <f>(Table2[[#This Row],[Close Price]]/Table2[[#This Row],[Current Month Low]])-1</f>
        <v>0.25645985401459837</v>
      </c>
      <c r="AH50" s="1">
        <f>(Table2[[#This Row],[Current Month High]]/Table2[[#This Row],[Close Price]])-1</f>
        <v>8.5107619019955116E-3</v>
      </c>
      <c r="AI50">
        <v>64.626601214163301</v>
      </c>
      <c r="AJ50">
        <v>155.601752171653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0.02</v>
      </c>
      <c r="AM50" t="s">
        <v>3190</v>
      </c>
      <c r="AN50">
        <v>12.79</v>
      </c>
      <c r="AO50" t="s">
        <v>3190</v>
      </c>
      <c r="AP50">
        <v>0.169213843317672</v>
      </c>
      <c r="AQ50">
        <f>(Table2[[#This Row],[Sharpe Ratio]]-AVERAGE(Table2[Sharpe Ratio]))/_xlfn.STDEV.P(Table2[Sharpe Ratio])</f>
        <v>1.293686173370947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71</v>
      </c>
      <c r="AT50">
        <f>_xlfn.RANK.AVG(Table2[[#This Row],[6M Return vs Nifty Z-Score]],Table2[6M Return vs Nifty Z-Score])</f>
        <v>194</v>
      </c>
      <c r="AU50">
        <f>_xlfn.RANK.AVG(Table2[[#This Row],[Sharpe Ratio Z-Score]],Table2[Sharpe Ratio Z-Score])</f>
        <v>68</v>
      </c>
      <c r="AV50">
        <f>(Table2[[#This Row],[Rank 1Y]]+Table2[[#This Row],[Rank 6M]]+Table2[[#This Row],[Rank Sharpe]])/3</f>
        <v>111</v>
      </c>
    </row>
    <row r="51" spans="1:48" x14ac:dyDescent="0.3">
      <c r="A51" t="s">
        <v>622</v>
      </c>
      <c r="B51" t="s">
        <v>623</v>
      </c>
      <c r="C51" t="s">
        <v>3161</v>
      </c>
      <c r="D51" t="s">
        <v>574</v>
      </c>
      <c r="E51">
        <v>30207.5762689</v>
      </c>
      <c r="F51">
        <v>2733.05</v>
      </c>
      <c r="G51">
        <v>106.436069583284</v>
      </c>
      <c r="H51">
        <f>(Table2[[#This Row],[1Y Return vs Nifty]]-AVERAGE(Table2[1Y Return vs Nifty]))/_xlfn.STDEV.P(Table2[1Y Return vs Nifty])</f>
        <v>1.7214605936230012</v>
      </c>
      <c r="I51">
        <v>7.1299180912187703</v>
      </c>
      <c r="J51">
        <f>(Table2[[#This Row],[1M Return vs Nifty]]-AVERAGE(Table2[1M Return vs Nifty]))/_xlfn.STDEV.P(Table2[1M Return vs Nifty])</f>
        <v>0.22657316915922493</v>
      </c>
      <c r="K51">
        <v>22.0855112600612</v>
      </c>
      <c r="L51">
        <f>(Table2[[#This Row],[6M Return vs Nifty]]-AVERAGE(Table2[6M Return vs Nifty]))/_xlfn.STDEV.P(Table2[6M Return vs Nifty])</f>
        <v>0.47858898547974743</v>
      </c>
      <c r="M51">
        <v>7.2190559382600696</v>
      </c>
      <c r="N51">
        <f>(Table2[[#This Row],[1W Return vs Nifty]]-AVERAGE(Table2[1W Return vs Nifty]))/_xlfn.STDEV.P(Table2[1W Return vs Nifty])</f>
        <v>1.1798651050353255</v>
      </c>
      <c r="O51">
        <v>2683.5</v>
      </c>
      <c r="P51">
        <v>2669.18676030595</v>
      </c>
      <c r="Q51">
        <v>2232.0880086153702</v>
      </c>
      <c r="R51">
        <v>56.423845782720797</v>
      </c>
      <c r="S51" s="1">
        <f>(Table2[[#This Row],[Close Price]]-Table2[[#This Row],[20D EMA]])/Table2[[#This Row],[20D EMA]]</f>
        <v>1.8464691634060063E-2</v>
      </c>
      <c r="T51" s="1">
        <f>(Table2[[#This Row],[Close Price]]-Table2[[#This Row],[50D EMA]])/Table2[[#This Row],[50D EMA]]</f>
        <v>2.3926103876946405E-2</v>
      </c>
      <c r="U51" s="1">
        <f>(Table2[[#This Row],[Close Price]]-Table2[[#This Row],[200D EMA]])/Table2[[#This Row],[200D EMA]]</f>
        <v>0.22443648702516503</v>
      </c>
      <c r="V51">
        <v>0.53936033835952801</v>
      </c>
      <c r="W51">
        <v>2717.35</v>
      </c>
      <c r="X51">
        <v>2843</v>
      </c>
      <c r="Y51">
        <v>2536.0500000000002</v>
      </c>
      <c r="Z51">
        <v>2843</v>
      </c>
      <c r="AA51">
        <v>2511</v>
      </c>
      <c r="AB51">
        <v>2925</v>
      </c>
      <c r="AC51" s="1">
        <f>(Table2[[#This Row],[Close Price]]/Table2[[#This Row],[Day Low]])-1</f>
        <v>5.7776878208550819E-3</v>
      </c>
      <c r="AD51" s="1">
        <f>(Table2[[#This Row],[Day High]]/Table2[[#This Row],[Close Price]])-1</f>
        <v>4.0229779916210795E-2</v>
      </c>
      <c r="AE51" s="1">
        <f>(Table2[[#This Row],[Close Price]]/Table2[[#This Row],[Current Week Low]])-1</f>
        <v>7.7679856469706765E-2</v>
      </c>
      <c r="AF51" s="1">
        <f>(Table2[[#This Row],[Current Week High]]/Table2[[#This Row],[Close Price]])-1</f>
        <v>4.0229779916210795E-2</v>
      </c>
      <c r="AG51" s="1">
        <f>(Table2[[#This Row],[Close Price]]/Table2[[#This Row],[Current Month Low]])-1</f>
        <v>8.8430904022301915E-2</v>
      </c>
      <c r="AH51" s="1">
        <f>(Table2[[#This Row],[Current Month High]]/Table2[[#This Row],[Close Price]])-1</f>
        <v>7.0232889994694458E-2</v>
      </c>
      <c r="AI51">
        <v>14.889958105413299</v>
      </c>
      <c r="AJ51">
        <v>132.00764006791101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0.24</v>
      </c>
      <c r="AM51" t="s">
        <v>3190</v>
      </c>
      <c r="AN51">
        <v>-1.86</v>
      </c>
      <c r="AO51" t="s">
        <v>3189</v>
      </c>
      <c r="AP51">
        <v>0.13955080621468</v>
      </c>
      <c r="AQ51">
        <f>(Table2[[#This Row],[Sharpe Ratio]]-AVERAGE(Table2[Sharpe Ratio]))/_xlfn.STDEV.P(Table2[Sharpe Ratio])</f>
        <v>0.95114736650089626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4.5576352197981951</v>
      </c>
      <c r="AS51">
        <f>_xlfn.RANK.AVG(Table2[[#This Row],[1Y Return vs Nifty Z-Score]],Table2[1Y Return vs Nifty Z-Score])</f>
        <v>46</v>
      </c>
      <c r="AT51">
        <f>_xlfn.RANK.AVG(Table2[[#This Row],[6M Return vs Nifty Z-Score]],Table2[6M Return vs Nifty Z-Score])</f>
        <v>164</v>
      </c>
      <c r="AU51">
        <f>_xlfn.RANK.AVG(Table2[[#This Row],[Sharpe Ratio Z-Score]],Table2[Sharpe Ratio Z-Score])</f>
        <v>125</v>
      </c>
      <c r="AV51">
        <f>(Table2[[#This Row],[Rank 1Y]]+Table2[[#This Row],[Rank 6M]]+Table2[[#This Row],[Rank Sharpe]])/3</f>
        <v>111.66666666666667</v>
      </c>
    </row>
    <row r="52" spans="1:48" x14ac:dyDescent="0.3">
      <c r="A52" t="s">
        <v>1295</v>
      </c>
      <c r="B52" t="s">
        <v>1296</v>
      </c>
      <c r="C52" t="s">
        <v>3158</v>
      </c>
      <c r="D52" t="s">
        <v>256</v>
      </c>
      <c r="E52">
        <v>8952.6904617599994</v>
      </c>
      <c r="F52">
        <v>1991.2</v>
      </c>
      <c r="G52">
        <v>95.579307288246099</v>
      </c>
      <c r="H52">
        <f>(Table2[[#This Row],[1Y Return vs Nifty]]-AVERAGE(Table2[1Y Return vs Nifty]))/_xlfn.STDEV.P(Table2[1Y Return vs Nifty])</f>
        <v>1.5105283682517459</v>
      </c>
      <c r="I52">
        <v>6.5434001167958504</v>
      </c>
      <c r="J52">
        <f>(Table2[[#This Row],[1M Return vs Nifty]]-AVERAGE(Table2[1M Return vs Nifty]))/_xlfn.STDEV.P(Table2[1M Return vs Nifty])</f>
        <v>0.17224715873181556</v>
      </c>
      <c r="K52">
        <v>58.190424440023698</v>
      </c>
      <c r="L52">
        <f>(Table2[[#This Row],[6M Return vs Nifty]]-AVERAGE(Table2[6M Return vs Nifty]))/_xlfn.STDEV.P(Table2[6M Return vs Nifty])</f>
        <v>1.6461002547055736</v>
      </c>
      <c r="M52">
        <v>0.64234931399184902</v>
      </c>
      <c r="N52">
        <f>(Table2[[#This Row],[1W Return vs Nifty]]-AVERAGE(Table2[1W Return vs Nifty]))/_xlfn.STDEV.P(Table2[1W Return vs Nifty])</f>
        <v>-0.2124310860686329</v>
      </c>
      <c r="O52">
        <v>2030.29</v>
      </c>
      <c r="P52">
        <v>2031.45130127983</v>
      </c>
      <c r="Q52">
        <v>1680.9421507715699</v>
      </c>
      <c r="R52">
        <v>59.300988749117202</v>
      </c>
      <c r="S52" s="1">
        <f>(Table2[[#This Row],[Close Price]]-Table2[[#This Row],[20D EMA]])/Table2[[#This Row],[20D EMA]]</f>
        <v>-1.9253407148732408E-2</v>
      </c>
      <c r="T52" s="1">
        <f>(Table2[[#This Row],[Close Price]]-Table2[[#This Row],[50D EMA]])/Table2[[#This Row],[50D EMA]]</f>
        <v>-1.9814061628979883E-2</v>
      </c>
      <c r="U52" s="1">
        <f>(Table2[[#This Row],[Close Price]]-Table2[[#This Row],[200D EMA]])/Table2[[#This Row],[200D EMA]]</f>
        <v>0.18457378148678022</v>
      </c>
      <c r="V52">
        <v>0.72539998500469705</v>
      </c>
      <c r="W52">
        <v>1999.55</v>
      </c>
      <c r="X52">
        <v>2095.1</v>
      </c>
      <c r="Y52">
        <v>1940.05</v>
      </c>
      <c r="Z52">
        <v>2095.1</v>
      </c>
      <c r="AA52">
        <v>1890</v>
      </c>
      <c r="AB52">
        <v>2242.5500000000002</v>
      </c>
      <c r="AC52" s="1">
        <f>(Table2[[#This Row],[Close Price]]/Table2[[#This Row],[Day Low]])-1</f>
        <v>-4.1759395864069404E-3</v>
      </c>
      <c r="AD52" s="1">
        <f>(Table2[[#This Row],[Day High]]/Table2[[#This Row],[Close Price]])-1</f>
        <v>5.2179590196866243E-2</v>
      </c>
      <c r="AE52" s="1">
        <f>(Table2[[#This Row],[Close Price]]/Table2[[#This Row],[Current Week Low]])-1</f>
        <v>2.6365299863405633E-2</v>
      </c>
      <c r="AF52" s="1">
        <f>(Table2[[#This Row],[Current Week High]]/Table2[[#This Row],[Close Price]])-1</f>
        <v>5.2179590196866243E-2</v>
      </c>
      <c r="AG52" s="1">
        <f>(Table2[[#This Row],[Close Price]]/Table2[[#This Row],[Current Month Low]])-1</f>
        <v>5.3544973544973562E-2</v>
      </c>
      <c r="AH52" s="1">
        <f>(Table2[[#This Row],[Current Month High]]/Table2[[#This Row],[Close Price]])-1</f>
        <v>0.12623041382081168</v>
      </c>
      <c r="AI52">
        <v>20.869325030132501</v>
      </c>
      <c r="AJ52">
        <v>124.208985474608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0.23</v>
      </c>
      <c r="AM52" t="s">
        <v>3190</v>
      </c>
      <c r="AN52">
        <v>-1.42</v>
      </c>
      <c r="AO52" t="s">
        <v>3189</v>
      </c>
      <c r="AP52">
        <v>9.6293896848044999E-2</v>
      </c>
      <c r="AQ52">
        <f>(Table2[[#This Row],[Sharpe Ratio]]-AVERAGE(Table2[Sharpe Ratio]))/_xlfn.STDEV.P(Table2[Sharpe Ratio])</f>
        <v>0.45163108056271356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57</v>
      </c>
      <c r="AT52">
        <f>_xlfn.RANK.AVG(Table2[[#This Row],[6M Return vs Nifty Z-Score]],Table2[6M Return vs Nifty Z-Score])</f>
        <v>46</v>
      </c>
      <c r="AU52">
        <f>_xlfn.RANK.AVG(Table2[[#This Row],[Sharpe Ratio Z-Score]],Table2[Sharpe Ratio Z-Score])</f>
        <v>232</v>
      </c>
      <c r="AV52">
        <f>(Table2[[#This Row],[Rank 1Y]]+Table2[[#This Row],[Rank 6M]]+Table2[[#This Row],[Rank Sharpe]])/3</f>
        <v>111.66666666666667</v>
      </c>
    </row>
    <row r="53" spans="1:48" x14ac:dyDescent="0.3">
      <c r="A53" t="s">
        <v>1472</v>
      </c>
      <c r="B53" t="s">
        <v>1473</v>
      </c>
      <c r="C53" t="s">
        <v>3152</v>
      </c>
      <c r="D53" t="s">
        <v>166</v>
      </c>
      <c r="E53">
        <v>7089.1741486800001</v>
      </c>
      <c r="F53">
        <v>453.9</v>
      </c>
      <c r="G53">
        <v>41.2676725609088</v>
      </c>
      <c r="H53">
        <f>(Table2[[#This Row],[1Y Return vs Nifty]]-AVERAGE(Table2[1Y Return vs Nifty]))/_xlfn.STDEV.P(Table2[1Y Return vs Nifty])</f>
        <v>0.45532667319169667</v>
      </c>
      <c r="I53">
        <v>22.5745758181037</v>
      </c>
      <c r="J53">
        <f>(Table2[[#This Row],[1M Return vs Nifty]]-AVERAGE(Table2[1M Return vs Nifty]))/_xlfn.STDEV.P(Table2[1M Return vs Nifty])</f>
        <v>1.6571288781194911</v>
      </c>
      <c r="K53">
        <v>33.922575722573498</v>
      </c>
      <c r="L53">
        <f>(Table2[[#This Row],[6M Return vs Nifty]]-AVERAGE(Table2[6M Return vs Nifty]))/_xlfn.STDEV.P(Table2[6M Return vs Nifty])</f>
        <v>0.86135977586085899</v>
      </c>
      <c r="M53">
        <v>2.0249244964791999</v>
      </c>
      <c r="N53">
        <f>(Table2[[#This Row],[1W Return vs Nifty]]-AVERAGE(Table2[1W Return vs Nifty]))/_xlfn.STDEV.P(Table2[1W Return vs Nifty])</f>
        <v>8.0261635450807736E-2</v>
      </c>
      <c r="O53">
        <v>431.65</v>
      </c>
      <c r="P53">
        <v>417.61792601080299</v>
      </c>
      <c r="Q53">
        <v>368.85958593919599</v>
      </c>
      <c r="R53">
        <v>64.511889511864695</v>
      </c>
      <c r="S53" s="1">
        <f>(Table2[[#This Row],[Close Price]]-Table2[[#This Row],[20D EMA]])/Table2[[#This Row],[20D EMA]]</f>
        <v>5.1546391752577324E-2</v>
      </c>
      <c r="T53" s="1">
        <f>(Table2[[#This Row],[Close Price]]-Table2[[#This Row],[50D EMA]])/Table2[[#This Row],[50D EMA]]</f>
        <v>8.6878631709546003E-2</v>
      </c>
      <c r="U53" s="1">
        <f>(Table2[[#This Row],[Close Price]]-Table2[[#This Row],[200D EMA]])/Table2[[#This Row],[200D EMA]]</f>
        <v>0.23054955680295733</v>
      </c>
      <c r="V53">
        <v>1.5269335495976</v>
      </c>
      <c r="W53">
        <v>451.5</v>
      </c>
      <c r="X53">
        <v>470.7</v>
      </c>
      <c r="Y53">
        <v>448.75</v>
      </c>
      <c r="Z53">
        <v>479.5</v>
      </c>
      <c r="AA53">
        <v>400.05</v>
      </c>
      <c r="AB53">
        <v>479.5</v>
      </c>
      <c r="AC53" s="1">
        <f>(Table2[[#This Row],[Close Price]]/Table2[[#This Row],[Day Low]])-1</f>
        <v>5.3156146179400565E-3</v>
      </c>
      <c r="AD53" s="1">
        <f>(Table2[[#This Row],[Day High]]/Table2[[#This Row],[Close Price]])-1</f>
        <v>3.7012557832121651E-2</v>
      </c>
      <c r="AE53" s="1">
        <f>(Table2[[#This Row],[Close Price]]/Table2[[#This Row],[Current Week Low]])-1</f>
        <v>1.1476323119777199E-2</v>
      </c>
      <c r="AF53" s="1">
        <f>(Table2[[#This Row],[Current Week High]]/Table2[[#This Row],[Close Price]])-1</f>
        <v>5.6400088125137859E-2</v>
      </c>
      <c r="AG53" s="1">
        <f>(Table2[[#This Row],[Close Price]]/Table2[[#This Row],[Current Month Low]])-1</f>
        <v>0.13460817397825253</v>
      </c>
      <c r="AH53" s="1">
        <f>(Table2[[#This Row],[Current Month High]]/Table2[[#This Row],[Close Price]])-1</f>
        <v>5.6400088125137859E-2</v>
      </c>
      <c r="AI53">
        <v>5.6400088125137797</v>
      </c>
      <c r="AJ53">
        <v>76.6491535318155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0.18</v>
      </c>
      <c r="AM53" t="s">
        <v>3190</v>
      </c>
      <c r="AN53">
        <v>9.2799999999999994</v>
      </c>
      <c r="AO53" t="s">
        <v>3190</v>
      </c>
      <c r="AP53">
        <v>0.17956917387810301</v>
      </c>
      <c r="AQ53">
        <f>(Table2[[#This Row],[Sharpe Ratio]]-AVERAGE(Table2[Sharpe Ratio]))/_xlfn.STDEV.P(Table2[Sharpe Ratio])</f>
        <v>1.4132660586874519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4.4673430213103069</v>
      </c>
      <c r="AS53">
        <f>_xlfn.RANK.AVG(Table2[[#This Row],[1Y Return vs Nifty Z-Score]],Table2[1Y Return vs Nifty Z-Score])</f>
        <v>173</v>
      </c>
      <c r="AT53">
        <f>_xlfn.RANK.AVG(Table2[[#This Row],[6M Return vs Nifty Z-Score]],Table2[6M Return vs Nifty Z-Score])</f>
        <v>111</v>
      </c>
      <c r="AU53">
        <f>_xlfn.RANK.AVG(Table2[[#This Row],[Sharpe Ratio Z-Score]],Table2[Sharpe Ratio Z-Score])</f>
        <v>54</v>
      </c>
      <c r="AV53">
        <f>(Table2[[#This Row],[Rank 1Y]]+Table2[[#This Row],[Rank 6M]]+Table2[[#This Row],[Rank Sharpe]])/3</f>
        <v>112.66666666666667</v>
      </c>
    </row>
    <row r="54" spans="1:48" x14ac:dyDescent="0.3">
      <c r="A54" t="s">
        <v>505</v>
      </c>
      <c r="B54" t="s">
        <v>506</v>
      </c>
      <c r="C54" t="s">
        <v>3148</v>
      </c>
      <c r="D54" t="s">
        <v>51</v>
      </c>
      <c r="E54">
        <v>42191.362144339997</v>
      </c>
      <c r="F54">
        <v>1495.15</v>
      </c>
      <c r="G54">
        <v>77.249947663699899</v>
      </c>
      <c r="H54">
        <f>(Table2[[#This Row],[1Y Return vs Nifty]]-AVERAGE(Table2[1Y Return vs Nifty]))/_xlfn.STDEV.P(Table2[1Y Return vs Nifty])</f>
        <v>1.1544136712391155</v>
      </c>
      <c r="I54">
        <v>-6.7651835061369603</v>
      </c>
      <c r="J54">
        <f>(Table2[[#This Row],[1M Return vs Nifty]]-AVERAGE(Table2[1M Return vs Nifty]))/_xlfn.STDEV.P(Table2[1M Return vs Nifty])</f>
        <v>-1.0604554764855714</v>
      </c>
      <c r="K54">
        <v>24.387353430566598</v>
      </c>
      <c r="L54">
        <f>(Table2[[#This Row],[6M Return vs Nifty]]-AVERAGE(Table2[6M Return vs Nifty]))/_xlfn.STDEV.P(Table2[6M Return vs Nifty])</f>
        <v>0.55302280728812547</v>
      </c>
      <c r="M54">
        <v>-0.40658298818286598</v>
      </c>
      <c r="N54">
        <f>(Table2[[#This Row],[1W Return vs Nifty]]-AVERAGE(Table2[1W Return vs Nifty]))/_xlfn.STDEV.P(Table2[1W Return vs Nifty])</f>
        <v>-0.43449123448011251</v>
      </c>
      <c r="O54">
        <v>1568.77</v>
      </c>
      <c r="P54">
        <v>1612.6908630210901</v>
      </c>
      <c r="Q54">
        <v>1373.4892871961999</v>
      </c>
      <c r="R54">
        <v>34.130694709582599</v>
      </c>
      <c r="S54" s="1">
        <f>(Table2[[#This Row],[Close Price]]-Table2[[#This Row],[20D EMA]])/Table2[[#This Row],[20D EMA]]</f>
        <v>-4.6928485373891576E-2</v>
      </c>
      <c r="T54" s="1">
        <f>(Table2[[#This Row],[Close Price]]-Table2[[#This Row],[50D EMA]])/Table2[[#This Row],[50D EMA]]</f>
        <v>-7.2884931462250641E-2</v>
      </c>
      <c r="U54" s="1">
        <f>(Table2[[#This Row],[Close Price]]-Table2[[#This Row],[200D EMA]])/Table2[[#This Row],[200D EMA]]</f>
        <v>8.8577838893927383E-2</v>
      </c>
      <c r="V54">
        <v>0.68869284216934701</v>
      </c>
      <c r="W54">
        <v>1491.8</v>
      </c>
      <c r="X54">
        <v>1533.85</v>
      </c>
      <c r="Y54">
        <v>1478.1</v>
      </c>
      <c r="Z54">
        <v>1533.85</v>
      </c>
      <c r="AA54">
        <v>1451</v>
      </c>
      <c r="AB54">
        <v>1776.75</v>
      </c>
      <c r="AC54" s="1">
        <f>(Table2[[#This Row],[Close Price]]/Table2[[#This Row],[Day Low]])-1</f>
        <v>2.2456093310097014E-3</v>
      </c>
      <c r="AD54" s="1">
        <f>(Table2[[#This Row],[Day High]]/Table2[[#This Row],[Close Price]])-1</f>
        <v>2.5883690599605158E-2</v>
      </c>
      <c r="AE54" s="1">
        <f>(Table2[[#This Row],[Close Price]]/Table2[[#This Row],[Current Week Low]])-1</f>
        <v>1.1535078817400901E-2</v>
      </c>
      <c r="AF54" s="1">
        <f>(Table2[[#This Row],[Current Week High]]/Table2[[#This Row],[Close Price]])-1</f>
        <v>2.5883690599605158E-2</v>
      </c>
      <c r="AG54" s="1">
        <f>(Table2[[#This Row],[Close Price]]/Table2[[#This Row],[Current Month Low]])-1</f>
        <v>3.0427291523087652E-2</v>
      </c>
      <c r="AH54" s="1">
        <f>(Table2[[#This Row],[Current Month High]]/Table2[[#This Row],[Close Price]])-1</f>
        <v>0.18834230679196051</v>
      </c>
      <c r="AI54">
        <v>22.459285021569698</v>
      </c>
      <c r="AJ54">
        <v>95.572269457161497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-7.0000000000000007E-2</v>
      </c>
      <c r="AM54" t="s">
        <v>3189</v>
      </c>
      <c r="AN54">
        <v>-10.28</v>
      </c>
      <c r="AO54" t="s">
        <v>3189</v>
      </c>
      <c r="AP54">
        <v>0.14982644387670599</v>
      </c>
      <c r="AQ54">
        <f>(Table2[[#This Row],[Sharpe Ratio]]-AVERAGE(Table2[Sharpe Ratio]))/_xlfn.STDEV.P(Table2[Sharpe Ratio])</f>
        <v>1.0698069849465177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80</v>
      </c>
      <c r="AT54">
        <f>_xlfn.RANK.AVG(Table2[[#This Row],[6M Return vs Nifty Z-Score]],Table2[6M Return vs Nifty Z-Score])</f>
        <v>153</v>
      </c>
      <c r="AU54">
        <f>_xlfn.RANK.AVG(Table2[[#This Row],[Sharpe Ratio Z-Score]],Table2[Sharpe Ratio Z-Score])</f>
        <v>110</v>
      </c>
      <c r="AV54">
        <f>(Table2[[#This Row],[Rank 1Y]]+Table2[[#This Row],[Rank 6M]]+Table2[[#This Row],[Rank Sharpe]])/3</f>
        <v>114.33333333333333</v>
      </c>
    </row>
    <row r="55" spans="1:48" x14ac:dyDescent="0.3">
      <c r="A55" t="s">
        <v>1539</v>
      </c>
      <c r="B55" t="s">
        <v>1540</v>
      </c>
      <c r="C55" t="s">
        <v>3157</v>
      </c>
      <c r="D55" t="s">
        <v>136</v>
      </c>
      <c r="E55">
        <v>6499.2016820400004</v>
      </c>
      <c r="F55">
        <v>220.24</v>
      </c>
      <c r="G55">
        <v>69.710101728496994</v>
      </c>
      <c r="H55">
        <f>(Table2[[#This Row],[1Y Return vs Nifty]]-AVERAGE(Table2[1Y Return vs Nifty]))/_xlfn.STDEV.P(Table2[1Y Return vs Nifty])</f>
        <v>1.0079246500328893</v>
      </c>
      <c r="I55">
        <v>-0.36922667642619</v>
      </c>
      <c r="J55">
        <f>(Table2[[#This Row],[1M Return vs Nifty]]-AVERAGE(Table2[1M Return vs Nifty]))/_xlfn.STDEV.P(Table2[1M Return vs Nifty])</f>
        <v>-0.46803234100365715</v>
      </c>
      <c r="K55">
        <v>22.8236894021402</v>
      </c>
      <c r="L55">
        <f>(Table2[[#This Row],[6M Return vs Nifty]]-AVERAGE(Table2[6M Return vs Nifty]))/_xlfn.STDEV.P(Table2[6M Return vs Nifty])</f>
        <v>0.5024591799676188</v>
      </c>
      <c r="M55">
        <v>3.6672648264455101</v>
      </c>
      <c r="N55">
        <f>(Table2[[#This Row],[1W Return vs Nifty]]-AVERAGE(Table2[1W Return vs Nifty]))/_xlfn.STDEV.P(Table2[1W Return vs Nifty])</f>
        <v>0.42794693092541625</v>
      </c>
      <c r="O55">
        <v>216.54</v>
      </c>
      <c r="P55">
        <v>224.87054466696199</v>
      </c>
      <c r="Q55">
        <v>196.717672341335</v>
      </c>
      <c r="R55">
        <v>60.484306754824402</v>
      </c>
      <c r="S55" s="1">
        <f>(Table2[[#This Row],[Close Price]]-Table2[[#This Row],[20D EMA]])/Table2[[#This Row],[20D EMA]]</f>
        <v>1.7086912348757814E-2</v>
      </c>
      <c r="T55" s="1">
        <f>(Table2[[#This Row],[Close Price]]-Table2[[#This Row],[50D EMA]])/Table2[[#This Row],[50D EMA]]</f>
        <v>-2.0592046298548862E-2</v>
      </c>
      <c r="U55" s="1">
        <f>(Table2[[#This Row],[Close Price]]-Table2[[#This Row],[200D EMA]])/Table2[[#This Row],[200D EMA]]</f>
        <v>0.11957404425693996</v>
      </c>
      <c r="V55">
        <v>1.2819860867533199</v>
      </c>
      <c r="W55">
        <v>213.98</v>
      </c>
      <c r="X55">
        <v>223.7</v>
      </c>
      <c r="Y55">
        <v>200.12</v>
      </c>
      <c r="Z55">
        <v>223.7</v>
      </c>
      <c r="AA55">
        <v>195.51</v>
      </c>
      <c r="AB55">
        <v>246</v>
      </c>
      <c r="AC55" s="1">
        <f>(Table2[[#This Row],[Close Price]]/Table2[[#This Row],[Day Low]])-1</f>
        <v>2.9255070567342889E-2</v>
      </c>
      <c r="AD55" s="1">
        <f>(Table2[[#This Row],[Day High]]/Table2[[#This Row],[Close Price]])-1</f>
        <v>1.5710134398837505E-2</v>
      </c>
      <c r="AE55" s="1">
        <f>(Table2[[#This Row],[Close Price]]/Table2[[#This Row],[Current Week Low]])-1</f>
        <v>0.10053967619428339</v>
      </c>
      <c r="AF55" s="1">
        <f>(Table2[[#This Row],[Current Week High]]/Table2[[#This Row],[Close Price]])-1</f>
        <v>1.5710134398837505E-2</v>
      </c>
      <c r="AG55" s="1">
        <f>(Table2[[#This Row],[Close Price]]/Table2[[#This Row],[Current Month Low]])-1</f>
        <v>0.12648969362180962</v>
      </c>
      <c r="AH55" s="1">
        <f>(Table2[[#This Row],[Current Month High]]/Table2[[#This Row],[Close Price]])-1</f>
        <v>0.1169633127497276</v>
      </c>
      <c r="AI55">
        <v>22.5708318198329</v>
      </c>
      <c r="AJ55">
        <v>104.399071925754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-0.05</v>
      </c>
      <c r="AM55" t="s">
        <v>3189</v>
      </c>
      <c r="AN55">
        <v>2.4</v>
      </c>
      <c r="AO55" t="s">
        <v>3190</v>
      </c>
      <c r="AP55">
        <v>0.15718504149985499</v>
      </c>
      <c r="AQ55">
        <f>(Table2[[#This Row],[Sharpe Ratio]]-AVERAGE(Table2[Sharpe Ratio]))/_xlfn.STDEV.P(Table2[Sharpe Ratio])</f>
        <v>1.154781603065308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95</v>
      </c>
      <c r="AT55">
        <f>_xlfn.RANK.AVG(Table2[[#This Row],[6M Return vs Nifty Z-Score]],Table2[6M Return vs Nifty Z-Score])</f>
        <v>158</v>
      </c>
      <c r="AU55">
        <f>_xlfn.RANK.AVG(Table2[[#This Row],[Sharpe Ratio Z-Score]],Table2[Sharpe Ratio Z-Score])</f>
        <v>93</v>
      </c>
      <c r="AV55">
        <f>(Table2[[#This Row],[Rank 1Y]]+Table2[[#This Row],[Rank 6M]]+Table2[[#This Row],[Rank Sharpe]])/3</f>
        <v>115.33333333333333</v>
      </c>
    </row>
    <row r="56" spans="1:48" x14ac:dyDescent="0.3">
      <c r="A56" t="s">
        <v>869</v>
      </c>
      <c r="B56" t="s">
        <v>870</v>
      </c>
      <c r="C56" t="s">
        <v>3150</v>
      </c>
      <c r="D56" t="s">
        <v>530</v>
      </c>
      <c r="E56">
        <v>17363.49141744</v>
      </c>
      <c r="F56">
        <v>616.4</v>
      </c>
      <c r="G56">
        <v>58.0968416995049</v>
      </c>
      <c r="H56">
        <f>(Table2[[#This Row],[1Y Return vs Nifty]]-AVERAGE(Table2[1Y Return vs Nifty]))/_xlfn.STDEV.P(Table2[1Y Return vs Nifty])</f>
        <v>0.78229469561729392</v>
      </c>
      <c r="I56">
        <v>18.865671524365901</v>
      </c>
      <c r="J56">
        <f>(Table2[[#This Row],[1M Return vs Nifty]]-AVERAGE(Table2[1M Return vs Nifty]))/_xlfn.STDEV.P(Table2[1M Return vs Nifty])</f>
        <v>1.3135929898389813</v>
      </c>
      <c r="K56">
        <v>16.249874356255699</v>
      </c>
      <c r="L56">
        <f>(Table2[[#This Row],[6M Return vs Nifty]]-AVERAGE(Table2[6M Return vs Nifty]))/_xlfn.STDEV.P(Table2[6M Return vs Nifty])</f>
        <v>0.28988414593773726</v>
      </c>
      <c r="M56">
        <v>11.1428234621699</v>
      </c>
      <c r="N56">
        <f>(Table2[[#This Row],[1W Return vs Nifty]]-AVERAGE(Table2[1W Return vs Nifty]))/_xlfn.STDEV.P(Table2[1W Return vs Nifty])</f>
        <v>2.0105311040565197</v>
      </c>
      <c r="O56">
        <v>570</v>
      </c>
      <c r="P56">
        <v>575.98902906172304</v>
      </c>
      <c r="Q56">
        <v>532.17460348854604</v>
      </c>
      <c r="R56">
        <v>76.275095010293796</v>
      </c>
      <c r="S56" s="1">
        <f>(Table2[[#This Row],[Close Price]]-Table2[[#This Row],[20D EMA]])/Table2[[#This Row],[20D EMA]]</f>
        <v>8.1403508771929783E-2</v>
      </c>
      <c r="T56" s="1">
        <f>(Table2[[#This Row],[Close Price]]-Table2[[#This Row],[50D EMA]])/Table2[[#This Row],[50D EMA]]</f>
        <v>7.015927196409584E-2</v>
      </c>
      <c r="U56" s="1">
        <f>(Table2[[#This Row],[Close Price]]-Table2[[#This Row],[200D EMA]])/Table2[[#This Row],[200D EMA]]</f>
        <v>0.1582664711155588</v>
      </c>
      <c r="V56">
        <v>1.2179404833623899</v>
      </c>
      <c r="W56">
        <v>611.25</v>
      </c>
      <c r="X56">
        <v>641.85</v>
      </c>
      <c r="Y56">
        <v>560.95000000000005</v>
      </c>
      <c r="Z56">
        <v>641.85</v>
      </c>
      <c r="AA56">
        <v>514.04999999999995</v>
      </c>
      <c r="AB56">
        <v>641.85</v>
      </c>
      <c r="AC56" s="1">
        <f>(Table2[[#This Row],[Close Price]]/Table2[[#This Row],[Day Low]])-1</f>
        <v>8.4253578732105261E-3</v>
      </c>
      <c r="AD56" s="1">
        <f>(Table2[[#This Row],[Day High]]/Table2[[#This Row],[Close Price]])-1</f>
        <v>4.1288124594419218E-2</v>
      </c>
      <c r="AE56" s="1">
        <f>(Table2[[#This Row],[Close Price]]/Table2[[#This Row],[Current Week Low]])-1</f>
        <v>9.8850164898832249E-2</v>
      </c>
      <c r="AF56" s="1">
        <f>(Table2[[#This Row],[Current Week High]]/Table2[[#This Row],[Close Price]])-1</f>
        <v>4.1288124594419218E-2</v>
      </c>
      <c r="AG56" s="1">
        <f>(Table2[[#This Row],[Close Price]]/Table2[[#This Row],[Current Month Low]])-1</f>
        <v>0.19910514541387037</v>
      </c>
      <c r="AH56" s="1">
        <f>(Table2[[#This Row],[Current Month High]]/Table2[[#This Row],[Close Price]])-1</f>
        <v>4.1288124594419218E-2</v>
      </c>
      <c r="AI56">
        <v>17.456197274497001</v>
      </c>
      <c r="AJ56">
        <v>86.731293547409805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0.15</v>
      </c>
      <c r="AM56" t="s">
        <v>3190</v>
      </c>
      <c r="AN56">
        <v>12.42</v>
      </c>
      <c r="AO56" t="s">
        <v>3190</v>
      </c>
      <c r="AP56">
        <v>0.217695388698121</v>
      </c>
      <c r="AQ56">
        <f>(Table2[[#This Row],[Sharpe Ratio]]-AVERAGE(Table2[Sharpe Ratio]))/_xlfn.STDEV.P(Table2[Sharpe Ratio])</f>
        <v>1.8535348042503574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123</v>
      </c>
      <c r="AT56">
        <f>_xlfn.RANK.AVG(Table2[[#This Row],[6M Return vs Nifty Z-Score]],Table2[6M Return vs Nifty Z-Score])</f>
        <v>210</v>
      </c>
      <c r="AU56">
        <f>_xlfn.RANK.AVG(Table2[[#This Row],[Sharpe Ratio Z-Score]],Table2[Sharpe Ratio Z-Score])</f>
        <v>17</v>
      </c>
      <c r="AV56">
        <f>(Table2[[#This Row],[Rank 1Y]]+Table2[[#This Row],[Rank 6M]]+Table2[[#This Row],[Rank Sharpe]])/3</f>
        <v>116.66666666666667</v>
      </c>
    </row>
    <row r="57" spans="1:48" x14ac:dyDescent="0.3">
      <c r="A57" t="s">
        <v>477</v>
      </c>
      <c r="B57" t="s">
        <v>478</v>
      </c>
      <c r="C57" t="s">
        <v>3154</v>
      </c>
      <c r="D57" t="s">
        <v>174</v>
      </c>
      <c r="E57">
        <v>45735.804759874001</v>
      </c>
      <c r="F57">
        <v>249.02</v>
      </c>
      <c r="G57">
        <v>147.472682113595</v>
      </c>
      <c r="H57">
        <f>(Table2[[#This Row],[1Y Return vs Nifty]]-AVERAGE(Table2[1Y Return vs Nifty]))/_xlfn.STDEV.P(Table2[1Y Return vs Nifty])</f>
        <v>2.518746540159075</v>
      </c>
      <c r="I57">
        <v>14.1201142285966</v>
      </c>
      <c r="J57">
        <f>(Table2[[#This Row],[1M Return vs Nifty]]-AVERAGE(Table2[1M Return vs Nifty]))/_xlfn.STDEV.P(Table2[1M Return vs Nifty])</f>
        <v>0.87403750070415909</v>
      </c>
      <c r="K57">
        <v>25.621824228578799</v>
      </c>
      <c r="L57">
        <f>(Table2[[#This Row],[6M Return vs Nifty]]-AVERAGE(Table2[6M Return vs Nifty]))/_xlfn.STDEV.P(Table2[6M Return vs Nifty])</f>
        <v>0.59294143445738601</v>
      </c>
      <c r="M57">
        <v>-0.39926719073258099</v>
      </c>
      <c r="N57">
        <f>(Table2[[#This Row],[1W Return vs Nifty]]-AVERAGE(Table2[1W Return vs Nifty]))/_xlfn.STDEV.P(Table2[1W Return vs Nifty])</f>
        <v>-0.43294247192966906</v>
      </c>
      <c r="O57">
        <v>238.47</v>
      </c>
      <c r="P57">
        <v>224.05851186415299</v>
      </c>
      <c r="Q57">
        <v>187.25730710130699</v>
      </c>
      <c r="R57">
        <v>61.119181090521302</v>
      </c>
      <c r="S57" s="1">
        <f>(Table2[[#This Row],[Close Price]]-Table2[[#This Row],[20D EMA]])/Table2[[#This Row],[20D EMA]]</f>
        <v>4.4240365664444212E-2</v>
      </c>
      <c r="T57" s="1">
        <f>(Table2[[#This Row],[Close Price]]-Table2[[#This Row],[50D EMA]])/Table2[[#This Row],[50D EMA]]</f>
        <v>0.11140611409122099</v>
      </c>
      <c r="U57" s="1">
        <f>(Table2[[#This Row],[Close Price]]-Table2[[#This Row],[200D EMA]])/Table2[[#This Row],[200D EMA]]</f>
        <v>0.32982794559402234</v>
      </c>
      <c r="V57">
        <v>1.83307814795891</v>
      </c>
      <c r="W57">
        <v>245.95</v>
      </c>
      <c r="X57">
        <v>251.88</v>
      </c>
      <c r="Y57">
        <v>244.2</v>
      </c>
      <c r="Z57">
        <v>262.99</v>
      </c>
      <c r="AA57">
        <v>218.6</v>
      </c>
      <c r="AB57">
        <v>262.99</v>
      </c>
      <c r="AC57" s="1">
        <f>(Table2[[#This Row],[Close Price]]/Table2[[#This Row],[Day Low]])-1</f>
        <v>1.2482211831673196E-2</v>
      </c>
      <c r="AD57" s="1">
        <f>(Table2[[#This Row],[Day High]]/Table2[[#This Row],[Close Price]])-1</f>
        <v>1.1485021283430985E-2</v>
      </c>
      <c r="AE57" s="1">
        <f>(Table2[[#This Row],[Close Price]]/Table2[[#This Row],[Current Week Low]])-1</f>
        <v>1.9737919737919718E-2</v>
      </c>
      <c r="AF57" s="1">
        <f>(Table2[[#This Row],[Current Week High]]/Table2[[#This Row],[Close Price]])-1</f>
        <v>5.6099911653682444E-2</v>
      </c>
      <c r="AG57" s="1">
        <f>(Table2[[#This Row],[Close Price]]/Table2[[#This Row],[Current Month Low]])-1</f>
        <v>0.13915827996340346</v>
      </c>
      <c r="AH57" s="1">
        <f>(Table2[[#This Row],[Current Month High]]/Table2[[#This Row],[Close Price]])-1</f>
        <v>5.6099911653682444E-2</v>
      </c>
      <c r="AI57">
        <v>5.6099911653682399</v>
      </c>
      <c r="AJ57">
        <v>173.34796926454399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0.48</v>
      </c>
      <c r="AM57" t="s">
        <v>3190</v>
      </c>
      <c r="AN57">
        <v>4.24</v>
      </c>
      <c r="AO57" t="s">
        <v>3190</v>
      </c>
      <c r="AP57">
        <v>0.11342615326573</v>
      </c>
      <c r="AQ57">
        <f>(Table2[[#This Row],[Sharpe Ratio]]-AVERAGE(Table2[Sharpe Ratio]))/_xlfn.STDEV.P(Table2[Sharpe Ratio])</f>
        <v>0.64946863347173978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4.202251636862691</v>
      </c>
      <c r="AS57">
        <f>_xlfn.RANK.AVG(Table2[[#This Row],[1Y Return vs Nifty Z-Score]],Table2[1Y Return vs Nifty Z-Score])</f>
        <v>22</v>
      </c>
      <c r="AT57">
        <f>_xlfn.RANK.AVG(Table2[[#This Row],[6M Return vs Nifty Z-Score]],Table2[6M Return vs Nifty Z-Score])</f>
        <v>145</v>
      </c>
      <c r="AU57">
        <f>_xlfn.RANK.AVG(Table2[[#This Row],[Sharpe Ratio Z-Score]],Table2[Sharpe Ratio Z-Score])</f>
        <v>185</v>
      </c>
      <c r="AV57">
        <f>(Table2[[#This Row],[Rank 1Y]]+Table2[[#This Row],[Rank 6M]]+Table2[[#This Row],[Rank Sharpe]])/3</f>
        <v>117.33333333333333</v>
      </c>
    </row>
    <row r="58" spans="1:48" x14ac:dyDescent="0.3">
      <c r="A58" t="s">
        <v>705</v>
      </c>
      <c r="B58" t="s">
        <v>706</v>
      </c>
      <c r="C58" t="s">
        <v>3155</v>
      </c>
      <c r="D58" t="s">
        <v>707</v>
      </c>
      <c r="E58">
        <v>24875.828943875</v>
      </c>
      <c r="F58">
        <v>361.95</v>
      </c>
      <c r="G58">
        <v>94.128020013197698</v>
      </c>
      <c r="H58">
        <f>(Table2[[#This Row],[1Y Return vs Nifty]]-AVERAGE(Table2[1Y Return vs Nifty]))/_xlfn.STDEV.P(Table2[1Y Return vs Nifty])</f>
        <v>1.4823318169908917</v>
      </c>
      <c r="I58">
        <v>9.6942641125343201</v>
      </c>
      <c r="J58">
        <f>(Table2[[#This Row],[1M Return vs Nifty]]-AVERAGE(Table2[1M Return vs Nifty]))/_xlfn.STDEV.P(Table2[1M Return vs Nifty])</f>
        <v>0.46409477082973344</v>
      </c>
      <c r="K58">
        <v>82.765132365696701</v>
      </c>
      <c r="L58">
        <f>(Table2[[#This Row],[6M Return vs Nifty]]-AVERAGE(Table2[6M Return vs Nifty]))/_xlfn.STDEV.P(Table2[6M Return vs Nifty])</f>
        <v>2.4407635266582548</v>
      </c>
      <c r="M58">
        <v>3.7271964429343898</v>
      </c>
      <c r="N58">
        <f>(Table2[[#This Row],[1W Return vs Nifty]]-AVERAGE(Table2[1W Return vs Nifty]))/_xlfn.STDEV.P(Table2[1W Return vs Nifty])</f>
        <v>0.44063452155873806</v>
      </c>
      <c r="O58">
        <v>350.79</v>
      </c>
      <c r="P58">
        <v>335.41110630559501</v>
      </c>
      <c r="Q58">
        <v>269.96208694675403</v>
      </c>
      <c r="R58">
        <v>61.704442475316696</v>
      </c>
      <c r="S58" s="1">
        <f>(Table2[[#This Row],[Close Price]]-Table2[[#This Row],[20D EMA]])/Table2[[#This Row],[20D EMA]]</f>
        <v>3.1813905755580171E-2</v>
      </c>
      <c r="T58" s="1">
        <f>(Table2[[#This Row],[Close Price]]-Table2[[#This Row],[50D EMA]])/Table2[[#This Row],[50D EMA]]</f>
        <v>7.91234792035337E-2</v>
      </c>
      <c r="U58" s="1">
        <f>(Table2[[#This Row],[Close Price]]-Table2[[#This Row],[200D EMA]])/Table2[[#This Row],[200D EMA]]</f>
        <v>0.34074382108102902</v>
      </c>
      <c r="V58">
        <v>0.47124192882938098</v>
      </c>
      <c r="W58">
        <v>358.7</v>
      </c>
      <c r="X58">
        <v>365.6</v>
      </c>
      <c r="Y58">
        <v>352</v>
      </c>
      <c r="Z58">
        <v>368.95</v>
      </c>
      <c r="AA58">
        <v>334.65</v>
      </c>
      <c r="AB58">
        <v>390.85</v>
      </c>
      <c r="AC58" s="1">
        <f>(Table2[[#This Row],[Close Price]]/Table2[[#This Row],[Day Low]])-1</f>
        <v>9.0604962364093655E-3</v>
      </c>
      <c r="AD58" s="1">
        <f>(Table2[[#This Row],[Day High]]/Table2[[#This Row],[Close Price]])-1</f>
        <v>1.0084265782566826E-2</v>
      </c>
      <c r="AE58" s="1">
        <f>(Table2[[#This Row],[Close Price]]/Table2[[#This Row],[Current Week Low]])-1</f>
        <v>2.8267045454545503E-2</v>
      </c>
      <c r="AF58" s="1">
        <f>(Table2[[#This Row],[Current Week High]]/Table2[[#This Row],[Close Price]])-1</f>
        <v>1.9339687802182537E-2</v>
      </c>
      <c r="AG58" s="1">
        <f>(Table2[[#This Row],[Close Price]]/Table2[[#This Row],[Current Month Low]])-1</f>
        <v>8.1577767817122337E-2</v>
      </c>
      <c r="AH58" s="1">
        <f>(Table2[[#This Row],[Current Month High]]/Table2[[#This Row],[Close Price]])-1</f>
        <v>7.9845282497582604E-2</v>
      </c>
      <c r="AI58">
        <v>7.9845282497582604</v>
      </c>
      <c r="AJ58">
        <v>115.446428571428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0.13</v>
      </c>
      <c r="AM58" t="s">
        <v>3190</v>
      </c>
      <c r="AN58">
        <v>-1.96</v>
      </c>
      <c r="AO58" t="s">
        <v>3189</v>
      </c>
      <c r="AP58">
        <v>8.2674713995273999E-2</v>
      </c>
      <c r="AQ58">
        <f>(Table2[[#This Row],[Sharpe Ratio]]-AVERAGE(Table2[Sharpe Ratio]))/_xlfn.STDEV.P(Table2[Sharpe Ratio])</f>
        <v>0.29436132329761272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5.1221859593352308</v>
      </c>
      <c r="AS58">
        <f>_xlfn.RANK.AVG(Table2[[#This Row],[1Y Return vs Nifty Z-Score]],Table2[1Y Return vs Nifty Z-Score])</f>
        <v>58</v>
      </c>
      <c r="AT58">
        <f>_xlfn.RANK.AVG(Table2[[#This Row],[6M Return vs Nifty Z-Score]],Table2[6M Return vs Nifty Z-Score])</f>
        <v>19</v>
      </c>
      <c r="AU58">
        <f>_xlfn.RANK.AVG(Table2[[#This Row],[Sharpe Ratio Z-Score]],Table2[Sharpe Ratio Z-Score])</f>
        <v>275</v>
      </c>
      <c r="AV58">
        <f>(Table2[[#This Row],[Rank 1Y]]+Table2[[#This Row],[Rank 6M]]+Table2[[#This Row],[Rank Sharpe]])/3</f>
        <v>117.33333333333333</v>
      </c>
    </row>
    <row r="59" spans="1:48" x14ac:dyDescent="0.3">
      <c r="A59" t="s">
        <v>1108</v>
      </c>
      <c r="B59" t="s">
        <v>1109</v>
      </c>
      <c r="C59" t="s">
        <v>3144</v>
      </c>
      <c r="D59" t="s">
        <v>420</v>
      </c>
      <c r="E59">
        <v>11380.341691264</v>
      </c>
      <c r="F59">
        <v>123.76</v>
      </c>
      <c r="G59">
        <v>44.495296538447597</v>
      </c>
      <c r="H59">
        <f>(Table2[[#This Row],[1Y Return vs Nifty]]-AVERAGE(Table2[1Y Return vs Nifty]))/_xlfn.STDEV.P(Table2[1Y Return vs Nifty])</f>
        <v>0.51803504699067426</v>
      </c>
      <c r="I59">
        <v>9.0415994800608495</v>
      </c>
      <c r="J59">
        <f>(Table2[[#This Row],[1M Return vs Nifty]]-AVERAGE(Table2[1M Return vs Nifty]))/_xlfn.STDEV.P(Table2[1M Return vs Nifty])</f>
        <v>0.40364195066809871</v>
      </c>
      <c r="K59">
        <v>55.5173310206373</v>
      </c>
      <c r="L59">
        <f>(Table2[[#This Row],[6M Return vs Nifty]]-AVERAGE(Table2[6M Return vs Nifty]))/_xlfn.STDEV.P(Table2[6M Return vs Nifty])</f>
        <v>1.5596614181053787</v>
      </c>
      <c r="M59">
        <v>2.25370330751623</v>
      </c>
      <c r="N59">
        <f>(Table2[[#This Row],[1W Return vs Nifty]]-AVERAGE(Table2[1W Return vs Nifty]))/_xlfn.STDEV.P(Table2[1W Return vs Nifty])</f>
        <v>0.12869436712181964</v>
      </c>
      <c r="O59">
        <v>110.61</v>
      </c>
      <c r="P59">
        <v>111.19944109305101</v>
      </c>
      <c r="Q59">
        <v>92.172526422831993</v>
      </c>
      <c r="R59">
        <v>75.725046086193302</v>
      </c>
      <c r="S59" s="1">
        <f>(Table2[[#This Row],[Close Price]]-Table2[[#This Row],[20D EMA]])/Table2[[#This Row],[20D EMA]]</f>
        <v>0.11888617665672187</v>
      </c>
      <c r="T59" s="1">
        <f>(Table2[[#This Row],[Close Price]]-Table2[[#This Row],[50D EMA]])/Table2[[#This Row],[50D EMA]]</f>
        <v>0.11295523415840193</v>
      </c>
      <c r="U59" s="1">
        <f>(Table2[[#This Row],[Close Price]]-Table2[[#This Row],[200D EMA]])/Table2[[#This Row],[200D EMA]]</f>
        <v>0.34269944421685616</v>
      </c>
      <c r="V59">
        <v>0.52864707363337105</v>
      </c>
      <c r="W59">
        <v>111.22</v>
      </c>
      <c r="X59">
        <v>123.76</v>
      </c>
      <c r="Y59">
        <v>105.95</v>
      </c>
      <c r="Z59">
        <v>123.76</v>
      </c>
      <c r="AA59">
        <v>100.32</v>
      </c>
      <c r="AB59">
        <v>123.76</v>
      </c>
      <c r="AC59" s="1">
        <f>(Table2[[#This Row],[Close Price]]/Table2[[#This Row],[Day Low]])-1</f>
        <v>0.11274950548462503</v>
      </c>
      <c r="AD59" s="1">
        <f>(Table2[[#This Row],[Day High]]/Table2[[#This Row],[Close Price]])-1</f>
        <v>0</v>
      </c>
      <c r="AE59" s="1">
        <f>(Table2[[#This Row],[Close Price]]/Table2[[#This Row],[Current Week Low]])-1</f>
        <v>0.16809815950920237</v>
      </c>
      <c r="AF59" s="1">
        <f>(Table2[[#This Row],[Current Week High]]/Table2[[#This Row],[Close Price]])-1</f>
        <v>0</v>
      </c>
      <c r="AG59" s="1">
        <f>(Table2[[#This Row],[Close Price]]/Table2[[#This Row],[Current Month Low]])-1</f>
        <v>0.23365231259968122</v>
      </c>
      <c r="AH59" s="1">
        <f>(Table2[[#This Row],[Current Month High]]/Table2[[#This Row],[Close Price]])-1</f>
        <v>0</v>
      </c>
      <c r="AI59">
        <v>17.5904977375565</v>
      </c>
      <c r="AJ59">
        <v>108.315098468271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0.09</v>
      </c>
      <c r="AM59" t="s">
        <v>3190</v>
      </c>
      <c r="AN59">
        <v>11.29</v>
      </c>
      <c r="AO59" t="s">
        <v>3190</v>
      </c>
      <c r="AP59">
        <v>0.11947169859009101</v>
      </c>
      <c r="AQ59">
        <f>(Table2[[#This Row],[Sharpe Ratio]]-AVERAGE(Table2[Sharpe Ratio]))/_xlfn.STDEV.P(Table2[Sharpe Ratio])</f>
        <v>0.71928056389192452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160</v>
      </c>
      <c r="AT59">
        <f>_xlfn.RANK.AVG(Table2[[#This Row],[6M Return vs Nifty Z-Score]],Table2[6M Return vs Nifty Z-Score])</f>
        <v>52</v>
      </c>
      <c r="AU59">
        <f>_xlfn.RANK.AVG(Table2[[#This Row],[Sharpe Ratio Z-Score]],Table2[Sharpe Ratio Z-Score])</f>
        <v>163</v>
      </c>
      <c r="AV59">
        <f>(Table2[[#This Row],[Rank 1Y]]+Table2[[#This Row],[Rank 6M]]+Table2[[#This Row],[Rank Sharpe]])/3</f>
        <v>125</v>
      </c>
    </row>
    <row r="60" spans="1:48" x14ac:dyDescent="0.3">
      <c r="A60" t="s">
        <v>428</v>
      </c>
      <c r="B60" t="s">
        <v>429</v>
      </c>
      <c r="C60" t="s">
        <v>3152</v>
      </c>
      <c r="D60" t="s">
        <v>166</v>
      </c>
      <c r="E60">
        <v>51803.545169249999</v>
      </c>
      <c r="F60">
        <v>12223.1</v>
      </c>
      <c r="G60">
        <v>137.482512356922</v>
      </c>
      <c r="H60">
        <f>(Table2[[#This Row],[1Y Return vs Nifty]]-AVERAGE(Table2[1Y Return vs Nifty]))/_xlfn.STDEV.P(Table2[1Y Return vs Nifty])</f>
        <v>2.3246510371586298</v>
      </c>
      <c r="I60">
        <v>-6.9061578113040198</v>
      </c>
      <c r="J60">
        <f>(Table2[[#This Row],[1M Return vs Nifty]]-AVERAGE(Table2[1M Return vs Nifty]))/_xlfn.STDEV.P(Table2[1M Return vs Nifty])</f>
        <v>-1.0735131693551512</v>
      </c>
      <c r="K60">
        <v>12.634413609398999</v>
      </c>
      <c r="L60">
        <f>(Table2[[#This Row],[6M Return vs Nifty]]-AVERAGE(Table2[6M Return vs Nifty]))/_xlfn.STDEV.P(Table2[6M Return vs Nifty])</f>
        <v>0.17297232442582622</v>
      </c>
      <c r="M60">
        <v>3.3872537980173401</v>
      </c>
      <c r="N60">
        <f>(Table2[[#This Row],[1W Return vs Nifty]]-AVERAGE(Table2[1W Return vs Nifty]))/_xlfn.STDEV.P(Table2[1W Return vs Nifty])</f>
        <v>0.36866828119683392</v>
      </c>
      <c r="O60">
        <v>12662.72</v>
      </c>
      <c r="P60">
        <v>13073.900126733901</v>
      </c>
      <c r="Q60">
        <v>10988.1204745304</v>
      </c>
      <c r="R60">
        <v>45.978074228560402</v>
      </c>
      <c r="S60" s="1">
        <f>(Table2[[#This Row],[Close Price]]-Table2[[#This Row],[20D EMA]])/Table2[[#This Row],[20D EMA]]</f>
        <v>-3.4717659397033099E-2</v>
      </c>
      <c r="T60" s="1">
        <f>(Table2[[#This Row],[Close Price]]-Table2[[#This Row],[50D EMA]])/Table2[[#This Row],[50D EMA]]</f>
        <v>-6.5076229624407109E-2</v>
      </c>
      <c r="U60" s="1">
        <f>(Table2[[#This Row],[Close Price]]-Table2[[#This Row],[200D EMA]])/Table2[[#This Row],[200D EMA]]</f>
        <v>0.11239224472758426</v>
      </c>
      <c r="V60">
        <v>1.9944686578480599</v>
      </c>
      <c r="W60">
        <v>12039.8</v>
      </c>
      <c r="X60">
        <v>12400</v>
      </c>
      <c r="Y60">
        <v>11500</v>
      </c>
      <c r="Z60">
        <v>12825</v>
      </c>
      <c r="AA60">
        <v>10925.45</v>
      </c>
      <c r="AB60">
        <v>14945</v>
      </c>
      <c r="AC60" s="1">
        <f>(Table2[[#This Row],[Close Price]]/Table2[[#This Row],[Day Low]])-1</f>
        <v>1.5224505390455167E-2</v>
      </c>
      <c r="AD60" s="1">
        <f>(Table2[[#This Row],[Day High]]/Table2[[#This Row],[Close Price]])-1</f>
        <v>1.4472596968035933E-2</v>
      </c>
      <c r="AE60" s="1">
        <f>(Table2[[#This Row],[Close Price]]/Table2[[#This Row],[Current Week Low]])-1</f>
        <v>6.2878260869565272E-2</v>
      </c>
      <c r="AF60" s="1">
        <f>(Table2[[#This Row],[Current Week High]]/Table2[[#This Row],[Close Price]])-1</f>
        <v>4.9242827106053211E-2</v>
      </c>
      <c r="AG60" s="1">
        <f>(Table2[[#This Row],[Close Price]]/Table2[[#This Row],[Current Month Low]])-1</f>
        <v>0.11877313977913939</v>
      </c>
      <c r="AH60" s="1">
        <f>(Table2[[#This Row],[Current Month High]]/Table2[[#This Row],[Close Price]])-1</f>
        <v>0.22268491626510456</v>
      </c>
      <c r="AI60">
        <v>35.398957711218898</v>
      </c>
      <c r="AJ60">
        <v>162.80584820468701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0.14000000000000001</v>
      </c>
      <c r="AM60" t="s">
        <v>3190</v>
      </c>
      <c r="AN60">
        <v>-12.94</v>
      </c>
      <c r="AO60" t="s">
        <v>3189</v>
      </c>
      <c r="AP60">
        <v>0.150227447644144</v>
      </c>
      <c r="AQ60">
        <f>(Table2[[#This Row],[Sharpe Ratio]]-AVERAGE(Table2[Sharpe Ratio]))/_xlfn.STDEV.P(Table2[Sharpe Ratio])</f>
        <v>1.0744376420020205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28</v>
      </c>
      <c r="AT60">
        <f>_xlfn.RANK.AVG(Table2[[#This Row],[6M Return vs Nifty Z-Score]],Table2[6M Return vs Nifty Z-Score])</f>
        <v>241</v>
      </c>
      <c r="AU60">
        <f>_xlfn.RANK.AVG(Table2[[#This Row],[Sharpe Ratio Z-Score]],Table2[Sharpe Ratio Z-Score])</f>
        <v>108</v>
      </c>
      <c r="AV60">
        <f>(Table2[[#This Row],[Rank 1Y]]+Table2[[#This Row],[Rank 6M]]+Table2[[#This Row],[Rank Sharpe]])/3</f>
        <v>125.66666666666667</v>
      </c>
    </row>
    <row r="61" spans="1:48" x14ac:dyDescent="0.3">
      <c r="A61" t="s">
        <v>828</v>
      </c>
      <c r="B61" t="s">
        <v>829</v>
      </c>
      <c r="C61" t="s">
        <v>3148</v>
      </c>
      <c r="D61" t="s">
        <v>51</v>
      </c>
      <c r="E61">
        <v>18823.0752907149</v>
      </c>
      <c r="F61">
        <v>1188.3499999999999</v>
      </c>
      <c r="G61">
        <v>142.50309981043301</v>
      </c>
      <c r="H61">
        <f>(Table2[[#This Row],[1Y Return vs Nifty]]-AVERAGE(Table2[1Y Return vs Nifty]))/_xlfn.STDEV.P(Table2[1Y Return vs Nifty])</f>
        <v>2.4221942692439544</v>
      </c>
      <c r="I61">
        <v>10.09180399968</v>
      </c>
      <c r="J61">
        <f>(Table2[[#This Row],[1M Return vs Nifty]]-AVERAGE(Table2[1M Return vs Nifty]))/_xlfn.STDEV.P(Table2[1M Return vs Nifty])</f>
        <v>0.50091675582624884</v>
      </c>
      <c r="K61">
        <v>64.509083011536006</v>
      </c>
      <c r="L61">
        <f>(Table2[[#This Row],[6M Return vs Nifty]]-AVERAGE(Table2[6M Return vs Nifty]))/_xlfn.STDEV.P(Table2[6M Return vs Nifty])</f>
        <v>1.850424387874384</v>
      </c>
      <c r="M61">
        <v>-1.98352163437748</v>
      </c>
      <c r="N61">
        <f>(Table2[[#This Row],[1W Return vs Nifty]]-AVERAGE(Table2[1W Return vs Nifty]))/_xlfn.STDEV.P(Table2[1W Return vs Nifty])</f>
        <v>-0.76833091992384173</v>
      </c>
      <c r="O61">
        <v>1162.8599999999999</v>
      </c>
      <c r="P61">
        <v>1130.38431352007</v>
      </c>
      <c r="Q61">
        <v>883.24086448012099</v>
      </c>
      <c r="R61">
        <v>58.415773735116701</v>
      </c>
      <c r="S61" s="1">
        <f>(Table2[[#This Row],[Close Price]]-Table2[[#This Row],[20D EMA]])/Table2[[#This Row],[20D EMA]]</f>
        <v>2.1920093562423689E-2</v>
      </c>
      <c r="T61" s="1">
        <f>(Table2[[#This Row],[Close Price]]-Table2[[#This Row],[50D EMA]])/Table2[[#This Row],[50D EMA]]</f>
        <v>5.1279627456455069E-2</v>
      </c>
      <c r="U61" s="1">
        <f>(Table2[[#This Row],[Close Price]]-Table2[[#This Row],[200D EMA]])/Table2[[#This Row],[200D EMA]]</f>
        <v>0.34544273005242726</v>
      </c>
      <c r="V61">
        <v>0.31675411155431599</v>
      </c>
      <c r="W61">
        <v>1137.05</v>
      </c>
      <c r="X61">
        <v>1197</v>
      </c>
      <c r="Y61">
        <v>1095.0999999999999</v>
      </c>
      <c r="Z61">
        <v>1197</v>
      </c>
      <c r="AA61">
        <v>1085.8</v>
      </c>
      <c r="AB61">
        <v>1309.9000000000001</v>
      </c>
      <c r="AC61" s="1">
        <f>(Table2[[#This Row],[Close Price]]/Table2[[#This Row],[Day Low]])-1</f>
        <v>4.5116749483312013E-2</v>
      </c>
      <c r="AD61" s="1">
        <f>(Table2[[#This Row],[Day High]]/Table2[[#This Row],[Close Price]])-1</f>
        <v>7.2790002945259946E-3</v>
      </c>
      <c r="AE61" s="1">
        <f>(Table2[[#This Row],[Close Price]]/Table2[[#This Row],[Current Week Low]])-1</f>
        <v>8.5152040909505899E-2</v>
      </c>
      <c r="AF61" s="1">
        <f>(Table2[[#This Row],[Current Week High]]/Table2[[#This Row],[Close Price]])-1</f>
        <v>7.2790002945259946E-3</v>
      </c>
      <c r="AG61" s="1">
        <f>(Table2[[#This Row],[Close Price]]/Table2[[#This Row],[Current Month Low]])-1</f>
        <v>9.4446491066494609E-2</v>
      </c>
      <c r="AH61" s="1">
        <f>(Table2[[#This Row],[Current Month High]]/Table2[[#This Row],[Close Price]])-1</f>
        <v>0.10228468043926475</v>
      </c>
      <c r="AI61">
        <v>10.2284680439264</v>
      </c>
      <c r="AJ61">
        <v>190.266243282852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0.22</v>
      </c>
      <c r="AM61" t="s">
        <v>3190</v>
      </c>
      <c r="AN61">
        <v>-4.09</v>
      </c>
      <c r="AO61" t="s">
        <v>3189</v>
      </c>
      <c r="AP61">
        <v>6.9034299594568999E-2</v>
      </c>
      <c r="AQ61">
        <f>(Table2[[#This Row],[Sharpe Ratio]]-AVERAGE(Table2[Sharpe Ratio]))/_xlfn.STDEV.P(Table2[Sharpe Ratio])</f>
        <v>0.13684639123560668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4.1420508842563519</v>
      </c>
      <c r="AS61">
        <f>_xlfn.RANK.AVG(Table2[[#This Row],[1Y Return vs Nifty Z-Score]],Table2[1Y Return vs Nifty Z-Score])</f>
        <v>27</v>
      </c>
      <c r="AT61">
        <f>_xlfn.RANK.AVG(Table2[[#This Row],[6M Return vs Nifty Z-Score]],Table2[6M Return vs Nifty Z-Score])</f>
        <v>36</v>
      </c>
      <c r="AU61">
        <f>_xlfn.RANK.AVG(Table2[[#This Row],[Sharpe Ratio Z-Score]],Table2[Sharpe Ratio Z-Score])</f>
        <v>315</v>
      </c>
      <c r="AV61">
        <f>(Table2[[#This Row],[Rank 1Y]]+Table2[[#This Row],[Rank 6M]]+Table2[[#This Row],[Rank Sharpe]])/3</f>
        <v>126</v>
      </c>
    </row>
    <row r="62" spans="1:48" x14ac:dyDescent="0.3">
      <c r="A62" t="s">
        <v>1126</v>
      </c>
      <c r="B62" t="s">
        <v>1127</v>
      </c>
      <c r="C62" t="s">
        <v>3146</v>
      </c>
      <c r="D62" t="s">
        <v>125</v>
      </c>
      <c r="E62">
        <v>11039.9957773899</v>
      </c>
      <c r="F62">
        <v>1798.1</v>
      </c>
      <c r="G62">
        <v>29.0718901946241</v>
      </c>
      <c r="H62">
        <f>(Table2[[#This Row],[1Y Return vs Nifty]]-AVERAGE(Table2[1Y Return vs Nifty]))/_xlfn.STDEV.P(Table2[1Y Return vs Nifty])</f>
        <v>0.21837909667160413</v>
      </c>
      <c r="I62">
        <v>5.8855978456095297</v>
      </c>
      <c r="J62">
        <f>(Table2[[#This Row],[1M Return vs Nifty]]-AVERAGE(Table2[1M Return vs Nifty]))/_xlfn.STDEV.P(Table2[1M Return vs Nifty])</f>
        <v>0.11131846668482015</v>
      </c>
      <c r="K62">
        <v>45.066131286782699</v>
      </c>
      <c r="L62">
        <f>(Table2[[#This Row],[6M Return vs Nifty]]-AVERAGE(Table2[6M Return vs Nifty]))/_xlfn.STDEV.P(Table2[6M Return vs Nifty])</f>
        <v>1.2217048246249926</v>
      </c>
      <c r="M62">
        <v>5.2240863822894301</v>
      </c>
      <c r="N62">
        <f>(Table2[[#This Row],[1W Return vs Nifty]]-AVERAGE(Table2[1W Return vs Nifty]))/_xlfn.STDEV.P(Table2[1W Return vs Nifty])</f>
        <v>0.75752780571032574</v>
      </c>
      <c r="O62">
        <v>1742.76</v>
      </c>
      <c r="P62">
        <v>1744.0203473854001</v>
      </c>
      <c r="Q62">
        <v>1496.0717766550999</v>
      </c>
      <c r="R62">
        <v>63.8767396465934</v>
      </c>
      <c r="S62" s="1">
        <f>(Table2[[#This Row],[Close Price]]-Table2[[#This Row],[20D EMA]])/Table2[[#This Row],[20D EMA]]</f>
        <v>3.1754228924235073E-2</v>
      </c>
      <c r="T62" s="1">
        <f>(Table2[[#This Row],[Close Price]]-Table2[[#This Row],[50D EMA]])/Table2[[#This Row],[50D EMA]]</f>
        <v>3.1008613343115478E-2</v>
      </c>
      <c r="U62" s="1">
        <f>(Table2[[#This Row],[Close Price]]-Table2[[#This Row],[200D EMA]])/Table2[[#This Row],[200D EMA]]</f>
        <v>0.20188083757596925</v>
      </c>
      <c r="V62">
        <v>0.35781180906906701</v>
      </c>
      <c r="W62">
        <v>1774.65</v>
      </c>
      <c r="X62">
        <v>1813.6</v>
      </c>
      <c r="Y62">
        <v>1700</v>
      </c>
      <c r="Z62">
        <v>1813.6</v>
      </c>
      <c r="AA62">
        <v>1586.35</v>
      </c>
      <c r="AB62">
        <v>1913.5</v>
      </c>
      <c r="AC62" s="1">
        <f>(Table2[[#This Row],[Close Price]]/Table2[[#This Row],[Day Low]])-1</f>
        <v>1.3213873158087308E-2</v>
      </c>
      <c r="AD62" s="1">
        <f>(Table2[[#This Row],[Day High]]/Table2[[#This Row],[Close Price]])-1</f>
        <v>8.6202102219008481E-3</v>
      </c>
      <c r="AE62" s="1">
        <f>(Table2[[#This Row],[Close Price]]/Table2[[#This Row],[Current Week Low]])-1</f>
        <v>5.7705882352941051E-2</v>
      </c>
      <c r="AF62" s="1">
        <f>(Table2[[#This Row],[Current Week High]]/Table2[[#This Row],[Close Price]])-1</f>
        <v>8.6202102219008481E-3</v>
      </c>
      <c r="AG62" s="1">
        <f>(Table2[[#This Row],[Close Price]]/Table2[[#This Row],[Current Month Low]])-1</f>
        <v>0.13348252277240213</v>
      </c>
      <c r="AH62" s="1">
        <f>(Table2[[#This Row],[Current Month High]]/Table2[[#This Row],[Close Price]])-1</f>
        <v>6.417885545853963E-2</v>
      </c>
      <c r="AI62">
        <v>22.351370891496501</v>
      </c>
      <c r="AJ62">
        <v>86.466867157523495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0.18</v>
      </c>
      <c r="AM62" t="s">
        <v>3190</v>
      </c>
      <c r="AN62">
        <v>-0.69</v>
      </c>
      <c r="AO62" t="s">
        <v>3189</v>
      </c>
      <c r="AP62">
        <v>0.17100379424478701</v>
      </c>
      <c r="AQ62">
        <f>(Table2[[#This Row],[Sharpe Ratio]]-AVERAGE(Table2[Sharpe Ratio]))/_xlfn.STDEV.P(Table2[Sharpe Ratio])</f>
        <v>1.3143559265321321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240</v>
      </c>
      <c r="AT62">
        <f>_xlfn.RANK.AVG(Table2[[#This Row],[6M Return vs Nifty Z-Score]],Table2[6M Return vs Nifty Z-Score])</f>
        <v>77</v>
      </c>
      <c r="AU62">
        <f>_xlfn.RANK.AVG(Table2[[#This Row],[Sharpe Ratio Z-Score]],Table2[Sharpe Ratio Z-Score])</f>
        <v>63</v>
      </c>
      <c r="AV62">
        <f>(Table2[[#This Row],[Rank 1Y]]+Table2[[#This Row],[Rank 6M]]+Table2[[#This Row],[Rank Sharpe]])/3</f>
        <v>126.66666666666667</v>
      </c>
    </row>
    <row r="63" spans="1:48" x14ac:dyDescent="0.3">
      <c r="A63" t="s">
        <v>941</v>
      </c>
      <c r="B63" t="s">
        <v>942</v>
      </c>
      <c r="C63" t="s">
        <v>3148</v>
      </c>
      <c r="D63" t="s">
        <v>51</v>
      </c>
      <c r="E63">
        <v>16018.32475656</v>
      </c>
      <c r="F63">
        <v>2107.35</v>
      </c>
      <c r="G63">
        <v>46.147881234095998</v>
      </c>
      <c r="H63">
        <f>(Table2[[#This Row],[1Y Return vs Nifty]]-AVERAGE(Table2[1Y Return vs Nifty]))/_xlfn.STDEV.P(Table2[1Y Return vs Nifty])</f>
        <v>0.55014253520812528</v>
      </c>
      <c r="I63">
        <v>17.8298791284458</v>
      </c>
      <c r="J63">
        <f>(Table2[[#This Row],[1M Return vs Nifty]]-AVERAGE(Table2[1M Return vs Nifty]))/_xlfn.STDEV.P(Table2[1M Return vs Nifty])</f>
        <v>1.2176531023073984</v>
      </c>
      <c r="K63">
        <v>58.871464581352001</v>
      </c>
      <c r="L63">
        <f>(Table2[[#This Row],[6M Return vs Nifty]]-AVERAGE(Table2[6M Return vs Nifty]))/_xlfn.STDEV.P(Table2[6M Return vs Nifty])</f>
        <v>1.6681227987242429</v>
      </c>
      <c r="M63">
        <v>4.2686097731310202</v>
      </c>
      <c r="N63">
        <f>(Table2[[#This Row],[1W Return vs Nifty]]-AVERAGE(Table2[1W Return vs Nifty]))/_xlfn.STDEV.P(Table2[1W Return vs Nifty])</f>
        <v>0.55525233264736229</v>
      </c>
      <c r="O63">
        <v>2003.16</v>
      </c>
      <c r="P63">
        <v>1942.4447074227301</v>
      </c>
      <c r="Q63">
        <v>1647.57653533244</v>
      </c>
      <c r="R63">
        <v>67.161405286582806</v>
      </c>
      <c r="S63" s="1">
        <f>(Table2[[#This Row],[Close Price]]-Table2[[#This Row],[20D EMA]])/Table2[[#This Row],[20D EMA]]</f>
        <v>5.2012819744803124E-2</v>
      </c>
      <c r="T63" s="1">
        <f>(Table2[[#This Row],[Close Price]]-Table2[[#This Row],[50D EMA]])/Table2[[#This Row],[50D EMA]]</f>
        <v>8.4895746039571493E-2</v>
      </c>
      <c r="U63" s="1">
        <f>(Table2[[#This Row],[Close Price]]-Table2[[#This Row],[200D EMA]])/Table2[[#This Row],[200D EMA]]</f>
        <v>0.27906045929137308</v>
      </c>
      <c r="V63">
        <v>0.54490820002628504</v>
      </c>
      <c r="W63">
        <v>2076.0500000000002</v>
      </c>
      <c r="X63">
        <v>2195</v>
      </c>
      <c r="Y63">
        <v>1945</v>
      </c>
      <c r="Z63">
        <v>2195</v>
      </c>
      <c r="AA63">
        <v>1914.55</v>
      </c>
      <c r="AB63">
        <v>2195</v>
      </c>
      <c r="AC63" s="1">
        <f>(Table2[[#This Row],[Close Price]]/Table2[[#This Row],[Day Low]])-1</f>
        <v>1.5076708171768427E-2</v>
      </c>
      <c r="AD63" s="1">
        <f>(Table2[[#This Row],[Day High]]/Table2[[#This Row],[Close Price]])-1</f>
        <v>4.1592521413149175E-2</v>
      </c>
      <c r="AE63" s="1">
        <f>(Table2[[#This Row],[Close Price]]/Table2[[#This Row],[Current Week Low]])-1</f>
        <v>8.3470437017994836E-2</v>
      </c>
      <c r="AF63" s="1">
        <f>(Table2[[#This Row],[Current Week High]]/Table2[[#This Row],[Close Price]])-1</f>
        <v>4.1592521413149175E-2</v>
      </c>
      <c r="AG63" s="1">
        <f>(Table2[[#This Row],[Close Price]]/Table2[[#This Row],[Current Month Low]])-1</f>
        <v>0.10070251495129412</v>
      </c>
      <c r="AH63" s="1">
        <f>(Table2[[#This Row],[Current Month High]]/Table2[[#This Row],[Close Price]])-1</f>
        <v>4.1592521413149175E-2</v>
      </c>
      <c r="AI63">
        <v>4.1592521413149104</v>
      </c>
      <c r="AJ63">
        <v>78.892190152801305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0.11</v>
      </c>
      <c r="AM63" t="s">
        <v>3190</v>
      </c>
      <c r="AN63">
        <v>4.75</v>
      </c>
      <c r="AO63" t="s">
        <v>3190</v>
      </c>
      <c r="AP63">
        <v>0.112638075243482</v>
      </c>
      <c r="AQ63">
        <f>(Table2[[#This Row],[Sharpe Ratio]]-AVERAGE(Table2[Sharpe Ratio]))/_xlfn.STDEV.P(Table2[Sharpe Ratio])</f>
        <v>0.64036817270219482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4.6315389415893238</v>
      </c>
      <c r="AS63">
        <f>_xlfn.RANK.AVG(Table2[[#This Row],[1Y Return vs Nifty Z-Score]],Table2[1Y Return vs Nifty Z-Score])</f>
        <v>154</v>
      </c>
      <c r="AT63">
        <f>_xlfn.RANK.AVG(Table2[[#This Row],[6M Return vs Nifty Z-Score]],Table2[6M Return vs Nifty Z-Score])</f>
        <v>44</v>
      </c>
      <c r="AU63">
        <f>_xlfn.RANK.AVG(Table2[[#This Row],[Sharpe Ratio Z-Score]],Table2[Sharpe Ratio Z-Score])</f>
        <v>187</v>
      </c>
      <c r="AV63">
        <f>(Table2[[#This Row],[Rank 1Y]]+Table2[[#This Row],[Rank 6M]]+Table2[[#This Row],[Rank Sharpe]])/3</f>
        <v>128.33333333333334</v>
      </c>
    </row>
    <row r="64" spans="1:48" x14ac:dyDescent="0.3">
      <c r="A64" t="s">
        <v>1410</v>
      </c>
      <c r="B64" t="s">
        <v>1411</v>
      </c>
      <c r="C64" t="s">
        <v>3153</v>
      </c>
      <c r="D64" t="s">
        <v>85</v>
      </c>
      <c r="E64">
        <v>7873.4000776599996</v>
      </c>
      <c r="F64">
        <v>3180.85</v>
      </c>
      <c r="G64">
        <v>37.335388095275498</v>
      </c>
      <c r="H64">
        <f>(Table2[[#This Row],[1Y Return vs Nifty]]-AVERAGE(Table2[1Y Return vs Nifty]))/_xlfn.STDEV.P(Table2[1Y Return vs Nifty])</f>
        <v>0.37892769801030673</v>
      </c>
      <c r="I64">
        <v>20.674221948529901</v>
      </c>
      <c r="J64">
        <f>(Table2[[#This Row],[1M Return vs Nifty]]-AVERAGE(Table2[1M Return vs Nifty]))/_xlfn.STDEV.P(Table2[1M Return vs Nifty])</f>
        <v>1.4811093038927825</v>
      </c>
      <c r="K64">
        <v>28.749440593612601</v>
      </c>
      <c r="L64">
        <f>(Table2[[#This Row],[6M Return vs Nifty]]-AVERAGE(Table2[6M Return vs Nifty]))/_xlfn.STDEV.P(Table2[6M Return vs Nifty])</f>
        <v>0.69407801201377806</v>
      </c>
      <c r="M64">
        <v>4.2572107027153603</v>
      </c>
      <c r="N64">
        <f>(Table2[[#This Row],[1W Return vs Nifty]]-AVERAGE(Table2[1W Return vs Nifty]))/_xlfn.STDEV.P(Table2[1W Return vs Nifty])</f>
        <v>0.55283913661649708</v>
      </c>
      <c r="O64">
        <v>2994.19</v>
      </c>
      <c r="P64">
        <v>3012.67393466565</v>
      </c>
      <c r="Q64">
        <v>2773.4187983701199</v>
      </c>
      <c r="R64">
        <v>79.039956481847597</v>
      </c>
      <c r="S64" s="1">
        <f>(Table2[[#This Row],[Close Price]]-Table2[[#This Row],[20D EMA]])/Table2[[#This Row],[20D EMA]]</f>
        <v>6.2340733220002692E-2</v>
      </c>
      <c r="T64" s="1">
        <f>(Table2[[#This Row],[Close Price]]-Table2[[#This Row],[50D EMA]])/Table2[[#This Row],[50D EMA]]</f>
        <v>5.5822856698567444E-2</v>
      </c>
      <c r="U64" s="1">
        <f>(Table2[[#This Row],[Close Price]]-Table2[[#This Row],[200D EMA]])/Table2[[#This Row],[200D EMA]]</f>
        <v>0.14690576189550555</v>
      </c>
      <c r="V64">
        <v>1.1284559133355201</v>
      </c>
      <c r="W64">
        <v>3174.75</v>
      </c>
      <c r="X64">
        <v>3262.6</v>
      </c>
      <c r="Y64">
        <v>2926.5</v>
      </c>
      <c r="Z64">
        <v>3262.6</v>
      </c>
      <c r="AA64">
        <v>2784</v>
      </c>
      <c r="AB64">
        <v>3262.6</v>
      </c>
      <c r="AC64" s="1">
        <f>(Table2[[#This Row],[Close Price]]/Table2[[#This Row],[Day Low]])-1</f>
        <v>1.9214111347349849E-3</v>
      </c>
      <c r="AD64" s="1">
        <f>(Table2[[#This Row],[Day High]]/Table2[[#This Row],[Close Price]])-1</f>
        <v>2.5700677491865331E-2</v>
      </c>
      <c r="AE64" s="1">
        <f>(Table2[[#This Row],[Close Price]]/Table2[[#This Row],[Current Week Low]])-1</f>
        <v>8.6912694344780439E-2</v>
      </c>
      <c r="AF64" s="1">
        <f>(Table2[[#This Row],[Current Week High]]/Table2[[#This Row],[Close Price]])-1</f>
        <v>2.5700677491865331E-2</v>
      </c>
      <c r="AG64" s="1">
        <f>(Table2[[#This Row],[Close Price]]/Table2[[#This Row],[Current Month Low]])-1</f>
        <v>0.14254669540229892</v>
      </c>
      <c r="AH64" s="1">
        <f>(Table2[[#This Row],[Current Month High]]/Table2[[#This Row],[Close Price]])-1</f>
        <v>2.5700677491865331E-2</v>
      </c>
      <c r="AI64">
        <v>10.817863149787</v>
      </c>
      <c r="AJ64">
        <v>78.398766124509194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0.03</v>
      </c>
      <c r="AM64" t="s">
        <v>3190</v>
      </c>
      <c r="AN64">
        <v>13.58</v>
      </c>
      <c r="AO64" t="s">
        <v>3190</v>
      </c>
      <c r="AP64">
        <v>0.17556724333277801</v>
      </c>
      <c r="AQ64">
        <f>(Table2[[#This Row],[Sharpe Ratio]]-AVERAGE(Table2[Sharpe Ratio]))/_xlfn.STDEV.P(Table2[Sharpe Ratio])</f>
        <v>1.3670531065405469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197</v>
      </c>
      <c r="AT64">
        <f>_xlfn.RANK.AVG(Table2[[#This Row],[6M Return vs Nifty Z-Score]],Table2[6M Return vs Nifty Z-Score])</f>
        <v>130</v>
      </c>
      <c r="AU64">
        <f>_xlfn.RANK.AVG(Table2[[#This Row],[Sharpe Ratio Z-Score]],Table2[Sharpe Ratio Z-Score])</f>
        <v>59</v>
      </c>
      <c r="AV64">
        <f>(Table2[[#This Row],[Rank 1Y]]+Table2[[#This Row],[Rank 6M]]+Table2[[#This Row],[Rank Sharpe]])/3</f>
        <v>128.66666666666666</v>
      </c>
    </row>
    <row r="65" spans="1:48" x14ac:dyDescent="0.3">
      <c r="A65" t="s">
        <v>208</v>
      </c>
      <c r="B65" t="s">
        <v>209</v>
      </c>
      <c r="C65" t="s">
        <v>3152</v>
      </c>
      <c r="D65" t="s">
        <v>166</v>
      </c>
      <c r="E65">
        <v>115014.09643303</v>
      </c>
      <c r="F65">
        <v>752.45</v>
      </c>
      <c r="G65">
        <v>56.892463966585602</v>
      </c>
      <c r="H65">
        <f>(Table2[[#This Row],[1Y Return vs Nifty]]-AVERAGE(Table2[1Y Return vs Nifty]))/_xlfn.STDEV.P(Table2[1Y Return vs Nifty])</f>
        <v>0.75889526321852385</v>
      </c>
      <c r="I65">
        <v>4.6960501803377301</v>
      </c>
      <c r="J65">
        <f>(Table2[[#This Row],[1M Return vs Nifty]]-AVERAGE(Table2[1M Return vs Nifty]))/_xlfn.STDEV.P(Table2[1M Return vs Nifty])</f>
        <v>1.1370542037452947E-3</v>
      </c>
      <c r="K65">
        <v>15.058200033267299</v>
      </c>
      <c r="L65">
        <f>(Table2[[#This Row],[6M Return vs Nifty]]-AVERAGE(Table2[6M Return vs Nifty]))/_xlfn.STDEV.P(Table2[6M Return vs Nifty])</f>
        <v>0.25134941260653643</v>
      </c>
      <c r="M65">
        <v>4.0245570650657303</v>
      </c>
      <c r="N65">
        <f>(Table2[[#This Row],[1W Return vs Nifty]]-AVERAGE(Table2[1W Return vs Nifty]))/_xlfn.STDEV.P(Table2[1W Return vs Nifty])</f>
        <v>0.5035860997924464</v>
      </c>
      <c r="O65">
        <v>731.8</v>
      </c>
      <c r="P65">
        <v>735.14292281848498</v>
      </c>
      <c r="Q65">
        <v>655.20873247124098</v>
      </c>
      <c r="R65">
        <v>62.599450305784998</v>
      </c>
      <c r="S65" s="1">
        <f>(Table2[[#This Row],[Close Price]]-Table2[[#This Row],[20D EMA]])/Table2[[#This Row],[20D EMA]]</f>
        <v>2.8218092374965965E-2</v>
      </c>
      <c r="T65" s="1">
        <f>(Table2[[#This Row],[Close Price]]-Table2[[#This Row],[50D EMA]])/Table2[[#This Row],[50D EMA]]</f>
        <v>2.3542465885628038E-2</v>
      </c>
      <c r="U65" s="1">
        <f>(Table2[[#This Row],[Close Price]]-Table2[[#This Row],[200D EMA]])/Table2[[#This Row],[200D EMA]]</f>
        <v>0.14841265494431924</v>
      </c>
      <c r="V65">
        <v>0.80753615795229405</v>
      </c>
      <c r="W65">
        <v>750.95</v>
      </c>
      <c r="X65">
        <v>771</v>
      </c>
      <c r="Y65">
        <v>725.7</v>
      </c>
      <c r="Z65">
        <v>771</v>
      </c>
      <c r="AA65">
        <v>681.1</v>
      </c>
      <c r="AB65">
        <v>771</v>
      </c>
      <c r="AC65" s="1">
        <f>(Table2[[#This Row],[Close Price]]/Table2[[#This Row],[Day Low]])-1</f>
        <v>1.9974698714961825E-3</v>
      </c>
      <c r="AD65" s="1">
        <f>(Table2[[#This Row],[Day High]]/Table2[[#This Row],[Close Price]])-1</f>
        <v>2.4652800850554879E-2</v>
      </c>
      <c r="AE65" s="1">
        <f>(Table2[[#This Row],[Close Price]]/Table2[[#This Row],[Current Week Low]])-1</f>
        <v>3.686096182995735E-2</v>
      </c>
      <c r="AF65" s="1">
        <f>(Table2[[#This Row],[Current Week High]]/Table2[[#This Row],[Close Price]])-1</f>
        <v>2.4652800850554879E-2</v>
      </c>
      <c r="AG65" s="1">
        <f>(Table2[[#This Row],[Close Price]]/Table2[[#This Row],[Current Month Low]])-1</f>
        <v>0.10475701071795629</v>
      </c>
      <c r="AH65" s="1">
        <f>(Table2[[#This Row],[Current Month High]]/Table2[[#This Row],[Close Price]])-1</f>
        <v>2.4652800850554879E-2</v>
      </c>
      <c r="AI65">
        <v>16.246926706093401</v>
      </c>
      <c r="AJ65">
        <v>83.479639112411604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0.21</v>
      </c>
      <c r="AM65" t="s">
        <v>3190</v>
      </c>
      <c r="AN65">
        <v>5.05</v>
      </c>
      <c r="AO65" t="s">
        <v>3190</v>
      </c>
      <c r="AP65">
        <v>0.188668513861769</v>
      </c>
      <c r="AQ65">
        <f>(Table2[[#This Row],[Sharpe Ratio]]-AVERAGE(Table2[Sharpe Ratio]))/_xlfn.STDEV.P(Table2[Sharpe Ratio])</f>
        <v>1.5183421859392872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127</v>
      </c>
      <c r="AT65">
        <f>_xlfn.RANK.AVG(Table2[[#This Row],[6M Return vs Nifty Z-Score]],Table2[6M Return vs Nifty Z-Score])</f>
        <v>218</v>
      </c>
      <c r="AU65">
        <f>_xlfn.RANK.AVG(Table2[[#This Row],[Sharpe Ratio Z-Score]],Table2[Sharpe Ratio Z-Score])</f>
        <v>45</v>
      </c>
      <c r="AV65">
        <f>(Table2[[#This Row],[Rank 1Y]]+Table2[[#This Row],[Rank 6M]]+Table2[[#This Row],[Rank Sharpe]])/3</f>
        <v>130</v>
      </c>
    </row>
    <row r="66" spans="1:48" x14ac:dyDescent="0.3">
      <c r="A66" t="s">
        <v>1630</v>
      </c>
      <c r="B66" t="s">
        <v>1631</v>
      </c>
      <c r="C66" t="s">
        <v>3145</v>
      </c>
      <c r="D66" t="s">
        <v>982</v>
      </c>
      <c r="E66">
        <v>5728.39178352</v>
      </c>
      <c r="F66">
        <v>667.2</v>
      </c>
      <c r="G66">
        <v>95.688707982082306</v>
      </c>
      <c r="H66">
        <f>(Table2[[#This Row],[1Y Return vs Nifty]]-AVERAGE(Table2[1Y Return vs Nifty]))/_xlfn.STDEV.P(Table2[1Y Return vs Nifty])</f>
        <v>1.5126538759474035</v>
      </c>
      <c r="I66">
        <v>14.9139848281641</v>
      </c>
      <c r="J66">
        <f>(Table2[[#This Row],[1M Return vs Nifty]]-AVERAGE(Table2[1M Return vs Nifty]))/_xlfn.STDEV.P(Table2[1M Return vs Nifty])</f>
        <v>0.94756947133566727</v>
      </c>
      <c r="K66">
        <v>152.083376011985</v>
      </c>
      <c r="L66">
        <f>(Table2[[#This Row],[6M Return vs Nifty]]-AVERAGE(Table2[6M Return vs Nifty]))/_xlfn.STDEV.P(Table2[6M Return vs Nifty])</f>
        <v>4.6822820207367162</v>
      </c>
      <c r="M66">
        <v>10.9700560501203</v>
      </c>
      <c r="N66">
        <f>(Table2[[#This Row],[1W Return vs Nifty]]-AVERAGE(Table2[1W Return vs Nifty]))/_xlfn.STDEV.P(Table2[1W Return vs Nifty])</f>
        <v>1.9739560485635568</v>
      </c>
      <c r="O66">
        <v>651.85</v>
      </c>
      <c r="P66">
        <v>645.26639748810499</v>
      </c>
      <c r="Q66">
        <v>494.42157448998501</v>
      </c>
      <c r="R66">
        <v>57.797191513268501</v>
      </c>
      <c r="S66" s="1">
        <f>(Table2[[#This Row],[Close Price]]-Table2[[#This Row],[20D EMA]])/Table2[[#This Row],[20D EMA]]</f>
        <v>2.3548362353302175E-2</v>
      </c>
      <c r="T66" s="1">
        <f>(Table2[[#This Row],[Close Price]]-Table2[[#This Row],[50D EMA]])/Table2[[#This Row],[50D EMA]]</f>
        <v>3.399154612308692E-2</v>
      </c>
      <c r="U66" s="1">
        <f>(Table2[[#This Row],[Close Price]]-Table2[[#This Row],[200D EMA]])/Table2[[#This Row],[200D EMA]]</f>
        <v>0.34945567593453558</v>
      </c>
      <c r="V66">
        <v>0.39249096100074998</v>
      </c>
      <c r="W66">
        <v>661</v>
      </c>
      <c r="X66">
        <v>694</v>
      </c>
      <c r="Y66">
        <v>620</v>
      </c>
      <c r="Z66">
        <v>694</v>
      </c>
      <c r="AA66">
        <v>576</v>
      </c>
      <c r="AB66">
        <v>711</v>
      </c>
      <c r="AC66" s="1">
        <f>(Table2[[#This Row],[Close Price]]/Table2[[#This Row],[Day Low]])-1</f>
        <v>9.3797276853253564E-3</v>
      </c>
      <c r="AD66" s="1">
        <f>(Table2[[#This Row],[Day High]]/Table2[[#This Row],[Close Price]])-1</f>
        <v>4.0167865707434025E-2</v>
      </c>
      <c r="AE66" s="1">
        <f>(Table2[[#This Row],[Close Price]]/Table2[[#This Row],[Current Week Low]])-1</f>
        <v>7.6129032258064555E-2</v>
      </c>
      <c r="AF66" s="1">
        <f>(Table2[[#This Row],[Current Week High]]/Table2[[#This Row],[Close Price]])-1</f>
        <v>4.0167865707434025E-2</v>
      </c>
      <c r="AG66" s="1">
        <f>(Table2[[#This Row],[Close Price]]/Table2[[#This Row],[Current Month Low]])-1</f>
        <v>0.15833333333333344</v>
      </c>
      <c r="AH66" s="1">
        <f>(Table2[[#This Row],[Current Month High]]/Table2[[#This Row],[Close Price]])-1</f>
        <v>6.5647482014388414E-2</v>
      </c>
      <c r="AI66">
        <v>30.965227817745699</v>
      </c>
      <c r="AJ66">
        <v>209.17516218720999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0.17</v>
      </c>
      <c r="AM66" t="s">
        <v>3190</v>
      </c>
      <c r="AN66">
        <v>-0.47</v>
      </c>
      <c r="AO66" t="s">
        <v>3189</v>
      </c>
      <c r="AP66">
        <v>6.3483549107568996E-2</v>
      </c>
      <c r="AQ66">
        <f>(Table2[[#This Row],[Sharpe Ratio]]-AVERAGE(Table2[Sharpe Ratio]))/_xlfn.STDEV.P(Table2[Sharpe Ratio])</f>
        <v>7.274818569958108E-2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9.1892096022829239</v>
      </c>
      <c r="AS66">
        <f>_xlfn.RANK.AVG(Table2[[#This Row],[1Y Return vs Nifty Z-Score]],Table2[1Y Return vs Nifty Z-Score])</f>
        <v>56</v>
      </c>
      <c r="AT66">
        <f>_xlfn.RANK.AVG(Table2[[#This Row],[6M Return vs Nifty Z-Score]],Table2[6M Return vs Nifty Z-Score])</f>
        <v>5</v>
      </c>
      <c r="AU66">
        <f>_xlfn.RANK.AVG(Table2[[#This Row],[Sharpe Ratio Z-Score]],Table2[Sharpe Ratio Z-Score])</f>
        <v>329</v>
      </c>
      <c r="AV66">
        <f>(Table2[[#This Row],[Rank 1Y]]+Table2[[#This Row],[Rank 6M]]+Table2[[#This Row],[Rank Sharpe]])/3</f>
        <v>130</v>
      </c>
    </row>
    <row r="67" spans="1:48" x14ac:dyDescent="0.3">
      <c r="A67" t="s">
        <v>736</v>
      </c>
      <c r="B67" t="s">
        <v>737</v>
      </c>
      <c r="C67" t="s">
        <v>3152</v>
      </c>
      <c r="D67" t="s">
        <v>117</v>
      </c>
      <c r="E67">
        <v>23249.58497254</v>
      </c>
      <c r="F67">
        <v>836.2</v>
      </c>
      <c r="G67">
        <v>67.296996884893503</v>
      </c>
      <c r="H67">
        <f>(Table2[[#This Row],[1Y Return vs Nifty]]-AVERAGE(Table2[1Y Return vs Nifty]))/_xlfn.STDEV.P(Table2[1Y Return vs Nifty])</f>
        <v>0.9610412827007998</v>
      </c>
      <c r="I67">
        <v>7.3336579389584298</v>
      </c>
      <c r="J67">
        <f>(Table2[[#This Row],[1M Return vs Nifty]]-AVERAGE(Table2[1M Return vs Nifty]))/_xlfn.STDEV.P(Table2[1M Return vs Nifty])</f>
        <v>0.24544449719256237</v>
      </c>
      <c r="K67">
        <v>29.588198424838001</v>
      </c>
      <c r="L67">
        <f>(Table2[[#This Row],[6M Return vs Nifty]]-AVERAGE(Table2[6M Return vs Nifty]))/_xlfn.STDEV.P(Table2[6M Return vs Nifty])</f>
        <v>0.72120061483589315</v>
      </c>
      <c r="M67">
        <v>0.59569655022286605</v>
      </c>
      <c r="N67">
        <f>(Table2[[#This Row],[1W Return vs Nifty]]-AVERAGE(Table2[1W Return vs Nifty]))/_xlfn.STDEV.P(Table2[1W Return vs Nifty])</f>
        <v>-0.22230752864254127</v>
      </c>
      <c r="O67">
        <v>831.67</v>
      </c>
      <c r="P67">
        <v>836.30205586795898</v>
      </c>
      <c r="Q67">
        <v>732.11984929078096</v>
      </c>
      <c r="R67">
        <v>54.656184441215501</v>
      </c>
      <c r="S67" s="1">
        <f>(Table2[[#This Row],[Close Price]]-Table2[[#This Row],[20D EMA]])/Table2[[#This Row],[20D EMA]]</f>
        <v>5.4468719564251282E-3</v>
      </c>
      <c r="T67" s="1">
        <f>(Table2[[#This Row],[Close Price]]-Table2[[#This Row],[50D EMA]])/Table2[[#This Row],[50D EMA]]</f>
        <v>-1.2203230548443346E-4</v>
      </c>
      <c r="U67" s="1">
        <f>(Table2[[#This Row],[Close Price]]-Table2[[#This Row],[200D EMA]])/Table2[[#This Row],[200D EMA]]</f>
        <v>0.14216272214179632</v>
      </c>
      <c r="V67">
        <v>0.38724450283006001</v>
      </c>
      <c r="W67">
        <v>831.2</v>
      </c>
      <c r="X67">
        <v>849.7</v>
      </c>
      <c r="Y67">
        <v>811</v>
      </c>
      <c r="Z67">
        <v>849.7</v>
      </c>
      <c r="AA67">
        <v>778.65</v>
      </c>
      <c r="AB67">
        <v>889.3</v>
      </c>
      <c r="AC67" s="1">
        <f>(Table2[[#This Row],[Close Price]]/Table2[[#This Row],[Day Low]])-1</f>
        <v>6.0153994225216056E-3</v>
      </c>
      <c r="AD67" s="1">
        <f>(Table2[[#This Row],[Day High]]/Table2[[#This Row],[Close Price]])-1</f>
        <v>1.6144463047117918E-2</v>
      </c>
      <c r="AE67" s="1">
        <f>(Table2[[#This Row],[Close Price]]/Table2[[#This Row],[Current Week Low]])-1</f>
        <v>3.1072749691738677E-2</v>
      </c>
      <c r="AF67" s="1">
        <f>(Table2[[#This Row],[Current Week High]]/Table2[[#This Row],[Close Price]])-1</f>
        <v>1.6144463047117918E-2</v>
      </c>
      <c r="AG67" s="1">
        <f>(Table2[[#This Row],[Close Price]]/Table2[[#This Row],[Current Month Low]])-1</f>
        <v>7.3909972388107814E-2</v>
      </c>
      <c r="AH67" s="1">
        <f>(Table2[[#This Row],[Current Month High]]/Table2[[#This Row],[Close Price]])-1</f>
        <v>6.3501554651997028E-2</v>
      </c>
      <c r="AI67">
        <v>14.434345850274999</v>
      </c>
      <c r="AJ67">
        <v>89.057200994799899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0.04</v>
      </c>
      <c r="AM67" t="s">
        <v>3190</v>
      </c>
      <c r="AN67">
        <v>2.63</v>
      </c>
      <c r="AO67" t="s">
        <v>3190</v>
      </c>
      <c r="AP67">
        <v>0.118842226199976</v>
      </c>
      <c r="AQ67">
        <f>(Table2[[#This Row],[Sharpe Ratio]]-AVERAGE(Table2[Sharpe Ratio]))/_xlfn.STDEV.P(Table2[Sharpe Ratio])</f>
        <v>0.71201162778403404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99</v>
      </c>
      <c r="AT67">
        <f>_xlfn.RANK.AVG(Table2[[#This Row],[6M Return vs Nifty Z-Score]],Table2[6M Return vs Nifty Z-Score])</f>
        <v>127</v>
      </c>
      <c r="AU67">
        <f>_xlfn.RANK.AVG(Table2[[#This Row],[Sharpe Ratio Z-Score]],Table2[Sharpe Ratio Z-Score])</f>
        <v>166</v>
      </c>
      <c r="AV67">
        <f>(Table2[[#This Row],[Rank 1Y]]+Table2[[#This Row],[Rank 6M]]+Table2[[#This Row],[Rank Sharpe]])/3</f>
        <v>130.66666666666666</v>
      </c>
    </row>
    <row r="68" spans="1:48" x14ac:dyDescent="0.3">
      <c r="A68" t="s">
        <v>1335</v>
      </c>
      <c r="B68" t="s">
        <v>1336</v>
      </c>
      <c r="C68" t="s">
        <v>3148</v>
      </c>
      <c r="D68" t="s">
        <v>51</v>
      </c>
      <c r="E68">
        <v>8590.3013131549997</v>
      </c>
      <c r="F68">
        <v>2098.5500000000002</v>
      </c>
      <c r="G68">
        <v>70.512388822741002</v>
      </c>
      <c r="H68">
        <f>(Table2[[#This Row],[1Y Return vs Nifty]]-AVERAGE(Table2[1Y Return vs Nifty]))/_xlfn.STDEV.P(Table2[1Y Return vs Nifty])</f>
        <v>1.0235120044924111</v>
      </c>
      <c r="I68">
        <v>42.418343369421997</v>
      </c>
      <c r="J68">
        <f>(Table2[[#This Row],[1M Return vs Nifty]]-AVERAGE(Table2[1M Return vs Nifty]))/_xlfn.STDEV.P(Table2[1M Return vs Nifty])</f>
        <v>3.4951505073333116</v>
      </c>
      <c r="K68">
        <v>67.529626102604496</v>
      </c>
      <c r="L68">
        <f>(Table2[[#This Row],[6M Return vs Nifty]]-AVERAGE(Table2[6M Return vs Nifty]))/_xlfn.STDEV.P(Table2[6M Return vs Nifty])</f>
        <v>1.9480985764377794</v>
      </c>
      <c r="M68">
        <v>1.75956812763407</v>
      </c>
      <c r="N68">
        <f>(Table2[[#This Row],[1W Return vs Nifty]]-AVERAGE(Table2[1W Return vs Nifty]))/_xlfn.STDEV.P(Table2[1W Return vs Nifty])</f>
        <v>2.4085393642338734E-2</v>
      </c>
      <c r="O68">
        <v>2007.92</v>
      </c>
      <c r="P68">
        <v>1826.3652807764399</v>
      </c>
      <c r="Q68">
        <v>1476.19038245104</v>
      </c>
      <c r="R68">
        <v>58.581223459553101</v>
      </c>
      <c r="S68" s="1">
        <f>(Table2[[#This Row],[Close Price]]-Table2[[#This Row],[20D EMA]])/Table2[[#This Row],[20D EMA]]</f>
        <v>4.5136260408781277E-2</v>
      </c>
      <c r="T68" s="1">
        <f>(Table2[[#This Row],[Close Price]]-Table2[[#This Row],[50D EMA]])/Table2[[#This Row],[50D EMA]]</f>
        <v>0.14903082208606527</v>
      </c>
      <c r="U68" s="1">
        <f>(Table2[[#This Row],[Close Price]]-Table2[[#This Row],[200D EMA]])/Table2[[#This Row],[200D EMA]]</f>
        <v>0.42159847736956896</v>
      </c>
      <c r="V68">
        <v>0.91270884775949501</v>
      </c>
      <c r="W68">
        <v>2073.4</v>
      </c>
      <c r="X68">
        <v>2156</v>
      </c>
      <c r="Y68">
        <v>2073.4</v>
      </c>
      <c r="Z68">
        <v>2178.9499999999998</v>
      </c>
      <c r="AA68">
        <v>1923.5</v>
      </c>
      <c r="AB68">
        <v>2184.15</v>
      </c>
      <c r="AC68" s="1">
        <f>(Table2[[#This Row],[Close Price]]/Table2[[#This Row],[Day Low]])-1</f>
        <v>1.2129835053535265E-2</v>
      </c>
      <c r="AD68" s="1">
        <f>(Table2[[#This Row],[Day High]]/Table2[[#This Row],[Close Price]])-1</f>
        <v>2.7376045364656543E-2</v>
      </c>
      <c r="AE68" s="1">
        <f>(Table2[[#This Row],[Close Price]]/Table2[[#This Row],[Current Week Low]])-1</f>
        <v>1.2129835053535265E-2</v>
      </c>
      <c r="AF68" s="1">
        <f>(Table2[[#This Row],[Current Week High]]/Table2[[#This Row],[Close Price]])-1</f>
        <v>3.8312167925472096E-2</v>
      </c>
      <c r="AG68" s="1">
        <f>(Table2[[#This Row],[Close Price]]/Table2[[#This Row],[Current Month Low]])-1</f>
        <v>9.1005978684689515E-2</v>
      </c>
      <c r="AH68" s="1">
        <f>(Table2[[#This Row],[Current Month High]]/Table2[[#This Row],[Close Price]])-1</f>
        <v>4.079006933358742E-2</v>
      </c>
      <c r="AI68">
        <v>4.0790069333587402</v>
      </c>
      <c r="AJ68">
        <v>108.92528249290601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0.56999999999999995</v>
      </c>
      <c r="AM68" t="s">
        <v>3190</v>
      </c>
      <c r="AN68">
        <v>2.93</v>
      </c>
      <c r="AO68" t="s">
        <v>3190</v>
      </c>
      <c r="AP68">
        <v>8.4340713573807999E-2</v>
      </c>
      <c r="AQ68">
        <f>(Table2[[#This Row],[Sharpe Ratio]]-AVERAGE(Table2[Sharpe Ratio]))/_xlfn.STDEV.P(Table2[Sharpe Ratio])</f>
        <v>0.31359972784451201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6.8044462097503526</v>
      </c>
      <c r="AS68">
        <f>_xlfn.RANK.AVG(Table2[[#This Row],[1Y Return vs Nifty Z-Score]],Table2[1Y Return vs Nifty Z-Score])</f>
        <v>92</v>
      </c>
      <c r="AT68">
        <f>_xlfn.RANK.AVG(Table2[[#This Row],[6M Return vs Nifty Z-Score]],Table2[6M Return vs Nifty Z-Score])</f>
        <v>32</v>
      </c>
      <c r="AU68">
        <f>_xlfn.RANK.AVG(Table2[[#This Row],[Sharpe Ratio Z-Score]],Table2[Sharpe Ratio Z-Score])</f>
        <v>269</v>
      </c>
      <c r="AV68">
        <f>(Table2[[#This Row],[Rank 1Y]]+Table2[[#This Row],[Rank 6M]]+Table2[[#This Row],[Rank Sharpe]])/3</f>
        <v>131</v>
      </c>
    </row>
    <row r="69" spans="1:48" x14ac:dyDescent="0.3">
      <c r="A69" t="s">
        <v>544</v>
      </c>
      <c r="B69" t="s">
        <v>545</v>
      </c>
      <c r="C69" t="s">
        <v>3153</v>
      </c>
      <c r="D69" t="s">
        <v>271</v>
      </c>
      <c r="E69">
        <v>37690.218714340001</v>
      </c>
      <c r="F69">
        <v>1833.05</v>
      </c>
      <c r="G69">
        <v>64.905556740649601</v>
      </c>
      <c r="H69">
        <f>(Table2[[#This Row],[1Y Return vs Nifty]]-AVERAGE(Table2[1Y Return vs Nifty]))/_xlfn.STDEV.P(Table2[1Y Return vs Nifty])</f>
        <v>0.91457883121118089</v>
      </c>
      <c r="I69">
        <v>1.7083231688046501</v>
      </c>
      <c r="J69">
        <f>(Table2[[#This Row],[1M Return vs Nifty]]-AVERAGE(Table2[1M Return vs Nifty]))/_xlfn.STDEV.P(Table2[1M Return vs Nifty])</f>
        <v>-0.27560005507666202</v>
      </c>
      <c r="K69">
        <v>16.371130262437202</v>
      </c>
      <c r="L69">
        <f>(Table2[[#This Row],[6M Return vs Nifty]]-AVERAGE(Table2[6M Return vs Nifty]))/_xlfn.STDEV.P(Table2[6M Return vs Nifty])</f>
        <v>0.29380515348098935</v>
      </c>
      <c r="M69">
        <v>-0.74250187024402303</v>
      </c>
      <c r="N69">
        <f>(Table2[[#This Row],[1W Return vs Nifty]]-AVERAGE(Table2[1W Return vs Nifty]))/_xlfn.STDEV.P(Table2[1W Return vs Nifty])</f>
        <v>-0.50560563971872063</v>
      </c>
      <c r="O69">
        <v>1839.66</v>
      </c>
      <c r="P69">
        <v>1854.8139465562199</v>
      </c>
      <c r="Q69">
        <v>1622.6454980456499</v>
      </c>
      <c r="R69">
        <v>50.608203507276102</v>
      </c>
      <c r="S69" s="1">
        <f>(Table2[[#This Row],[Close Price]]-Table2[[#This Row],[20D EMA]])/Table2[[#This Row],[20D EMA]]</f>
        <v>-3.5930552384680469E-3</v>
      </c>
      <c r="T69" s="1">
        <f>(Table2[[#This Row],[Close Price]]-Table2[[#This Row],[50D EMA]])/Table2[[#This Row],[50D EMA]]</f>
        <v>-1.1733762621651855E-2</v>
      </c>
      <c r="U69" s="1">
        <f>(Table2[[#This Row],[Close Price]]-Table2[[#This Row],[200D EMA]])/Table2[[#This Row],[200D EMA]]</f>
        <v>0.12966757200372225</v>
      </c>
      <c r="V69">
        <v>0.52408411908836305</v>
      </c>
      <c r="W69">
        <v>1821.05</v>
      </c>
      <c r="X69">
        <v>1868</v>
      </c>
      <c r="Y69">
        <v>1780.5</v>
      </c>
      <c r="Z69">
        <v>1880</v>
      </c>
      <c r="AA69">
        <v>1730.1</v>
      </c>
      <c r="AB69">
        <v>1931.1</v>
      </c>
      <c r="AC69" s="1">
        <f>(Table2[[#This Row],[Close Price]]/Table2[[#This Row],[Day Low]])-1</f>
        <v>6.5896048982729827E-3</v>
      </c>
      <c r="AD69" s="1">
        <f>(Table2[[#This Row],[Day High]]/Table2[[#This Row],[Close Price]])-1</f>
        <v>1.9066583017375516E-2</v>
      </c>
      <c r="AE69" s="1">
        <f>(Table2[[#This Row],[Close Price]]/Table2[[#This Row],[Current Week Low]])-1</f>
        <v>2.95141814097164E-2</v>
      </c>
      <c r="AF69" s="1">
        <f>(Table2[[#This Row],[Current Week High]]/Table2[[#This Row],[Close Price]])-1</f>
        <v>2.5613049289435752E-2</v>
      </c>
      <c r="AG69" s="1">
        <f>(Table2[[#This Row],[Close Price]]/Table2[[#This Row],[Current Month Low]])-1</f>
        <v>5.9505230911508056E-2</v>
      </c>
      <c r="AH69" s="1">
        <f>(Table2[[#This Row],[Current Month High]]/Table2[[#This Row],[Close Price]])-1</f>
        <v>5.3490084831292029E-2</v>
      </c>
      <c r="AI69">
        <v>19.9939990725839</v>
      </c>
      <c r="AJ69">
        <v>103.322056458321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0.1</v>
      </c>
      <c r="AM69" t="s">
        <v>3190</v>
      </c>
      <c r="AN69">
        <v>2.5499999999999998</v>
      </c>
      <c r="AO69" t="s">
        <v>3190</v>
      </c>
      <c r="AP69">
        <v>0.162956986540291</v>
      </c>
      <c r="AQ69">
        <f>(Table2[[#This Row],[Sharpe Ratio]]-AVERAGE(Table2[Sharpe Ratio]))/_xlfn.STDEV.P(Table2[Sharpe Ratio])</f>
        <v>1.2214340891410185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104</v>
      </c>
      <c r="AT69">
        <f>_xlfn.RANK.AVG(Table2[[#This Row],[6M Return vs Nifty Z-Score]],Table2[6M Return vs Nifty Z-Score])</f>
        <v>208</v>
      </c>
      <c r="AU69">
        <f>_xlfn.RANK.AVG(Table2[[#This Row],[Sharpe Ratio Z-Score]],Table2[Sharpe Ratio Z-Score])</f>
        <v>83</v>
      </c>
      <c r="AV69">
        <f>(Table2[[#This Row],[Rank 1Y]]+Table2[[#This Row],[Rank 6M]]+Table2[[#This Row],[Rank Sharpe]])/3</f>
        <v>131.66666666666666</v>
      </c>
    </row>
    <row r="70" spans="1:48" x14ac:dyDescent="0.3">
      <c r="A70" t="s">
        <v>103</v>
      </c>
      <c r="B70" t="s">
        <v>104</v>
      </c>
      <c r="C70" t="s">
        <v>3156</v>
      </c>
      <c r="D70" t="s">
        <v>105</v>
      </c>
      <c r="E70">
        <v>249167.40427455399</v>
      </c>
      <c r="F70">
        <v>286.13</v>
      </c>
      <c r="G70">
        <v>129.95948199133599</v>
      </c>
      <c r="H70">
        <f>(Table2[[#This Row],[1Y Return vs Nifty]]-AVERAGE(Table2[1Y Return vs Nifty]))/_xlfn.STDEV.P(Table2[1Y Return vs Nifty])</f>
        <v>2.1784887197544935</v>
      </c>
      <c r="I70">
        <v>14.663072473957399</v>
      </c>
      <c r="J70">
        <f>(Table2[[#This Row],[1M Return vs Nifty]]-AVERAGE(Table2[1M Return vs Nifty]))/_xlfn.STDEV.P(Table2[1M Return vs Nifty])</f>
        <v>0.92432880733997169</v>
      </c>
      <c r="K70">
        <v>53.0779037078619</v>
      </c>
      <c r="L70">
        <f>(Table2[[#This Row],[6M Return vs Nifty]]-AVERAGE(Table2[6M Return vs Nifty]))/_xlfn.STDEV.P(Table2[6M Return vs Nifty])</f>
        <v>1.4807785562653126</v>
      </c>
      <c r="M70">
        <v>1.72776420306224</v>
      </c>
      <c r="N70">
        <f>(Table2[[#This Row],[1W Return vs Nifty]]-AVERAGE(Table2[1W Return vs Nifty]))/_xlfn.STDEV.P(Table2[1W Return vs Nifty])</f>
        <v>1.7352467031302086E-2</v>
      </c>
      <c r="O70">
        <v>267.99</v>
      </c>
      <c r="P70">
        <v>263.46447959874098</v>
      </c>
      <c r="Q70">
        <v>221.00894761185</v>
      </c>
      <c r="R70">
        <v>75.753152163194898</v>
      </c>
      <c r="S70" s="1">
        <f>(Table2[[#This Row],[Close Price]]-Table2[[#This Row],[20D EMA]])/Table2[[#This Row],[20D EMA]]</f>
        <v>6.7689092876599827E-2</v>
      </c>
      <c r="T70" s="1">
        <f>(Table2[[#This Row],[Close Price]]-Table2[[#This Row],[50D EMA]])/Table2[[#This Row],[50D EMA]]</f>
        <v>8.6028752095078737E-2</v>
      </c>
      <c r="U70" s="1">
        <f>(Table2[[#This Row],[Close Price]]-Table2[[#This Row],[200D EMA]])/Table2[[#This Row],[200D EMA]]</f>
        <v>0.29465346580682211</v>
      </c>
      <c r="V70">
        <v>1.09079904469582</v>
      </c>
      <c r="W70">
        <v>281.43</v>
      </c>
      <c r="X70">
        <v>288.25</v>
      </c>
      <c r="Y70">
        <v>271.17</v>
      </c>
      <c r="Z70">
        <v>289.7</v>
      </c>
      <c r="AA70">
        <v>239.45</v>
      </c>
      <c r="AB70">
        <v>289.7</v>
      </c>
      <c r="AC70" s="1">
        <f>(Table2[[#This Row],[Close Price]]/Table2[[#This Row],[Day Low]])-1</f>
        <v>1.6700422840493223E-2</v>
      </c>
      <c r="AD70" s="1">
        <f>(Table2[[#This Row],[Day High]]/Table2[[#This Row],[Close Price]])-1</f>
        <v>7.4092195855031129E-3</v>
      </c>
      <c r="AE70" s="1">
        <f>(Table2[[#This Row],[Close Price]]/Table2[[#This Row],[Current Week Low]])-1</f>
        <v>5.516834458089015E-2</v>
      </c>
      <c r="AF70" s="1">
        <f>(Table2[[#This Row],[Current Week High]]/Table2[[#This Row],[Close Price]])-1</f>
        <v>1.2476846188795188E-2</v>
      </c>
      <c r="AG70" s="1">
        <f>(Table2[[#This Row],[Close Price]]/Table2[[#This Row],[Current Month Low]])-1</f>
        <v>0.19494675297556907</v>
      </c>
      <c r="AH70" s="1">
        <f>(Table2[[#This Row],[Current Month High]]/Table2[[#This Row],[Close Price]])-1</f>
        <v>1.2476846188795188E-2</v>
      </c>
      <c r="AI70">
        <v>4.2358368573725196</v>
      </c>
      <c r="AJ70">
        <v>152.09691629955901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0.06</v>
      </c>
      <c r="AM70" t="s">
        <v>3190</v>
      </c>
      <c r="AN70">
        <v>15.04</v>
      </c>
      <c r="AO70" t="s">
        <v>3190</v>
      </c>
      <c r="AP70">
        <v>6.9269983857138007E-2</v>
      </c>
      <c r="AQ70">
        <f>(Table2[[#This Row],[Sharpe Ratio]]-AVERAGE(Table2[Sharpe Ratio]))/_xlfn.STDEV.P(Table2[Sharpe Ratio])</f>
        <v>0.13956799407816567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4.7405165444692461</v>
      </c>
      <c r="AS70">
        <f>_xlfn.RANK.AVG(Table2[[#This Row],[1Y Return vs Nifty Z-Score]],Table2[1Y Return vs Nifty Z-Score])</f>
        <v>34</v>
      </c>
      <c r="AT70">
        <f>_xlfn.RANK.AVG(Table2[[#This Row],[6M Return vs Nifty Z-Score]],Table2[6M Return vs Nifty Z-Score])</f>
        <v>58</v>
      </c>
      <c r="AU70">
        <f>_xlfn.RANK.AVG(Table2[[#This Row],[Sharpe Ratio Z-Score]],Table2[Sharpe Ratio Z-Score])</f>
        <v>312</v>
      </c>
      <c r="AV70">
        <f>(Table2[[#This Row],[Rank 1Y]]+Table2[[#This Row],[Rank 6M]]+Table2[[#This Row],[Rank Sharpe]])/3</f>
        <v>134.66666666666666</v>
      </c>
    </row>
    <row r="71" spans="1:48" x14ac:dyDescent="0.3">
      <c r="A71" t="s">
        <v>655</v>
      </c>
      <c r="B71" t="s">
        <v>656</v>
      </c>
      <c r="C71" t="s">
        <v>3148</v>
      </c>
      <c r="D71" t="s">
        <v>657</v>
      </c>
      <c r="E71">
        <v>27752.10008135</v>
      </c>
      <c r="F71">
        <v>2738.9</v>
      </c>
      <c r="G71">
        <v>62.982429021197298</v>
      </c>
      <c r="H71">
        <f>(Table2[[#This Row],[1Y Return vs Nifty]]-AVERAGE(Table2[1Y Return vs Nifty]))/_xlfn.STDEV.P(Table2[1Y Return vs Nifty])</f>
        <v>0.87721505750834994</v>
      </c>
      <c r="I71">
        <v>7.6745761747965302</v>
      </c>
      <c r="J71">
        <f>(Table2[[#This Row],[1M Return vs Nifty]]-AVERAGE(Table2[1M Return vs Nifty]))/_xlfn.STDEV.P(Table2[1M Return vs Nifty])</f>
        <v>0.27702192268111175</v>
      </c>
      <c r="K71">
        <v>46.825233680637801</v>
      </c>
      <c r="L71">
        <f>(Table2[[#This Row],[6M Return vs Nifty]]-AVERAGE(Table2[6M Return vs Nifty]))/_xlfn.STDEV.P(Table2[6M Return vs Nifty])</f>
        <v>1.2785882703297662</v>
      </c>
      <c r="M71">
        <v>1.06452016926155</v>
      </c>
      <c r="N71">
        <f>(Table2[[#This Row],[1W Return vs Nifty]]-AVERAGE(Table2[1W Return vs Nifty]))/_xlfn.STDEV.P(Table2[1W Return vs Nifty])</f>
        <v>-0.12305704106894322</v>
      </c>
      <c r="O71">
        <v>2702.1</v>
      </c>
      <c r="P71">
        <v>2579.3517841938401</v>
      </c>
      <c r="Q71">
        <v>2113.7338283437898</v>
      </c>
      <c r="R71">
        <v>51.507606563852598</v>
      </c>
      <c r="S71" s="1">
        <f>(Table2[[#This Row],[Close Price]]-Table2[[#This Row],[20D EMA]])/Table2[[#This Row],[20D EMA]]</f>
        <v>1.3619037045261162E-2</v>
      </c>
      <c r="T71" s="1">
        <f>(Table2[[#This Row],[Close Price]]-Table2[[#This Row],[50D EMA]])/Table2[[#This Row],[50D EMA]]</f>
        <v>6.1855934806514093E-2</v>
      </c>
      <c r="U71" s="1">
        <f>(Table2[[#This Row],[Close Price]]-Table2[[#This Row],[200D EMA]])/Table2[[#This Row],[200D EMA]]</f>
        <v>0.29576390521509394</v>
      </c>
      <c r="V71">
        <v>1.7977222643014501</v>
      </c>
      <c r="W71">
        <v>2674.55</v>
      </c>
      <c r="X71">
        <v>2765.9</v>
      </c>
      <c r="Y71">
        <v>2596.0500000000002</v>
      </c>
      <c r="Z71">
        <v>3095</v>
      </c>
      <c r="AA71">
        <v>2504</v>
      </c>
      <c r="AB71">
        <v>3357.8</v>
      </c>
      <c r="AC71" s="1">
        <f>(Table2[[#This Row],[Close Price]]/Table2[[#This Row],[Day Low]])-1</f>
        <v>2.4060122263558359E-2</v>
      </c>
      <c r="AD71" s="1">
        <f>(Table2[[#This Row],[Day High]]/Table2[[#This Row],[Close Price]])-1</f>
        <v>9.8579721786118402E-3</v>
      </c>
      <c r="AE71" s="1">
        <f>(Table2[[#This Row],[Close Price]]/Table2[[#This Row],[Current Week Low]])-1</f>
        <v>5.5025904739893328E-2</v>
      </c>
      <c r="AF71" s="1">
        <f>(Table2[[#This Row],[Current Week High]]/Table2[[#This Row],[Close Price]])-1</f>
        <v>0.1300156997334696</v>
      </c>
      <c r="AG71" s="1">
        <f>(Table2[[#This Row],[Close Price]]/Table2[[#This Row],[Current Month Low]])-1</f>
        <v>9.3809904153354662E-2</v>
      </c>
      <c r="AH71" s="1">
        <f>(Table2[[#This Row],[Current Month High]]/Table2[[#This Row],[Close Price]])-1</f>
        <v>0.22596662893862507</v>
      </c>
      <c r="AI71">
        <v>22.596662893862501</v>
      </c>
      <c r="AJ71">
        <v>101.24173401910301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0.16</v>
      </c>
      <c r="AM71" t="s">
        <v>3190</v>
      </c>
      <c r="AN71">
        <v>-1.51</v>
      </c>
      <c r="AO71" t="s">
        <v>3189</v>
      </c>
      <c r="AP71">
        <v>9.8301376465629003E-2</v>
      </c>
      <c r="AQ71">
        <f>(Table2[[#This Row],[Sharpe Ratio]]-AVERAGE(Table2[Sharpe Ratio]))/_xlfn.STDEV.P(Table2[Sharpe Ratio])</f>
        <v>0.47481278210715222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2.7845809915574371</v>
      </c>
      <c r="AS71">
        <f>_xlfn.RANK.AVG(Table2[[#This Row],[1Y Return vs Nifty Z-Score]],Table2[1Y Return vs Nifty Z-Score])</f>
        <v>107</v>
      </c>
      <c r="AT71">
        <f>_xlfn.RANK.AVG(Table2[[#This Row],[6M Return vs Nifty Z-Score]],Table2[6M Return vs Nifty Z-Score])</f>
        <v>75</v>
      </c>
      <c r="AU71">
        <f>_xlfn.RANK.AVG(Table2[[#This Row],[Sharpe Ratio Z-Score]],Table2[Sharpe Ratio Z-Score])</f>
        <v>225</v>
      </c>
      <c r="AV71">
        <f>(Table2[[#This Row],[Rank 1Y]]+Table2[[#This Row],[Rank 6M]]+Table2[[#This Row],[Rank Sharpe]])/3</f>
        <v>135.66666666666666</v>
      </c>
    </row>
    <row r="72" spans="1:48" x14ac:dyDescent="0.3">
      <c r="A72" t="s">
        <v>949</v>
      </c>
      <c r="B72" t="s">
        <v>950</v>
      </c>
      <c r="C72" t="s">
        <v>3143</v>
      </c>
      <c r="D72" t="s">
        <v>249</v>
      </c>
      <c r="E72">
        <v>15806.262368195001</v>
      </c>
      <c r="F72">
        <v>1130.05</v>
      </c>
      <c r="G72">
        <v>49.688456541323902</v>
      </c>
      <c r="H72">
        <f>(Table2[[#This Row],[1Y Return vs Nifty]]-AVERAGE(Table2[1Y Return vs Nifty]))/_xlfn.STDEV.P(Table2[1Y Return vs Nifty])</f>
        <v>0.61893113058793148</v>
      </c>
      <c r="I72">
        <v>-4.9803726732864702</v>
      </c>
      <c r="J72">
        <f>(Table2[[#This Row],[1M Return vs Nifty]]-AVERAGE(Table2[1M Return vs Nifty]))/_xlfn.STDEV.P(Table2[1M Return vs Nifty])</f>
        <v>-0.8951380332958887</v>
      </c>
      <c r="K72">
        <v>25.0656515525644</v>
      </c>
      <c r="L72">
        <f>(Table2[[#This Row],[6M Return vs Nifty]]-AVERAGE(Table2[6M Return vs Nifty]))/_xlfn.STDEV.P(Table2[6M Return vs Nifty])</f>
        <v>0.57495668363841257</v>
      </c>
      <c r="M72">
        <v>1.3336149304962801</v>
      </c>
      <c r="N72">
        <f>(Table2[[#This Row],[1W Return vs Nifty]]-AVERAGE(Table2[1W Return vs Nifty]))/_xlfn.STDEV.P(Table2[1W Return vs Nifty])</f>
        <v>-6.6089377385932027E-2</v>
      </c>
      <c r="O72">
        <v>1179.94</v>
      </c>
      <c r="P72">
        <v>1201.47261044788</v>
      </c>
      <c r="Q72">
        <v>1019.12061517014</v>
      </c>
      <c r="R72">
        <v>42.266927100657597</v>
      </c>
      <c r="S72" s="1">
        <f>(Table2[[#This Row],[Close Price]]-Table2[[#This Row],[20D EMA]])/Table2[[#This Row],[20D EMA]]</f>
        <v>-4.228181093953938E-2</v>
      </c>
      <c r="T72" s="1">
        <f>(Table2[[#This Row],[Close Price]]-Table2[[#This Row],[50D EMA]])/Table2[[#This Row],[50D EMA]]</f>
        <v>-5.9445891505804226E-2</v>
      </c>
      <c r="U72" s="1">
        <f>(Table2[[#This Row],[Close Price]]-Table2[[#This Row],[200D EMA]])/Table2[[#This Row],[200D EMA]]</f>
        <v>0.10884814140604988</v>
      </c>
      <c r="V72">
        <v>1.1442579987303201</v>
      </c>
      <c r="W72">
        <v>1108.2</v>
      </c>
      <c r="X72">
        <v>1153.7</v>
      </c>
      <c r="Y72">
        <v>1073</v>
      </c>
      <c r="Z72">
        <v>1174.55</v>
      </c>
      <c r="AA72">
        <v>1031</v>
      </c>
      <c r="AB72">
        <v>1327.25</v>
      </c>
      <c r="AC72" s="1">
        <f>(Table2[[#This Row],[Close Price]]/Table2[[#This Row],[Day Low]])-1</f>
        <v>1.9716657643024549E-2</v>
      </c>
      <c r="AD72" s="1">
        <f>(Table2[[#This Row],[Day High]]/Table2[[#This Row],[Close Price]])-1</f>
        <v>2.0928277509844717E-2</v>
      </c>
      <c r="AE72" s="1">
        <f>(Table2[[#This Row],[Close Price]]/Table2[[#This Row],[Current Week Low]])-1</f>
        <v>5.3168685927306614E-2</v>
      </c>
      <c r="AF72" s="1">
        <f>(Table2[[#This Row],[Current Week High]]/Table2[[#This Row],[Close Price]])-1</f>
        <v>3.93787885491792E-2</v>
      </c>
      <c r="AG72" s="1">
        <f>(Table2[[#This Row],[Close Price]]/Table2[[#This Row],[Current Month Low]])-1</f>
        <v>9.6071774975751589E-2</v>
      </c>
      <c r="AH72" s="1">
        <f>(Table2[[#This Row],[Current Month High]]/Table2[[#This Row],[Close Price]])-1</f>
        <v>0.17450555285164371</v>
      </c>
      <c r="AI72">
        <v>36.985089155347097</v>
      </c>
      <c r="AJ72">
        <v>71.479514415781395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0.02</v>
      </c>
      <c r="AM72" t="s">
        <v>3190</v>
      </c>
      <c r="AN72">
        <v>-10.56</v>
      </c>
      <c r="AO72" t="s">
        <v>3189</v>
      </c>
      <c r="AP72">
        <v>0.14481314042156401</v>
      </c>
      <c r="AQ72">
        <f>(Table2[[#This Row],[Sharpe Ratio]]-AVERAGE(Table2[Sharpe Ratio]))/_xlfn.STDEV.P(Table2[Sharpe Ratio])</f>
        <v>1.0119150375360273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144</v>
      </c>
      <c r="AT72">
        <f>_xlfn.RANK.AVG(Table2[[#This Row],[6M Return vs Nifty Z-Score]],Table2[6M Return vs Nifty Z-Score])</f>
        <v>149</v>
      </c>
      <c r="AU72">
        <f>_xlfn.RANK.AVG(Table2[[#This Row],[Sharpe Ratio Z-Score]],Table2[Sharpe Ratio Z-Score])</f>
        <v>114</v>
      </c>
      <c r="AV72">
        <f>(Table2[[#This Row],[Rank 1Y]]+Table2[[#This Row],[Rank 6M]]+Table2[[#This Row],[Rank Sharpe]])/3</f>
        <v>135.66666666666666</v>
      </c>
    </row>
    <row r="73" spans="1:48" x14ac:dyDescent="0.3">
      <c r="A73" t="s">
        <v>871</v>
      </c>
      <c r="B73" t="s">
        <v>872</v>
      </c>
      <c r="C73" t="s">
        <v>3146</v>
      </c>
      <c r="D73" t="s">
        <v>278</v>
      </c>
      <c r="E73">
        <v>17352.6203895</v>
      </c>
      <c r="F73">
        <v>2487.0500000000002</v>
      </c>
      <c r="G73">
        <v>58.043313932517599</v>
      </c>
      <c r="H73">
        <f>(Table2[[#This Row],[1Y Return vs Nifty]]-AVERAGE(Table2[1Y Return vs Nifty]))/_xlfn.STDEV.P(Table2[1Y Return vs Nifty])</f>
        <v>0.7812547234135232</v>
      </c>
      <c r="I73">
        <v>-2.3229399497171901</v>
      </c>
      <c r="J73">
        <f>(Table2[[#This Row],[1M Return vs Nifty]]-AVERAGE(Table2[1M Return vs Nifty]))/_xlfn.STDEV.P(Table2[1M Return vs Nifty])</f>
        <v>-0.64899431026198129</v>
      </c>
      <c r="K73">
        <v>59.771202829903203</v>
      </c>
      <c r="L73">
        <f>(Table2[[#This Row],[6M Return vs Nifty]]-AVERAGE(Table2[6M Return vs Nifty]))/_xlfn.STDEV.P(Table2[6M Return vs Nifty])</f>
        <v>1.6972173028240345</v>
      </c>
      <c r="M73">
        <v>-5.0484363870836004</v>
      </c>
      <c r="N73">
        <f>(Table2[[#This Row],[1W Return vs Nifty]]-AVERAGE(Table2[1W Return vs Nifty]))/_xlfn.STDEV.P(Table2[1W Return vs Nifty])</f>
        <v>-1.4171768210781865</v>
      </c>
      <c r="O73">
        <v>2589.63</v>
      </c>
      <c r="P73">
        <v>2603.7217898195299</v>
      </c>
      <c r="Q73">
        <v>2181.6642625057598</v>
      </c>
      <c r="R73">
        <v>33.724480761483797</v>
      </c>
      <c r="S73" s="1">
        <f>(Table2[[#This Row],[Close Price]]-Table2[[#This Row],[20D EMA]])/Table2[[#This Row],[20D EMA]]</f>
        <v>-3.9611836439954716E-2</v>
      </c>
      <c r="T73" s="1">
        <f>(Table2[[#This Row],[Close Price]]-Table2[[#This Row],[50D EMA]])/Table2[[#This Row],[50D EMA]]</f>
        <v>-4.4809622239869396E-2</v>
      </c>
      <c r="U73" s="1">
        <f>(Table2[[#This Row],[Close Price]]-Table2[[#This Row],[200D EMA]])/Table2[[#This Row],[200D EMA]]</f>
        <v>0.13997833797923073</v>
      </c>
      <c r="V73">
        <v>0.35510137964274402</v>
      </c>
      <c r="W73">
        <v>2479.9499999999998</v>
      </c>
      <c r="X73">
        <v>2547</v>
      </c>
      <c r="Y73">
        <v>2479.9499999999998</v>
      </c>
      <c r="Z73">
        <v>2569</v>
      </c>
      <c r="AA73">
        <v>2433</v>
      </c>
      <c r="AB73">
        <v>2873.95</v>
      </c>
      <c r="AC73" s="1">
        <f>(Table2[[#This Row],[Close Price]]/Table2[[#This Row],[Day Low]])-1</f>
        <v>2.8629609467933914E-3</v>
      </c>
      <c r="AD73" s="1">
        <f>(Table2[[#This Row],[Day High]]/Table2[[#This Row],[Close Price]])-1</f>
        <v>2.4104863191330983E-2</v>
      </c>
      <c r="AE73" s="1">
        <f>(Table2[[#This Row],[Close Price]]/Table2[[#This Row],[Current Week Low]])-1</f>
        <v>2.8629609467933914E-3</v>
      </c>
      <c r="AF73" s="1">
        <f>(Table2[[#This Row],[Current Week High]]/Table2[[#This Row],[Close Price]])-1</f>
        <v>3.2950684545947961E-2</v>
      </c>
      <c r="AG73" s="1">
        <f>(Table2[[#This Row],[Close Price]]/Table2[[#This Row],[Current Month Low]])-1</f>
        <v>2.2215371968762998E-2</v>
      </c>
      <c r="AH73" s="1">
        <f>(Table2[[#This Row],[Current Month High]]/Table2[[#This Row],[Close Price]])-1</f>
        <v>0.15556583100460375</v>
      </c>
      <c r="AI73">
        <v>19.619629681751402</v>
      </c>
      <c r="AJ73">
        <v>97.494639879298006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0.05</v>
      </c>
      <c r="AM73" t="s">
        <v>3190</v>
      </c>
      <c r="AN73">
        <v>-8.48</v>
      </c>
      <c r="AO73" t="s">
        <v>3189</v>
      </c>
      <c r="AP73">
        <v>9.3571547417939993E-2</v>
      </c>
      <c r="AQ73">
        <f>(Table2[[#This Row],[Sharpe Ratio]]-AVERAGE(Table2[Sharpe Ratio]))/_xlfn.STDEV.P(Table2[Sharpe Ratio])</f>
        <v>0.42019430210898362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124</v>
      </c>
      <c r="AT73">
        <f>_xlfn.RANK.AVG(Table2[[#This Row],[6M Return vs Nifty Z-Score]],Table2[6M Return vs Nifty Z-Score])</f>
        <v>42</v>
      </c>
      <c r="AU73">
        <f>_xlfn.RANK.AVG(Table2[[#This Row],[Sharpe Ratio Z-Score]],Table2[Sharpe Ratio Z-Score])</f>
        <v>242</v>
      </c>
      <c r="AV73">
        <f>(Table2[[#This Row],[Rank 1Y]]+Table2[[#This Row],[Rank 6M]]+Table2[[#This Row],[Rank Sharpe]])/3</f>
        <v>136</v>
      </c>
    </row>
    <row r="74" spans="1:48" x14ac:dyDescent="0.3">
      <c r="A74" t="s">
        <v>62</v>
      </c>
      <c r="B74" t="s">
        <v>63</v>
      </c>
      <c r="C74" t="s">
        <v>3150</v>
      </c>
      <c r="D74" t="s">
        <v>64</v>
      </c>
      <c r="E74">
        <v>347462.84326999</v>
      </c>
      <c r="F74">
        <v>2898.7</v>
      </c>
      <c r="G74">
        <v>71.637428852483097</v>
      </c>
      <c r="H74">
        <f>(Table2[[#This Row],[1Y Return vs Nifty]]-AVERAGE(Table2[1Y Return vs Nifty]))/_xlfn.STDEV.P(Table2[1Y Return vs Nifty])</f>
        <v>1.0453700124929828</v>
      </c>
      <c r="I74">
        <v>11.9109578509673</v>
      </c>
      <c r="J74">
        <f>(Table2[[#This Row],[1M Return vs Nifty]]-AVERAGE(Table2[1M Return vs Nifty]))/_xlfn.STDEV.P(Table2[1M Return vs Nifty])</f>
        <v>0.66941520839512858</v>
      </c>
      <c r="K74">
        <v>9.0671586608754708</v>
      </c>
      <c r="L74">
        <f>(Table2[[#This Row],[6M Return vs Nifty]]-AVERAGE(Table2[6M Return vs Nifty]))/_xlfn.STDEV.P(Table2[6M Return vs Nifty])</f>
        <v>5.7619316045952849E-2</v>
      </c>
      <c r="M74">
        <v>-0.56922880255234198</v>
      </c>
      <c r="N74">
        <f>(Table2[[#This Row],[1W Return vs Nifty]]-AVERAGE(Table2[1W Return vs Nifty]))/_xlfn.STDEV.P(Table2[1W Return vs Nifty])</f>
        <v>-0.46892353635747042</v>
      </c>
      <c r="O74">
        <v>2927.19</v>
      </c>
      <c r="P74">
        <v>2909.2803084073198</v>
      </c>
      <c r="Q74">
        <v>2574.3022991349699</v>
      </c>
      <c r="R74">
        <v>44.996502715468502</v>
      </c>
      <c r="S74" s="1">
        <f>(Table2[[#This Row],[Close Price]]-Table2[[#This Row],[20D EMA]])/Table2[[#This Row],[20D EMA]]</f>
        <v>-9.73288375541056E-3</v>
      </c>
      <c r="T74" s="1">
        <f>(Table2[[#This Row],[Close Price]]-Table2[[#This Row],[50D EMA]])/Table2[[#This Row],[50D EMA]]</f>
        <v>-3.6367442410910758E-3</v>
      </c>
      <c r="U74" s="1">
        <f>(Table2[[#This Row],[Close Price]]-Table2[[#This Row],[200D EMA]])/Table2[[#This Row],[200D EMA]]</f>
        <v>0.12601383333031077</v>
      </c>
      <c r="V74">
        <v>1.09774788491825</v>
      </c>
      <c r="W74">
        <v>2892</v>
      </c>
      <c r="X74">
        <v>2999.95</v>
      </c>
      <c r="Y74">
        <v>2892</v>
      </c>
      <c r="Z74">
        <v>3149.65</v>
      </c>
      <c r="AA74">
        <v>2736.25</v>
      </c>
      <c r="AB74">
        <v>3149.65</v>
      </c>
      <c r="AC74" s="1">
        <f>(Table2[[#This Row],[Close Price]]/Table2[[#This Row],[Day Low]])-1</f>
        <v>2.3167358229598811E-3</v>
      </c>
      <c r="AD74" s="1">
        <f>(Table2[[#This Row],[Day High]]/Table2[[#This Row],[Close Price]])-1</f>
        <v>3.4929451133266731E-2</v>
      </c>
      <c r="AE74" s="1">
        <f>(Table2[[#This Row],[Close Price]]/Table2[[#This Row],[Current Week Low]])-1</f>
        <v>2.3167358229598811E-3</v>
      </c>
      <c r="AF74" s="1">
        <f>(Table2[[#This Row],[Current Week High]]/Table2[[#This Row],[Close Price]])-1</f>
        <v>8.6573291475489089E-2</v>
      </c>
      <c r="AG74" s="1">
        <f>(Table2[[#This Row],[Close Price]]/Table2[[#This Row],[Current Month Low]])-1</f>
        <v>5.9369575148469522E-2</v>
      </c>
      <c r="AH74" s="1">
        <f>(Table2[[#This Row],[Current Month High]]/Table2[[#This Row],[Close Price]])-1</f>
        <v>8.6573291475489089E-2</v>
      </c>
      <c r="AI74">
        <v>11.156725428640399</v>
      </c>
      <c r="AJ74">
        <v>87.964854261907007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0.18</v>
      </c>
      <c r="AM74" t="s">
        <v>3190</v>
      </c>
      <c r="AN74">
        <v>-2.56</v>
      </c>
      <c r="AO74" t="s">
        <v>3189</v>
      </c>
      <c r="AP74">
        <v>0.18869393237589199</v>
      </c>
      <c r="AQ74">
        <f>(Table2[[#This Row],[Sharpe Ratio]]-AVERAGE(Table2[Sharpe Ratio]))/_xlfn.STDEV.P(Table2[Sharpe Ratio])</f>
        <v>1.5186357104179125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2.8221167109945062</v>
      </c>
      <c r="AS74">
        <f>_xlfn.RANK.AVG(Table2[[#This Row],[1Y Return vs Nifty Z-Score]],Table2[1Y Return vs Nifty Z-Score])</f>
        <v>89</v>
      </c>
      <c r="AT74">
        <f>_xlfn.RANK.AVG(Table2[[#This Row],[6M Return vs Nifty Z-Score]],Table2[6M Return vs Nifty Z-Score])</f>
        <v>283</v>
      </c>
      <c r="AU74">
        <f>_xlfn.RANK.AVG(Table2[[#This Row],[Sharpe Ratio Z-Score]],Table2[Sharpe Ratio Z-Score])</f>
        <v>44</v>
      </c>
      <c r="AV74">
        <f>(Table2[[#This Row],[Rank 1Y]]+Table2[[#This Row],[Rank 6M]]+Table2[[#This Row],[Rank Sharpe]])/3</f>
        <v>138.66666666666666</v>
      </c>
    </row>
    <row r="75" spans="1:48" x14ac:dyDescent="0.3">
      <c r="A75" t="s">
        <v>1595</v>
      </c>
      <c r="B75" t="s">
        <v>1596</v>
      </c>
      <c r="C75" t="s">
        <v>3148</v>
      </c>
      <c r="D75" t="s">
        <v>51</v>
      </c>
      <c r="E75">
        <v>6095.3648579999999</v>
      </c>
      <c r="F75">
        <v>757.35</v>
      </c>
      <c r="G75">
        <v>160.739769504279</v>
      </c>
      <c r="H75">
        <f>(Table2[[#This Row],[1Y Return vs Nifty]]-AVERAGE(Table2[1Y Return vs Nifty]))/_xlfn.STDEV.P(Table2[1Y Return vs Nifty])</f>
        <v>2.7765081261146722</v>
      </c>
      <c r="I75">
        <v>44.034400669679002</v>
      </c>
      <c r="J75">
        <f>(Table2[[#This Row],[1M Return vs Nifty]]-AVERAGE(Table2[1M Return vs Nifty]))/_xlfn.STDEV.P(Table2[1M Return vs Nifty])</f>
        <v>3.644837216988603</v>
      </c>
      <c r="K75">
        <v>104.096234903865</v>
      </c>
      <c r="L75">
        <f>(Table2[[#This Row],[6M Return vs Nifty]]-AVERAGE(Table2[6M Return vs Nifty]))/_xlfn.STDEV.P(Table2[6M Return vs Nifty])</f>
        <v>3.1305395267884668</v>
      </c>
      <c r="M75">
        <v>11.6076710498072</v>
      </c>
      <c r="N75">
        <f>(Table2[[#This Row],[1W Return vs Nifty]]-AVERAGE(Table2[1W Return vs Nifty]))/_xlfn.STDEV.P(Table2[1W Return vs Nifty])</f>
        <v>2.1089398613094388</v>
      </c>
      <c r="O75">
        <v>693.51</v>
      </c>
      <c r="P75">
        <v>630.12277741493801</v>
      </c>
      <c r="Q75">
        <v>488.096192542702</v>
      </c>
      <c r="R75">
        <v>63.556990545404098</v>
      </c>
      <c r="S75" s="1">
        <f>(Table2[[#This Row],[Close Price]]-Table2[[#This Row],[20D EMA]])/Table2[[#This Row],[20D EMA]]</f>
        <v>9.205346714539088E-2</v>
      </c>
      <c r="T75" s="1">
        <f>(Table2[[#This Row],[Close Price]]-Table2[[#This Row],[50D EMA]])/Table2[[#This Row],[50D EMA]]</f>
        <v>0.20190862343844848</v>
      </c>
      <c r="U75" s="1">
        <f>(Table2[[#This Row],[Close Price]]-Table2[[#This Row],[200D EMA]])/Table2[[#This Row],[200D EMA]]</f>
        <v>0.55164086827770498</v>
      </c>
      <c r="V75">
        <v>2.43044040799859</v>
      </c>
      <c r="W75">
        <v>755</v>
      </c>
      <c r="X75">
        <v>796.65</v>
      </c>
      <c r="Y75">
        <v>755</v>
      </c>
      <c r="Z75">
        <v>830</v>
      </c>
      <c r="AA75">
        <v>604.54999999999995</v>
      </c>
      <c r="AB75">
        <v>833.4</v>
      </c>
      <c r="AC75" s="1">
        <f>(Table2[[#This Row],[Close Price]]/Table2[[#This Row],[Day Low]])-1</f>
        <v>3.1125827814568741E-3</v>
      </c>
      <c r="AD75" s="1">
        <f>(Table2[[#This Row],[Day High]]/Table2[[#This Row],[Close Price]])-1</f>
        <v>5.1891463656169368E-2</v>
      </c>
      <c r="AE75" s="1">
        <f>(Table2[[#This Row],[Close Price]]/Table2[[#This Row],[Current Week Low]])-1</f>
        <v>3.1125827814568741E-3</v>
      </c>
      <c r="AF75" s="1">
        <f>(Table2[[#This Row],[Current Week High]]/Table2[[#This Row],[Close Price]])-1</f>
        <v>9.5926586122664581E-2</v>
      </c>
      <c r="AG75" s="1">
        <f>(Table2[[#This Row],[Close Price]]/Table2[[#This Row],[Current Month Low]])-1</f>
        <v>0.25274997932346377</v>
      </c>
      <c r="AH75" s="1">
        <f>(Table2[[#This Row],[Current Month High]]/Table2[[#This Row],[Close Price]])-1</f>
        <v>0.10041592394533572</v>
      </c>
      <c r="AI75">
        <v>10.041592394533501</v>
      </c>
      <c r="AJ75">
        <v>181.647452584603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0.32</v>
      </c>
      <c r="AM75" t="s">
        <v>3190</v>
      </c>
      <c r="AN75">
        <v>16.82</v>
      </c>
      <c r="AO75" t="s">
        <v>3190</v>
      </c>
      <c r="AP75">
        <v>4.2680880269344003E-2</v>
      </c>
      <c r="AQ75">
        <f>(Table2[[#This Row],[Sharpe Ratio]]-AVERAGE(Table2[Sharpe Ratio]))/_xlfn.STDEV.P(Table2[Sharpe Ratio])</f>
        <v>-0.16747405920465461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11.493350671996525</v>
      </c>
      <c r="AS75">
        <f>_xlfn.RANK.AVG(Table2[[#This Row],[1Y Return vs Nifty Z-Score]],Table2[1Y Return vs Nifty Z-Score])</f>
        <v>18</v>
      </c>
      <c r="AT75">
        <f>_xlfn.RANK.AVG(Table2[[#This Row],[6M Return vs Nifty Z-Score]],Table2[6M Return vs Nifty Z-Score])</f>
        <v>10</v>
      </c>
      <c r="AU75">
        <f>_xlfn.RANK.AVG(Table2[[#This Row],[Sharpe Ratio Z-Score]],Table2[Sharpe Ratio Z-Score])</f>
        <v>392</v>
      </c>
      <c r="AV75">
        <f>(Table2[[#This Row],[Rank 1Y]]+Table2[[#This Row],[Rank 6M]]+Table2[[#This Row],[Rank Sharpe]])/3</f>
        <v>140</v>
      </c>
    </row>
    <row r="76" spans="1:48" x14ac:dyDescent="0.3">
      <c r="A76" t="s">
        <v>1147</v>
      </c>
      <c r="B76" t="s">
        <v>1148</v>
      </c>
      <c r="C76" t="s">
        <v>3157</v>
      </c>
      <c r="D76" t="s">
        <v>451</v>
      </c>
      <c r="E76">
        <v>10746.059563569999</v>
      </c>
      <c r="F76">
        <v>1614.7</v>
      </c>
      <c r="G76">
        <v>50.7991189877647</v>
      </c>
      <c r="H76">
        <f>(Table2[[#This Row],[1Y Return vs Nifty]]-AVERAGE(Table2[1Y Return vs Nifty]))/_xlfn.STDEV.P(Table2[1Y Return vs Nifty])</f>
        <v>0.64050980156713466</v>
      </c>
      <c r="I76">
        <v>5.7522770708066</v>
      </c>
      <c r="J76">
        <f>(Table2[[#This Row],[1M Return vs Nifty]]-AVERAGE(Table2[1M Return vs Nifty]))/_xlfn.STDEV.P(Table2[1M Return vs Nifty])</f>
        <v>9.8969679234170424E-2</v>
      </c>
      <c r="K76">
        <v>17.893845134896502</v>
      </c>
      <c r="L76">
        <f>(Table2[[#This Row],[6M Return vs Nifty]]-AVERAGE(Table2[6M Return vs Nifty]))/_xlfn.STDEV.P(Table2[6M Return vs Nifty])</f>
        <v>0.34304462303885092</v>
      </c>
      <c r="M76">
        <v>7.3366459766001499</v>
      </c>
      <c r="N76">
        <f>(Table2[[#This Row],[1W Return vs Nifty]]-AVERAGE(Table2[1W Return vs Nifty]))/_xlfn.STDEV.P(Table2[1W Return vs Nifty])</f>
        <v>1.2047590484398452</v>
      </c>
      <c r="O76">
        <v>1601.47</v>
      </c>
      <c r="P76">
        <v>1659.3939205710301</v>
      </c>
      <c r="Q76">
        <v>1565.77619717993</v>
      </c>
      <c r="R76">
        <v>52.616882860476302</v>
      </c>
      <c r="S76" s="1">
        <f>(Table2[[#This Row],[Close Price]]-Table2[[#This Row],[20D EMA]])/Table2[[#This Row],[20D EMA]]</f>
        <v>8.2611600591956259E-3</v>
      </c>
      <c r="T76" s="1">
        <f>(Table2[[#This Row],[Close Price]]-Table2[[#This Row],[50D EMA]])/Table2[[#This Row],[50D EMA]]</f>
        <v>-2.6933882315086456E-2</v>
      </c>
      <c r="U76" s="1">
        <f>(Table2[[#This Row],[Close Price]]-Table2[[#This Row],[200D EMA]])/Table2[[#This Row],[200D EMA]]</f>
        <v>3.1245718837842301E-2</v>
      </c>
      <c r="V76">
        <v>1.47023659475368</v>
      </c>
      <c r="W76">
        <v>1608</v>
      </c>
      <c r="X76">
        <v>1673.75</v>
      </c>
      <c r="Y76">
        <v>1608</v>
      </c>
      <c r="Z76">
        <v>1771.85</v>
      </c>
      <c r="AA76">
        <v>1325</v>
      </c>
      <c r="AB76">
        <v>1771.85</v>
      </c>
      <c r="AC76" s="1">
        <f>(Table2[[#This Row],[Close Price]]/Table2[[#This Row],[Day Low]])-1</f>
        <v>4.1666666666666519E-3</v>
      </c>
      <c r="AD76" s="1">
        <f>(Table2[[#This Row],[Day High]]/Table2[[#This Row],[Close Price]])-1</f>
        <v>3.6570260729547277E-2</v>
      </c>
      <c r="AE76" s="1">
        <f>(Table2[[#This Row],[Close Price]]/Table2[[#This Row],[Current Week Low]])-1</f>
        <v>4.1666666666666519E-3</v>
      </c>
      <c r="AF76" s="1">
        <f>(Table2[[#This Row],[Current Week High]]/Table2[[#This Row],[Close Price]])-1</f>
        <v>9.7324580417414985E-2</v>
      </c>
      <c r="AG76" s="1">
        <f>(Table2[[#This Row],[Close Price]]/Table2[[#This Row],[Current Month Low]])-1</f>
        <v>0.21864150943396221</v>
      </c>
      <c r="AH76" s="1">
        <f>(Table2[[#This Row],[Current Month High]]/Table2[[#This Row],[Close Price]])-1</f>
        <v>9.7324580417414985E-2</v>
      </c>
      <c r="AI76">
        <v>47.395801077599501</v>
      </c>
      <c r="AJ76">
        <v>79.735363580626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-0.09</v>
      </c>
      <c r="AM76" t="s">
        <v>3189</v>
      </c>
      <c r="AN76">
        <v>1.26</v>
      </c>
      <c r="AO76" t="s">
        <v>3190</v>
      </c>
      <c r="AP76">
        <v>0.157426184060899</v>
      </c>
      <c r="AQ76">
        <f>(Table2[[#This Row],[Sharpe Ratio]]-AVERAGE(Table2[Sharpe Ratio]))/_xlfn.STDEV.P(Table2[Sharpe Ratio])</f>
        <v>1.1575662365085662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141</v>
      </c>
      <c r="AT76">
        <f>_xlfn.RANK.AVG(Table2[[#This Row],[6M Return vs Nifty Z-Score]],Table2[6M Return vs Nifty Z-Score])</f>
        <v>197</v>
      </c>
      <c r="AU76">
        <f>_xlfn.RANK.AVG(Table2[[#This Row],[Sharpe Ratio Z-Score]],Table2[Sharpe Ratio Z-Score])</f>
        <v>90</v>
      </c>
      <c r="AV76">
        <f>(Table2[[#This Row],[Rank 1Y]]+Table2[[#This Row],[Rank 6M]]+Table2[[#This Row],[Rank Sharpe]])/3</f>
        <v>142.66666666666666</v>
      </c>
    </row>
    <row r="77" spans="1:48" x14ac:dyDescent="0.3">
      <c r="A77" t="s">
        <v>1320</v>
      </c>
      <c r="B77" t="s">
        <v>1321</v>
      </c>
      <c r="C77" t="s">
        <v>3152</v>
      </c>
      <c r="D77" t="s">
        <v>262</v>
      </c>
      <c r="E77">
        <v>8731.6934877639997</v>
      </c>
      <c r="F77">
        <v>75.14</v>
      </c>
      <c r="G77">
        <v>44.215538687072197</v>
      </c>
      <c r="H77">
        <f>(Table2[[#This Row],[1Y Return vs Nifty]]-AVERAGE(Table2[1Y Return vs Nifty]))/_xlfn.STDEV.P(Table2[1Y Return vs Nifty])</f>
        <v>0.51259972985356927</v>
      </c>
      <c r="I77">
        <v>5.9210243994588403</v>
      </c>
      <c r="J77">
        <f>(Table2[[#This Row],[1M Return vs Nifty]]-AVERAGE(Table2[1M Return vs Nifty]))/_xlfn.STDEV.P(Table2[1M Return vs Nifty])</f>
        <v>0.11459983813079917</v>
      </c>
      <c r="K77">
        <v>18.094818785727</v>
      </c>
      <c r="L77">
        <f>(Table2[[#This Row],[6M Return vs Nifty]]-AVERAGE(Table2[6M Return vs Nifty]))/_xlfn.STDEV.P(Table2[6M Return vs Nifty])</f>
        <v>0.34954343390684889</v>
      </c>
      <c r="M77">
        <v>5.3798650646352701</v>
      </c>
      <c r="N77">
        <f>(Table2[[#This Row],[1W Return vs Nifty]]-AVERAGE(Table2[1W Return vs Nifty]))/_xlfn.STDEV.P(Table2[1W Return vs Nifty])</f>
        <v>0.79050632801280707</v>
      </c>
      <c r="O77">
        <v>71.78</v>
      </c>
      <c r="P77">
        <v>74.089867146569105</v>
      </c>
      <c r="Q77">
        <v>68.133183559447502</v>
      </c>
      <c r="R77">
        <v>67.484516359096503</v>
      </c>
      <c r="S77" s="1">
        <f>(Table2[[#This Row],[Close Price]]-Table2[[#This Row],[20D EMA]])/Table2[[#This Row],[20D EMA]]</f>
        <v>4.6809696294232365E-2</v>
      </c>
      <c r="T77" s="1">
        <f>(Table2[[#This Row],[Close Price]]-Table2[[#This Row],[50D EMA]])/Table2[[#This Row],[50D EMA]]</f>
        <v>1.4173771581388564E-2</v>
      </c>
      <c r="U77" s="1">
        <f>(Table2[[#This Row],[Close Price]]-Table2[[#This Row],[200D EMA]])/Table2[[#This Row],[200D EMA]]</f>
        <v>0.1028399977000769</v>
      </c>
      <c r="V77">
        <v>0.72697303005736402</v>
      </c>
      <c r="W77">
        <v>74.11</v>
      </c>
      <c r="X77">
        <v>76.23</v>
      </c>
      <c r="Y77">
        <v>67.540000000000006</v>
      </c>
      <c r="Z77">
        <v>76.23</v>
      </c>
      <c r="AA77">
        <v>65.599999999999994</v>
      </c>
      <c r="AB77">
        <v>78.260000000000005</v>
      </c>
      <c r="AC77" s="1">
        <f>(Table2[[#This Row],[Close Price]]/Table2[[#This Row],[Day Low]])-1</f>
        <v>1.3898259344218067E-2</v>
      </c>
      <c r="AD77" s="1">
        <f>(Table2[[#This Row],[Day High]]/Table2[[#This Row],[Close Price]])-1</f>
        <v>1.4506254990684031E-2</v>
      </c>
      <c r="AE77" s="1">
        <f>(Table2[[#This Row],[Close Price]]/Table2[[#This Row],[Current Week Low]])-1</f>
        <v>0.11252591057151307</v>
      </c>
      <c r="AF77" s="1">
        <f>(Table2[[#This Row],[Current Week High]]/Table2[[#This Row],[Close Price]])-1</f>
        <v>1.4506254990684031E-2</v>
      </c>
      <c r="AG77" s="1">
        <f>(Table2[[#This Row],[Close Price]]/Table2[[#This Row],[Current Month Low]])-1</f>
        <v>0.14542682926829276</v>
      </c>
      <c r="AH77" s="1">
        <f>(Table2[[#This Row],[Current Month High]]/Table2[[#This Row],[Close Price]])-1</f>
        <v>4.1522491349480939E-2</v>
      </c>
      <c r="AI77">
        <v>24.301304232100001</v>
      </c>
      <c r="AJ77">
        <v>89.747474747474698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0.09</v>
      </c>
      <c r="AM77" t="s">
        <v>3190</v>
      </c>
      <c r="AN77">
        <v>1.17</v>
      </c>
      <c r="AO77" t="s">
        <v>3190</v>
      </c>
      <c r="AP77">
        <v>0.16745252131368299</v>
      </c>
      <c r="AQ77">
        <f>(Table2[[#This Row],[Sharpe Ratio]]-AVERAGE(Table2[Sharpe Ratio]))/_xlfn.STDEV.P(Table2[Sharpe Ratio])</f>
        <v>1.2733470174151496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161</v>
      </c>
      <c r="AT77">
        <f>_xlfn.RANK.AVG(Table2[[#This Row],[6M Return vs Nifty Z-Score]],Table2[6M Return vs Nifty Z-Score])</f>
        <v>195</v>
      </c>
      <c r="AU77">
        <f>_xlfn.RANK.AVG(Table2[[#This Row],[Sharpe Ratio Z-Score]],Table2[Sharpe Ratio Z-Score])</f>
        <v>73</v>
      </c>
      <c r="AV77">
        <f>(Table2[[#This Row],[Rank 1Y]]+Table2[[#This Row],[Rank 6M]]+Table2[[#This Row],[Rank Sharpe]])/3</f>
        <v>143</v>
      </c>
    </row>
    <row r="78" spans="1:48" x14ac:dyDescent="0.3">
      <c r="A78" t="s">
        <v>118</v>
      </c>
      <c r="B78" t="s">
        <v>119</v>
      </c>
      <c r="C78" t="s">
        <v>3152</v>
      </c>
      <c r="D78" t="s">
        <v>120</v>
      </c>
      <c r="E78">
        <v>223496.487696675</v>
      </c>
      <c r="F78">
        <v>305.75</v>
      </c>
      <c r="G78">
        <v>97.282083941344098</v>
      </c>
      <c r="H78">
        <f>(Table2[[#This Row],[1Y Return vs Nifty]]-AVERAGE(Table2[1Y Return vs Nifty]))/_xlfn.STDEV.P(Table2[1Y Return vs Nifty])</f>
        <v>1.5436110183998788</v>
      </c>
      <c r="I78">
        <v>12.843211978358401</v>
      </c>
      <c r="J78">
        <f>(Table2[[#This Row],[1M Return vs Nifty]]-AVERAGE(Table2[1M Return vs Nifty]))/_xlfn.STDEV.P(Table2[1M Return vs Nifty])</f>
        <v>0.75576490210310932</v>
      </c>
      <c r="K78">
        <v>1.2765838743211499</v>
      </c>
      <c r="L78">
        <f>(Table2[[#This Row],[6M Return vs Nifty]]-AVERAGE(Table2[6M Return vs Nifty]))/_xlfn.STDEV.P(Table2[6M Return vs Nifty])</f>
        <v>-0.19430162922020619</v>
      </c>
      <c r="M78">
        <v>8.8615608055345092</v>
      </c>
      <c r="N78">
        <f>(Table2[[#This Row],[1W Return vs Nifty]]-AVERAGE(Table2[1W Return vs Nifty]))/_xlfn.STDEV.P(Table2[1W Return vs Nifty])</f>
        <v>1.5275852332431683</v>
      </c>
      <c r="O78">
        <v>289.89999999999998</v>
      </c>
      <c r="P78">
        <v>288.21036520266102</v>
      </c>
      <c r="Q78">
        <v>262.89627780666399</v>
      </c>
      <c r="R78">
        <v>70.7293995416792</v>
      </c>
      <c r="S78" s="1">
        <f>(Table2[[#This Row],[Close Price]]-Table2[[#This Row],[20D EMA]])/Table2[[#This Row],[20D EMA]]</f>
        <v>5.4674025526043543E-2</v>
      </c>
      <c r="T78" s="1">
        <f>(Table2[[#This Row],[Close Price]]-Table2[[#This Row],[50D EMA]])/Table2[[#This Row],[50D EMA]]</f>
        <v>6.0857057604453688E-2</v>
      </c>
      <c r="U78" s="1">
        <f>(Table2[[#This Row],[Close Price]]-Table2[[#This Row],[200D EMA]])/Table2[[#This Row],[200D EMA]]</f>
        <v>0.1630061960209683</v>
      </c>
      <c r="V78">
        <v>1.0093720076572801</v>
      </c>
      <c r="W78">
        <v>304.35000000000002</v>
      </c>
      <c r="X78">
        <v>309.5</v>
      </c>
      <c r="Y78">
        <v>287.95</v>
      </c>
      <c r="Z78">
        <v>309.5</v>
      </c>
      <c r="AA78">
        <v>270.25</v>
      </c>
      <c r="AB78">
        <v>309.5</v>
      </c>
      <c r="AC78" s="1">
        <f>(Table2[[#This Row],[Close Price]]/Table2[[#This Row],[Day Low]])-1</f>
        <v>4.5999671430918543E-3</v>
      </c>
      <c r="AD78" s="1">
        <f>(Table2[[#This Row],[Day High]]/Table2[[#This Row],[Close Price]])-1</f>
        <v>1.22649223221587E-2</v>
      </c>
      <c r="AE78" s="1">
        <f>(Table2[[#This Row],[Close Price]]/Table2[[#This Row],[Current Week Low]])-1</f>
        <v>6.1816287549921967E-2</v>
      </c>
      <c r="AF78" s="1">
        <f>(Table2[[#This Row],[Current Week High]]/Table2[[#This Row],[Close Price]])-1</f>
        <v>1.22649223221587E-2</v>
      </c>
      <c r="AG78" s="1">
        <f>(Table2[[#This Row],[Close Price]]/Table2[[#This Row],[Current Month Low]])-1</f>
        <v>0.13135985198889921</v>
      </c>
      <c r="AH78" s="1">
        <f>(Table2[[#This Row],[Current Month High]]/Table2[[#This Row],[Close Price]])-1</f>
        <v>1.22649223221587E-2</v>
      </c>
      <c r="AI78">
        <v>11.3654946852003</v>
      </c>
      <c r="AJ78">
        <v>117.770655270655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0.16</v>
      </c>
      <c r="AM78" t="s">
        <v>3190</v>
      </c>
      <c r="AN78">
        <v>2.69</v>
      </c>
      <c r="AO78" t="s">
        <v>3190</v>
      </c>
      <c r="AP78">
        <v>0.211791339738572</v>
      </c>
      <c r="AQ78">
        <f>(Table2[[#This Row],[Sharpe Ratio]]-AVERAGE(Table2[Sharpe Ratio]))/_xlfn.STDEV.P(Table2[Sharpe Ratio])</f>
        <v>1.7853568264092992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5.4180163509352495</v>
      </c>
      <c r="AS78">
        <f>_xlfn.RANK.AVG(Table2[[#This Row],[1Y Return vs Nifty Z-Score]],Table2[1Y Return vs Nifty Z-Score])</f>
        <v>55</v>
      </c>
      <c r="AT78">
        <f>_xlfn.RANK.AVG(Table2[[#This Row],[6M Return vs Nifty Z-Score]],Table2[6M Return vs Nifty Z-Score])</f>
        <v>361</v>
      </c>
      <c r="AU78">
        <f>_xlfn.RANK.AVG(Table2[[#This Row],[Sharpe Ratio Z-Score]],Table2[Sharpe Ratio Z-Score])</f>
        <v>21</v>
      </c>
      <c r="AV78">
        <f>(Table2[[#This Row],[Rank 1Y]]+Table2[[#This Row],[Rank 6M]]+Table2[[#This Row],[Rank Sharpe]])/3</f>
        <v>145.66666666666666</v>
      </c>
    </row>
    <row r="79" spans="1:48" x14ac:dyDescent="0.3">
      <c r="A79" t="s">
        <v>322</v>
      </c>
      <c r="B79" t="s">
        <v>323</v>
      </c>
      <c r="C79" t="s">
        <v>3142</v>
      </c>
      <c r="D79" t="s">
        <v>69</v>
      </c>
      <c r="E79">
        <v>82103.028250724994</v>
      </c>
      <c r="F79">
        <v>504.75</v>
      </c>
      <c r="G79">
        <v>133.153014363426</v>
      </c>
      <c r="H79">
        <f>(Table2[[#This Row],[1Y Return vs Nifty]]-AVERAGE(Table2[1Y Return vs Nifty]))/_xlfn.STDEV.P(Table2[1Y Return vs Nifty])</f>
        <v>2.2405347397127615</v>
      </c>
      <c r="I79">
        <v>8.1179325571785395</v>
      </c>
      <c r="J79">
        <f>(Table2[[#This Row],[1M Return vs Nifty]]-AVERAGE(Table2[1M Return vs Nifty]))/_xlfn.STDEV.P(Table2[1M Return vs Nifty])</f>
        <v>0.31808764360133029</v>
      </c>
      <c r="K79">
        <v>11.507373150089601</v>
      </c>
      <c r="L79">
        <f>(Table2[[#This Row],[6M Return vs Nifty]]-AVERAGE(Table2[6M Return vs Nifty]))/_xlfn.STDEV.P(Table2[6M Return vs Nifty])</f>
        <v>0.13652763252036459</v>
      </c>
      <c r="M79">
        <v>3.0004725168845101</v>
      </c>
      <c r="N79">
        <f>(Table2[[#This Row],[1W Return vs Nifty]]-AVERAGE(Table2[1W Return vs Nifty]))/_xlfn.STDEV.P(Table2[1W Return vs Nifty])</f>
        <v>0.28678624885492937</v>
      </c>
      <c r="O79">
        <v>502.28</v>
      </c>
      <c r="P79">
        <v>525.967288512403</v>
      </c>
      <c r="Q79">
        <v>482.52946453505803</v>
      </c>
      <c r="R79">
        <v>54.398190340684103</v>
      </c>
      <c r="S79" s="1">
        <f>(Table2[[#This Row],[Close Price]]-Table2[[#This Row],[20D EMA]])/Table2[[#This Row],[20D EMA]]</f>
        <v>4.9175758541053346E-3</v>
      </c>
      <c r="T79" s="1">
        <f>(Table2[[#This Row],[Close Price]]-Table2[[#This Row],[50D EMA]])/Table2[[#This Row],[50D EMA]]</f>
        <v>-4.0339559086292248E-2</v>
      </c>
      <c r="U79" s="1">
        <f>(Table2[[#This Row],[Close Price]]-Table2[[#This Row],[200D EMA]])/Table2[[#This Row],[200D EMA]]</f>
        <v>4.6050111129177583E-2</v>
      </c>
      <c r="V79">
        <v>0.33652164313737298</v>
      </c>
      <c r="W79">
        <v>493.1</v>
      </c>
      <c r="X79">
        <v>511.45</v>
      </c>
      <c r="Y79">
        <v>490</v>
      </c>
      <c r="Z79">
        <v>529</v>
      </c>
      <c r="AA79">
        <v>459.05</v>
      </c>
      <c r="AB79">
        <v>535.85</v>
      </c>
      <c r="AC79" s="1">
        <f>(Table2[[#This Row],[Close Price]]/Table2[[#This Row],[Day Low]])-1</f>
        <v>2.3626039342932392E-2</v>
      </c>
      <c r="AD79" s="1">
        <f>(Table2[[#This Row],[Day High]]/Table2[[#This Row],[Close Price]])-1</f>
        <v>1.3273897969291681E-2</v>
      </c>
      <c r="AE79" s="1">
        <f>(Table2[[#This Row],[Close Price]]/Table2[[#This Row],[Current Week Low]])-1</f>
        <v>3.0102040816326614E-2</v>
      </c>
      <c r="AF79" s="1">
        <f>(Table2[[#This Row],[Current Week High]]/Table2[[#This Row],[Close Price]])-1</f>
        <v>4.8043585933630562E-2</v>
      </c>
      <c r="AG79" s="1">
        <f>(Table2[[#This Row],[Close Price]]/Table2[[#This Row],[Current Month Low]])-1</f>
        <v>9.9553425552771913E-2</v>
      </c>
      <c r="AH79" s="1">
        <f>(Table2[[#This Row],[Current Month High]]/Table2[[#This Row],[Close Price]])-1</f>
        <v>6.1614660723130266E-2</v>
      </c>
      <c r="AI79">
        <v>52.134720158494297</v>
      </c>
      <c r="AJ79">
        <v>158.22817189631601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-0.1</v>
      </c>
      <c r="AM79" t="s">
        <v>3189</v>
      </c>
      <c r="AN79">
        <v>-0.75</v>
      </c>
      <c r="AO79" t="s">
        <v>3189</v>
      </c>
      <c r="AP79">
        <v>0.123642390667975</v>
      </c>
      <c r="AQ79">
        <f>(Table2[[#This Row],[Sharpe Ratio]]-AVERAGE(Table2[Sharpe Ratio]))/_xlfn.STDEV.P(Table2[Sharpe Ratio])</f>
        <v>0.76744231763347437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32</v>
      </c>
      <c r="AT79">
        <f>_xlfn.RANK.AVG(Table2[[#This Row],[6M Return vs Nifty Z-Score]],Table2[6M Return vs Nifty Z-Score])</f>
        <v>254</v>
      </c>
      <c r="AU79">
        <f>_xlfn.RANK.AVG(Table2[[#This Row],[Sharpe Ratio Z-Score]],Table2[Sharpe Ratio Z-Score])</f>
        <v>153</v>
      </c>
      <c r="AV79">
        <f>(Table2[[#This Row],[Rank 1Y]]+Table2[[#This Row],[Rank 6M]]+Table2[[#This Row],[Rank Sharpe]])/3</f>
        <v>146.33333333333334</v>
      </c>
    </row>
    <row r="80" spans="1:48" x14ac:dyDescent="0.3">
      <c r="A80" t="s">
        <v>787</v>
      </c>
      <c r="B80" t="s">
        <v>788</v>
      </c>
      <c r="C80" t="s">
        <v>3146</v>
      </c>
      <c r="D80" t="s">
        <v>125</v>
      </c>
      <c r="E80">
        <v>20080.650836000001</v>
      </c>
      <c r="F80">
        <v>802</v>
      </c>
      <c r="G80">
        <v>29.448100081296499</v>
      </c>
      <c r="H80">
        <f>(Table2[[#This Row],[1Y Return vs Nifty]]-AVERAGE(Table2[1Y Return vs Nifty]))/_xlfn.STDEV.P(Table2[1Y Return vs Nifty])</f>
        <v>0.22568834656084102</v>
      </c>
      <c r="I80">
        <v>-4.9434972334553704</v>
      </c>
      <c r="J80">
        <f>(Table2[[#This Row],[1M Return vs Nifty]]-AVERAGE(Table2[1M Return vs Nifty]))/_xlfn.STDEV.P(Table2[1M Return vs Nifty])</f>
        <v>-0.89172245932179062</v>
      </c>
      <c r="K80">
        <v>39.839807176836601</v>
      </c>
      <c r="L80">
        <f>(Table2[[#This Row],[6M Return vs Nifty]]-AVERAGE(Table2[6M Return vs Nifty]))/_xlfn.STDEV.P(Table2[6M Return vs Nifty])</f>
        <v>1.0527031083052574</v>
      </c>
      <c r="M80">
        <v>6.9389267667238403</v>
      </c>
      <c r="N80">
        <f>(Table2[[#This Row],[1W Return vs Nifty]]-AVERAGE(Table2[1W Return vs Nifty]))/_xlfn.STDEV.P(Table2[1W Return vs Nifty])</f>
        <v>1.1205614442778569</v>
      </c>
      <c r="O80">
        <v>809.35</v>
      </c>
      <c r="P80">
        <v>832.355677776942</v>
      </c>
      <c r="Q80">
        <v>729.99155805485202</v>
      </c>
      <c r="R80">
        <v>51.7565927228869</v>
      </c>
      <c r="S80" s="1">
        <f>(Table2[[#This Row],[Close Price]]-Table2[[#This Row],[20D EMA]])/Table2[[#This Row],[20D EMA]]</f>
        <v>-9.0813615864582965E-3</v>
      </c>
      <c r="T80" s="1">
        <f>(Table2[[#This Row],[Close Price]]-Table2[[#This Row],[50D EMA]])/Table2[[#This Row],[50D EMA]]</f>
        <v>-3.6469598979628558E-2</v>
      </c>
      <c r="U80" s="1">
        <f>(Table2[[#This Row],[Close Price]]-Table2[[#This Row],[200D EMA]])/Table2[[#This Row],[200D EMA]]</f>
        <v>9.8642842030972122E-2</v>
      </c>
      <c r="V80">
        <v>0.656196182335397</v>
      </c>
      <c r="W80">
        <v>799</v>
      </c>
      <c r="X80">
        <v>819.35</v>
      </c>
      <c r="Y80">
        <v>744</v>
      </c>
      <c r="Z80">
        <v>819.35</v>
      </c>
      <c r="AA80">
        <v>718.05</v>
      </c>
      <c r="AB80">
        <v>899</v>
      </c>
      <c r="AC80" s="1">
        <f>(Table2[[#This Row],[Close Price]]/Table2[[#This Row],[Day Low]])-1</f>
        <v>3.754693366708306E-3</v>
      </c>
      <c r="AD80" s="1">
        <f>(Table2[[#This Row],[Day High]]/Table2[[#This Row],[Close Price]])-1</f>
        <v>2.1633416458852972E-2</v>
      </c>
      <c r="AE80" s="1">
        <f>(Table2[[#This Row],[Close Price]]/Table2[[#This Row],[Current Week Low]])-1</f>
        <v>7.7956989247311759E-2</v>
      </c>
      <c r="AF80" s="1">
        <f>(Table2[[#This Row],[Current Week High]]/Table2[[#This Row],[Close Price]])-1</f>
        <v>2.1633416458852972E-2</v>
      </c>
      <c r="AG80" s="1">
        <f>(Table2[[#This Row],[Close Price]]/Table2[[#This Row],[Current Month Low]])-1</f>
        <v>0.11691386393705172</v>
      </c>
      <c r="AH80" s="1">
        <f>(Table2[[#This Row],[Current Month High]]/Table2[[#This Row],[Close Price]])-1</f>
        <v>0.12094763092269334</v>
      </c>
      <c r="AI80">
        <v>25.6795511221945</v>
      </c>
      <c r="AJ80">
        <v>68.452005881117401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7.0000000000000007E-2</v>
      </c>
      <c r="AM80" t="s">
        <v>3190</v>
      </c>
      <c r="AN80">
        <v>-7.04</v>
      </c>
      <c r="AO80" t="s">
        <v>3189</v>
      </c>
      <c r="AP80">
        <v>0.145307734530501</v>
      </c>
      <c r="AQ80">
        <f>(Table2[[#This Row],[Sharpe Ratio]]-AVERAGE(Table2[Sharpe Ratio]))/_xlfn.STDEV.P(Table2[Sharpe Ratio])</f>
        <v>1.0176264444756473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238</v>
      </c>
      <c r="AT80">
        <f>_xlfn.RANK.AVG(Table2[[#This Row],[6M Return vs Nifty Z-Score]],Table2[6M Return vs Nifty Z-Score])</f>
        <v>90</v>
      </c>
      <c r="AU80">
        <f>_xlfn.RANK.AVG(Table2[[#This Row],[Sharpe Ratio Z-Score]],Table2[Sharpe Ratio Z-Score])</f>
        <v>113</v>
      </c>
      <c r="AV80">
        <f>(Table2[[#This Row],[Rank 1Y]]+Table2[[#This Row],[Rank 6M]]+Table2[[#This Row],[Rank Sharpe]])/3</f>
        <v>147</v>
      </c>
    </row>
    <row r="81" spans="1:48" x14ac:dyDescent="0.3">
      <c r="A81" t="s">
        <v>897</v>
      </c>
      <c r="B81" t="s">
        <v>898</v>
      </c>
      <c r="C81" t="s">
        <v>3144</v>
      </c>
      <c r="D81" t="s">
        <v>139</v>
      </c>
      <c r="E81">
        <v>16873.343825256001</v>
      </c>
      <c r="F81">
        <v>64.56</v>
      </c>
      <c r="G81">
        <v>136.89747350577801</v>
      </c>
      <c r="H81">
        <f>(Table2[[#This Row],[1Y Return vs Nifty]]-AVERAGE(Table2[1Y Return vs Nifty]))/_xlfn.STDEV.P(Table2[1Y Return vs Nifty])</f>
        <v>2.3132845225894707</v>
      </c>
      <c r="I81">
        <v>25.7523933247729</v>
      </c>
      <c r="J81">
        <f>(Table2[[#This Row],[1M Return vs Nifty]]-AVERAGE(Table2[1M Return vs Nifty]))/_xlfn.STDEV.P(Table2[1M Return vs Nifty])</f>
        <v>1.9514730491972405</v>
      </c>
      <c r="K81">
        <v>8.28588997260238</v>
      </c>
      <c r="L81">
        <f>(Table2[[#This Row],[6M Return vs Nifty]]-AVERAGE(Table2[6M Return vs Nifty]))/_xlfn.STDEV.P(Table2[6M Return vs Nifty])</f>
        <v>3.2355718448982801E-2</v>
      </c>
      <c r="M81">
        <v>4.68548729161731</v>
      </c>
      <c r="N81">
        <f>(Table2[[#This Row],[1W Return vs Nifty]]-AVERAGE(Table2[1W Return vs Nifty]))/_xlfn.STDEV.P(Table2[1W Return vs Nifty])</f>
        <v>0.64350577229503902</v>
      </c>
      <c r="O81">
        <v>61.29</v>
      </c>
      <c r="P81">
        <v>62.291121023318397</v>
      </c>
      <c r="Q81">
        <v>57.346810073301</v>
      </c>
      <c r="R81">
        <v>61.9386487738171</v>
      </c>
      <c r="S81" s="1">
        <f>(Table2[[#This Row],[Close Price]]-Table2[[#This Row],[20D EMA]])/Table2[[#This Row],[20D EMA]]</f>
        <v>5.3352912383749437E-2</v>
      </c>
      <c r="T81" s="1">
        <f>(Table2[[#This Row],[Close Price]]-Table2[[#This Row],[50D EMA]])/Table2[[#This Row],[50D EMA]]</f>
        <v>3.6423794264872217E-2</v>
      </c>
      <c r="U81" s="1">
        <f>(Table2[[#This Row],[Close Price]]-Table2[[#This Row],[200D EMA]])/Table2[[#This Row],[200D EMA]]</f>
        <v>0.12578188599294474</v>
      </c>
      <c r="V81">
        <v>1.20162301815447</v>
      </c>
      <c r="W81">
        <v>63.36</v>
      </c>
      <c r="X81">
        <v>65.97</v>
      </c>
      <c r="Y81">
        <v>61.2</v>
      </c>
      <c r="Z81">
        <v>66.790000000000006</v>
      </c>
      <c r="AA81">
        <v>55.86</v>
      </c>
      <c r="AB81">
        <v>69.5</v>
      </c>
      <c r="AC81" s="1">
        <f>(Table2[[#This Row],[Close Price]]/Table2[[#This Row],[Day Low]])-1</f>
        <v>1.8939393939394034E-2</v>
      </c>
      <c r="AD81" s="1">
        <f>(Table2[[#This Row],[Day High]]/Table2[[#This Row],[Close Price]])-1</f>
        <v>2.1840148698884621E-2</v>
      </c>
      <c r="AE81" s="1">
        <f>(Table2[[#This Row],[Close Price]]/Table2[[#This Row],[Current Week Low]])-1</f>
        <v>5.4901960784313752E-2</v>
      </c>
      <c r="AF81" s="1">
        <f>(Table2[[#This Row],[Current Week High]]/Table2[[#This Row],[Close Price]])-1</f>
        <v>3.4541511771995159E-2</v>
      </c>
      <c r="AG81" s="1">
        <f>(Table2[[#This Row],[Close Price]]/Table2[[#This Row],[Current Month Low]])-1</f>
        <v>0.1557465091299679</v>
      </c>
      <c r="AH81" s="1">
        <f>(Table2[[#This Row],[Current Month High]]/Table2[[#This Row],[Close Price]])-1</f>
        <v>7.6517967781908336E-2</v>
      </c>
      <c r="AI81">
        <v>41.573729863692698</v>
      </c>
      <c r="AJ81">
        <v>167.32919254658299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-7.0000000000000007E-2</v>
      </c>
      <c r="AM81" t="s">
        <v>3189</v>
      </c>
      <c r="AN81">
        <v>4.82</v>
      </c>
      <c r="AO81" t="s">
        <v>3190</v>
      </c>
      <c r="AP81">
        <v>0.13567683353882701</v>
      </c>
      <c r="AQ81">
        <f>(Table2[[#This Row],[Sharpe Ratio]]-AVERAGE(Table2[Sharpe Ratio]))/_xlfn.STDEV.P(Table2[Sharpe Ratio])</f>
        <v>0.90641202892819672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29</v>
      </c>
      <c r="AT81">
        <f>_xlfn.RANK.AVG(Table2[[#This Row],[6M Return vs Nifty Z-Score]],Table2[6M Return vs Nifty Z-Score])</f>
        <v>288</v>
      </c>
      <c r="AU81">
        <f>_xlfn.RANK.AVG(Table2[[#This Row],[Sharpe Ratio Z-Score]],Table2[Sharpe Ratio Z-Score])</f>
        <v>130</v>
      </c>
      <c r="AV81">
        <f>(Table2[[#This Row],[Rank 1Y]]+Table2[[#This Row],[Rank 6M]]+Table2[[#This Row],[Rank Sharpe]])/3</f>
        <v>149</v>
      </c>
    </row>
    <row r="82" spans="1:48" x14ac:dyDescent="0.3">
      <c r="A82" t="s">
        <v>618</v>
      </c>
      <c r="B82" t="s">
        <v>619</v>
      </c>
      <c r="C82" t="s">
        <v>3142</v>
      </c>
      <c r="D82" t="s">
        <v>461</v>
      </c>
      <c r="E82">
        <v>30614.22</v>
      </c>
      <c r="F82">
        <v>872.2</v>
      </c>
      <c r="G82">
        <v>117.503927181492</v>
      </c>
      <c r="H82">
        <f>(Table2[[#This Row],[1Y Return vs Nifty]]-AVERAGE(Table2[1Y Return vs Nifty]))/_xlfn.STDEV.P(Table2[1Y Return vs Nifty])</f>
        <v>1.9364941155735733</v>
      </c>
      <c r="I82">
        <v>12.9078118190589</v>
      </c>
      <c r="J82">
        <f>(Table2[[#This Row],[1M Return vs Nifty]]-AVERAGE(Table2[1M Return vs Nifty]))/_xlfn.STDEV.P(Table2[1M Return vs Nifty])</f>
        <v>0.76174843845245521</v>
      </c>
      <c r="K82">
        <v>11.109405767175</v>
      </c>
      <c r="L82">
        <f>(Table2[[#This Row],[6M Return vs Nifty]]-AVERAGE(Table2[6M Return vs Nifty]))/_xlfn.STDEV.P(Table2[6M Return vs Nifty])</f>
        <v>0.12365870794987241</v>
      </c>
      <c r="M82">
        <v>-5.4200530740980204</v>
      </c>
      <c r="N82">
        <f>(Table2[[#This Row],[1W Return vs Nifty]]-AVERAGE(Table2[1W Return vs Nifty]))/_xlfn.STDEV.P(Table2[1W Return vs Nifty])</f>
        <v>-1.4958484917851673</v>
      </c>
      <c r="O82">
        <v>806.42</v>
      </c>
      <c r="P82">
        <v>784.33036168930903</v>
      </c>
      <c r="Q82">
        <v>687.217666633828</v>
      </c>
      <c r="R82">
        <v>68.359993161389994</v>
      </c>
      <c r="S82" s="1">
        <f>(Table2[[#This Row],[Close Price]]-Table2[[#This Row],[20D EMA]])/Table2[[#This Row],[20D EMA]]</f>
        <v>8.1570397559584451E-2</v>
      </c>
      <c r="T82" s="1">
        <f>(Table2[[#This Row],[Close Price]]-Table2[[#This Row],[50D EMA]])/Table2[[#This Row],[50D EMA]]</f>
        <v>0.1120314125306017</v>
      </c>
      <c r="U82" s="1">
        <f>(Table2[[#This Row],[Close Price]]-Table2[[#This Row],[200D EMA]])/Table2[[#This Row],[200D EMA]]</f>
        <v>0.26917575369135072</v>
      </c>
      <c r="V82">
        <v>1.45470686011022</v>
      </c>
      <c r="W82">
        <v>816.85</v>
      </c>
      <c r="X82">
        <v>887</v>
      </c>
      <c r="Y82">
        <v>803.05</v>
      </c>
      <c r="Z82">
        <v>887</v>
      </c>
      <c r="AA82">
        <v>747.25</v>
      </c>
      <c r="AB82">
        <v>887</v>
      </c>
      <c r="AC82" s="1">
        <f>(Table2[[#This Row],[Close Price]]/Table2[[#This Row],[Day Low]])-1</f>
        <v>6.7760298708453126E-2</v>
      </c>
      <c r="AD82" s="1">
        <f>(Table2[[#This Row],[Day High]]/Table2[[#This Row],[Close Price]])-1</f>
        <v>1.6968585186883711E-2</v>
      </c>
      <c r="AE82" s="1">
        <f>(Table2[[#This Row],[Close Price]]/Table2[[#This Row],[Current Week Low]])-1</f>
        <v>8.6109208642052293E-2</v>
      </c>
      <c r="AF82" s="1">
        <f>(Table2[[#This Row],[Current Week High]]/Table2[[#This Row],[Close Price]])-1</f>
        <v>1.6968585186883711E-2</v>
      </c>
      <c r="AG82" s="1">
        <f>(Table2[[#This Row],[Close Price]]/Table2[[#This Row],[Current Month Low]])-1</f>
        <v>0.1672131147540985</v>
      </c>
      <c r="AH82" s="1">
        <f>(Table2[[#This Row],[Current Month High]]/Table2[[#This Row],[Close Price]])-1</f>
        <v>1.6968585186883711E-2</v>
      </c>
      <c r="AI82">
        <v>11.213024535656899</v>
      </c>
      <c r="AJ82">
        <v>163.98305084745701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0.13</v>
      </c>
      <c r="AM82" t="s">
        <v>3190</v>
      </c>
      <c r="AN82">
        <v>13.45</v>
      </c>
      <c r="AO82" t="s">
        <v>3190</v>
      </c>
      <c r="AP82">
        <v>0.12611430012900199</v>
      </c>
      <c r="AQ82">
        <f>(Table2[[#This Row],[Sharpe Ratio]]-AVERAGE(Table2[Sharpe Ratio]))/_xlfn.STDEV.P(Table2[Sharpe Ratio])</f>
        <v>0.79598709929325828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2.1220398694839919</v>
      </c>
      <c r="AS82">
        <f>_xlfn.RANK.AVG(Table2[[#This Row],[1Y Return vs Nifty Z-Score]],Table2[1Y Return vs Nifty Z-Score])</f>
        <v>42</v>
      </c>
      <c r="AT82">
        <f>_xlfn.RANK.AVG(Table2[[#This Row],[6M Return vs Nifty Z-Score]],Table2[6M Return vs Nifty Z-Score])</f>
        <v>258</v>
      </c>
      <c r="AU82">
        <f>_xlfn.RANK.AVG(Table2[[#This Row],[Sharpe Ratio Z-Score]],Table2[Sharpe Ratio Z-Score])</f>
        <v>149</v>
      </c>
      <c r="AV82">
        <f>(Table2[[#This Row],[Rank 1Y]]+Table2[[#This Row],[Rank 6M]]+Table2[[#This Row],[Rank Sharpe]])/3</f>
        <v>149.66666666666666</v>
      </c>
    </row>
    <row r="83" spans="1:48" x14ac:dyDescent="0.3">
      <c r="A83" t="s">
        <v>1438</v>
      </c>
      <c r="B83" t="s">
        <v>1439</v>
      </c>
      <c r="C83" t="s">
        <v>3143</v>
      </c>
      <c r="D83" t="s">
        <v>21</v>
      </c>
      <c r="E83">
        <v>7383.9058546550004</v>
      </c>
      <c r="F83">
        <v>899.45</v>
      </c>
      <c r="G83">
        <v>74.178783307567898</v>
      </c>
      <c r="H83">
        <f>(Table2[[#This Row],[1Y Return vs Nifty]]-AVERAGE(Table2[1Y Return vs Nifty]))/_xlfn.STDEV.P(Table2[1Y Return vs Nifty])</f>
        <v>1.0947450965282293</v>
      </c>
      <c r="I83">
        <v>3.8577546920946002</v>
      </c>
      <c r="J83">
        <f>(Table2[[#This Row],[1M Return vs Nifty]]-AVERAGE(Table2[1M Return vs Nifty]))/_xlfn.STDEV.P(Table2[1M Return vs Nifty])</f>
        <v>-7.6509755308537652E-2</v>
      </c>
      <c r="K83">
        <v>14.9662022025762</v>
      </c>
      <c r="L83">
        <f>(Table2[[#This Row],[6M Return vs Nifty]]-AVERAGE(Table2[6M Return vs Nifty]))/_xlfn.STDEV.P(Table2[6M Return vs Nifty])</f>
        <v>0.24837451266588795</v>
      </c>
      <c r="M83">
        <v>0.93292116859108198</v>
      </c>
      <c r="N83">
        <f>(Table2[[#This Row],[1W Return vs Nifty]]-AVERAGE(Table2[1W Return vs Nifty]))/_xlfn.STDEV.P(Table2[1W Return vs Nifty])</f>
        <v>-0.15091669755878503</v>
      </c>
      <c r="O83">
        <v>890.35</v>
      </c>
      <c r="P83">
        <v>884.36355450765598</v>
      </c>
      <c r="Q83">
        <v>782.32436343700795</v>
      </c>
      <c r="R83">
        <v>51.767270449866103</v>
      </c>
      <c r="S83" s="1">
        <f>(Table2[[#This Row],[Close Price]]-Table2[[#This Row],[20D EMA]])/Table2[[#This Row],[20D EMA]]</f>
        <v>1.022069972482734E-2</v>
      </c>
      <c r="T83" s="1">
        <f>(Table2[[#This Row],[Close Price]]-Table2[[#This Row],[50D EMA]])/Table2[[#This Row],[50D EMA]]</f>
        <v>1.7059099072375291E-2</v>
      </c>
      <c r="U83" s="1">
        <f>(Table2[[#This Row],[Close Price]]-Table2[[#This Row],[200D EMA]])/Table2[[#This Row],[200D EMA]]</f>
        <v>0.14971492904608097</v>
      </c>
      <c r="V83">
        <v>0.67596777218959103</v>
      </c>
      <c r="W83">
        <v>886.95</v>
      </c>
      <c r="X83">
        <v>924</v>
      </c>
      <c r="Y83">
        <v>873.95</v>
      </c>
      <c r="Z83">
        <v>924</v>
      </c>
      <c r="AA83">
        <v>847</v>
      </c>
      <c r="AB83">
        <v>933</v>
      </c>
      <c r="AC83" s="1">
        <f>(Table2[[#This Row],[Close Price]]/Table2[[#This Row],[Day Low]])-1</f>
        <v>1.4093240881673186E-2</v>
      </c>
      <c r="AD83" s="1">
        <f>(Table2[[#This Row],[Day High]]/Table2[[#This Row],[Close Price]])-1</f>
        <v>2.7294457724164722E-2</v>
      </c>
      <c r="AE83" s="1">
        <f>(Table2[[#This Row],[Close Price]]/Table2[[#This Row],[Current Week Low]])-1</f>
        <v>2.9177870587562271E-2</v>
      </c>
      <c r="AF83" s="1">
        <f>(Table2[[#This Row],[Current Week High]]/Table2[[#This Row],[Close Price]])-1</f>
        <v>2.7294457724164722E-2</v>
      </c>
      <c r="AG83" s="1">
        <f>(Table2[[#This Row],[Close Price]]/Table2[[#This Row],[Current Month Low]])-1</f>
        <v>6.1924439197166503E-2</v>
      </c>
      <c r="AH83" s="1">
        <f>(Table2[[#This Row],[Current Month High]]/Table2[[#This Row],[Close Price]])-1</f>
        <v>3.7300572572127377E-2</v>
      </c>
      <c r="AI83">
        <v>10.395241536494501</v>
      </c>
      <c r="AJ83">
        <v>116.734939759036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0.08</v>
      </c>
      <c r="AM83" t="s">
        <v>3190</v>
      </c>
      <c r="AN83">
        <v>2.6</v>
      </c>
      <c r="AO83" t="s">
        <v>3190</v>
      </c>
      <c r="AP83">
        <v>0.12865536801901301</v>
      </c>
      <c r="AQ83">
        <f>(Table2[[#This Row],[Sharpe Ratio]]-AVERAGE(Table2[Sharpe Ratio]))/_xlfn.STDEV.P(Table2[Sharpe Ratio])</f>
        <v>0.82533049930311009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1.9410236556299045</v>
      </c>
      <c r="AS83">
        <f>_xlfn.RANK.AVG(Table2[[#This Row],[1Y Return vs Nifty Z-Score]],Table2[1Y Return vs Nifty Z-Score])</f>
        <v>86</v>
      </c>
      <c r="AT83">
        <f>_xlfn.RANK.AVG(Table2[[#This Row],[6M Return vs Nifty Z-Score]],Table2[6M Return vs Nifty Z-Score])</f>
        <v>220</v>
      </c>
      <c r="AU83">
        <f>_xlfn.RANK.AVG(Table2[[#This Row],[Sharpe Ratio Z-Score]],Table2[Sharpe Ratio Z-Score])</f>
        <v>143</v>
      </c>
      <c r="AV83">
        <f>(Table2[[#This Row],[Rank 1Y]]+Table2[[#This Row],[Rank 6M]]+Table2[[#This Row],[Rank Sharpe]])/3</f>
        <v>149.66666666666666</v>
      </c>
    </row>
    <row r="84" spans="1:48" x14ac:dyDescent="0.3">
      <c r="A84" t="s">
        <v>939</v>
      </c>
      <c r="B84" t="s">
        <v>940</v>
      </c>
      <c r="C84" t="s">
        <v>3156</v>
      </c>
      <c r="D84" t="s">
        <v>707</v>
      </c>
      <c r="E84">
        <v>16052.177880900001</v>
      </c>
      <c r="F84">
        <v>390.15</v>
      </c>
      <c r="G84">
        <v>31.212243500303099</v>
      </c>
      <c r="H84">
        <f>(Table2[[#This Row],[1Y Return vs Nifty]]-AVERAGE(Table2[1Y Return vs Nifty]))/_xlfn.STDEV.P(Table2[1Y Return vs Nifty])</f>
        <v>0.25996327007235542</v>
      </c>
      <c r="I84">
        <v>6.6135319442634701</v>
      </c>
      <c r="J84">
        <f>(Table2[[#This Row],[1M Return vs Nifty]]-AVERAGE(Table2[1M Return vs Nifty]))/_xlfn.STDEV.P(Table2[1M Return vs Nifty])</f>
        <v>0.17874309330917931</v>
      </c>
      <c r="K84">
        <v>17.763923531995601</v>
      </c>
      <c r="L84">
        <f>(Table2[[#This Row],[6M Return vs Nifty]]-AVERAGE(Table2[6M Return vs Nifty]))/_xlfn.STDEV.P(Table2[6M Return vs Nifty])</f>
        <v>0.33884339605496039</v>
      </c>
      <c r="M84">
        <v>0.44547619085782603</v>
      </c>
      <c r="N84">
        <f>(Table2[[#This Row],[1W Return vs Nifty]]-AVERAGE(Table2[1W Return vs Nifty]))/_xlfn.STDEV.P(Table2[1W Return vs Nifty])</f>
        <v>-0.25410934771691496</v>
      </c>
      <c r="O84">
        <v>391.56</v>
      </c>
      <c r="P84">
        <v>389.50713170791403</v>
      </c>
      <c r="Q84">
        <v>361.87309977985899</v>
      </c>
      <c r="R84">
        <v>47.699628789109198</v>
      </c>
      <c r="S84" s="1">
        <f>(Table2[[#This Row],[Close Price]]-Table2[[#This Row],[20D EMA]])/Table2[[#This Row],[20D EMA]]</f>
        <v>-3.6009806926142226E-3</v>
      </c>
      <c r="T84" s="1">
        <f>(Table2[[#This Row],[Close Price]]-Table2[[#This Row],[50D EMA]])/Table2[[#This Row],[50D EMA]]</f>
        <v>1.6504660370840862E-3</v>
      </c>
      <c r="U84" s="1">
        <f>(Table2[[#This Row],[Close Price]]-Table2[[#This Row],[200D EMA]])/Table2[[#This Row],[200D EMA]]</f>
        <v>7.8140376384270863E-2</v>
      </c>
      <c r="V84">
        <v>0.292660438980541</v>
      </c>
      <c r="W84">
        <v>387.8</v>
      </c>
      <c r="X84">
        <v>397</v>
      </c>
      <c r="Y84">
        <v>386.5</v>
      </c>
      <c r="Z84">
        <v>398.75</v>
      </c>
      <c r="AA84">
        <v>375.3</v>
      </c>
      <c r="AB84">
        <v>436</v>
      </c>
      <c r="AC84" s="1">
        <f>(Table2[[#This Row],[Close Price]]/Table2[[#This Row],[Day Low]])-1</f>
        <v>6.0598246518823728E-3</v>
      </c>
      <c r="AD84" s="1">
        <f>(Table2[[#This Row],[Day High]]/Table2[[#This Row],[Close Price]])-1</f>
        <v>1.7557349737280514E-2</v>
      </c>
      <c r="AE84" s="1">
        <f>(Table2[[#This Row],[Close Price]]/Table2[[#This Row],[Current Week Low]])-1</f>
        <v>9.4437257438551026E-3</v>
      </c>
      <c r="AF84" s="1">
        <f>(Table2[[#This Row],[Current Week High]]/Table2[[#This Row],[Close Price]])-1</f>
        <v>2.2042804049724474E-2</v>
      </c>
      <c r="AG84" s="1">
        <f>(Table2[[#This Row],[Close Price]]/Table2[[#This Row],[Current Month Low]])-1</f>
        <v>3.9568345323740983E-2</v>
      </c>
      <c r="AH84" s="1">
        <f>(Table2[[#This Row],[Current Month High]]/Table2[[#This Row],[Close Price]])-1</f>
        <v>0.11751890298603107</v>
      </c>
      <c r="AI84">
        <v>21.594258618480001</v>
      </c>
      <c r="AJ84">
        <v>51.396973224679797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-0.12</v>
      </c>
      <c r="AM84" t="s">
        <v>3189</v>
      </c>
      <c r="AN84">
        <v>-5.56</v>
      </c>
      <c r="AO84" t="s">
        <v>3189</v>
      </c>
      <c r="AP84">
        <v>0.21680760451349301</v>
      </c>
      <c r="AQ84">
        <f>(Table2[[#This Row],[Sharpe Ratio]]-AVERAGE(Table2[Sharpe Ratio]))/_xlfn.STDEV.P(Table2[Sharpe Ratio])</f>
        <v>1.8432829701477094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2.3667233818672897</v>
      </c>
      <c r="AS84">
        <f>_xlfn.RANK.AVG(Table2[[#This Row],[1Y Return vs Nifty Z-Score]],Table2[1Y Return vs Nifty Z-Score])</f>
        <v>233</v>
      </c>
      <c r="AT84">
        <f>_xlfn.RANK.AVG(Table2[[#This Row],[6M Return vs Nifty Z-Score]],Table2[6M Return vs Nifty Z-Score])</f>
        <v>198</v>
      </c>
      <c r="AU84">
        <f>_xlfn.RANK.AVG(Table2[[#This Row],[Sharpe Ratio Z-Score]],Table2[Sharpe Ratio Z-Score])</f>
        <v>19</v>
      </c>
      <c r="AV84">
        <f>(Table2[[#This Row],[Rank 1Y]]+Table2[[#This Row],[Rank 6M]]+Table2[[#This Row],[Rank Sharpe]])/3</f>
        <v>150</v>
      </c>
    </row>
    <row r="85" spans="1:48" x14ac:dyDescent="0.3">
      <c r="A85" t="s">
        <v>1311</v>
      </c>
      <c r="B85" t="s">
        <v>1312</v>
      </c>
      <c r="C85" t="s">
        <v>3148</v>
      </c>
      <c r="D85" t="s">
        <v>51</v>
      </c>
      <c r="E85">
        <v>8750.3304478399896</v>
      </c>
      <c r="F85">
        <v>894.8</v>
      </c>
      <c r="G85">
        <v>123.712165283109</v>
      </c>
      <c r="H85">
        <f>(Table2[[#This Row],[1Y Return vs Nifty]]-AVERAGE(Table2[1Y Return vs Nifty]))/_xlfn.STDEV.P(Table2[1Y Return vs Nifty])</f>
        <v>2.0571117953957803</v>
      </c>
      <c r="I85">
        <v>16.4320553748558</v>
      </c>
      <c r="J85">
        <f>(Table2[[#This Row],[1M Return vs Nifty]]-AVERAGE(Table2[1M Return vs Nifty]))/_xlfn.STDEV.P(Table2[1M Return vs Nifty])</f>
        <v>1.0881801941873581</v>
      </c>
      <c r="K85">
        <v>80.565412914960504</v>
      </c>
      <c r="L85">
        <f>(Table2[[#This Row],[6M Return vs Nifty]]-AVERAGE(Table2[6M Return vs Nifty]))/_xlfn.STDEV.P(Table2[6M Return vs Nifty])</f>
        <v>2.3696320095966086</v>
      </c>
      <c r="M85">
        <v>-0.54313562901113499</v>
      </c>
      <c r="N85">
        <f>(Table2[[#This Row],[1W Return vs Nifty]]-AVERAGE(Table2[1W Return vs Nifty]))/_xlfn.STDEV.P(Table2[1W Return vs Nifty])</f>
        <v>-0.46339958216416932</v>
      </c>
      <c r="O85">
        <v>872.86</v>
      </c>
      <c r="P85">
        <v>837.05100742099796</v>
      </c>
      <c r="Q85">
        <v>667.71348605982996</v>
      </c>
      <c r="R85">
        <v>55.863508298972597</v>
      </c>
      <c r="S85" s="1">
        <f>(Table2[[#This Row],[Close Price]]-Table2[[#This Row],[20D EMA]])/Table2[[#This Row],[20D EMA]]</f>
        <v>2.5135760603074882E-2</v>
      </c>
      <c r="T85" s="1">
        <f>(Table2[[#This Row],[Close Price]]-Table2[[#This Row],[50D EMA]])/Table2[[#This Row],[50D EMA]]</f>
        <v>6.899100779644235E-2</v>
      </c>
      <c r="U85" s="1">
        <f>(Table2[[#This Row],[Close Price]]-Table2[[#This Row],[200D EMA]])/Table2[[#This Row],[200D EMA]]</f>
        <v>0.3400957426817976</v>
      </c>
      <c r="V85">
        <v>1.8610225878726201</v>
      </c>
      <c r="W85">
        <v>890.65</v>
      </c>
      <c r="X85">
        <v>923.9</v>
      </c>
      <c r="Y85">
        <v>879.15</v>
      </c>
      <c r="Z85">
        <v>943.65</v>
      </c>
      <c r="AA85">
        <v>810</v>
      </c>
      <c r="AB85">
        <v>955</v>
      </c>
      <c r="AC85" s="1">
        <f>(Table2[[#This Row],[Close Price]]/Table2[[#This Row],[Day Low]])-1</f>
        <v>4.6595183293101083E-3</v>
      </c>
      <c r="AD85" s="1">
        <f>(Table2[[#This Row],[Day High]]/Table2[[#This Row],[Close Price]])-1</f>
        <v>3.2521233795261617E-2</v>
      </c>
      <c r="AE85" s="1">
        <f>(Table2[[#This Row],[Close Price]]/Table2[[#This Row],[Current Week Low]])-1</f>
        <v>1.7801285332423422E-2</v>
      </c>
      <c r="AF85" s="1">
        <f>(Table2[[#This Row],[Current Week High]]/Table2[[#This Row],[Close Price]])-1</f>
        <v>5.4593205185516247E-2</v>
      </c>
      <c r="AG85" s="1">
        <f>(Table2[[#This Row],[Close Price]]/Table2[[#This Row],[Current Month Low]])-1</f>
        <v>0.10469135802469132</v>
      </c>
      <c r="AH85" s="1">
        <f>(Table2[[#This Row],[Current Month High]]/Table2[[#This Row],[Close Price]])-1</f>
        <v>6.727760393384008E-2</v>
      </c>
      <c r="AI85">
        <v>7.2306660706303196</v>
      </c>
      <c r="AJ85">
        <v>185.741657352706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0.14000000000000001</v>
      </c>
      <c r="AM85" t="s">
        <v>3190</v>
      </c>
      <c r="AN85">
        <v>5.0199999999999996</v>
      </c>
      <c r="AO85" t="s">
        <v>3190</v>
      </c>
      <c r="AP85">
        <v>4.1226180047541999E-2</v>
      </c>
      <c r="AQ85">
        <f>(Table2[[#This Row],[Sharpe Ratio]]-AVERAGE(Table2[Sharpe Ratio]))/_xlfn.STDEV.P(Table2[Sharpe Ratio])</f>
        <v>-0.18427244962568792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4.8672519673898895</v>
      </c>
      <c r="AS85">
        <f>_xlfn.RANK.AVG(Table2[[#This Row],[1Y Return vs Nifty Z-Score]],Table2[1Y Return vs Nifty Z-Score])</f>
        <v>37</v>
      </c>
      <c r="AT85">
        <f>_xlfn.RANK.AVG(Table2[[#This Row],[6M Return vs Nifty Z-Score]],Table2[6M Return vs Nifty Z-Score])</f>
        <v>20</v>
      </c>
      <c r="AU85">
        <f>_xlfn.RANK.AVG(Table2[[#This Row],[Sharpe Ratio Z-Score]],Table2[Sharpe Ratio Z-Score])</f>
        <v>395</v>
      </c>
      <c r="AV85">
        <f>(Table2[[#This Row],[Rank 1Y]]+Table2[[#This Row],[Rank 6M]]+Table2[[#This Row],[Rank Sharpe]])/3</f>
        <v>150.66666666666666</v>
      </c>
    </row>
    <row r="86" spans="1:48" x14ac:dyDescent="0.3">
      <c r="A86" t="s">
        <v>1122</v>
      </c>
      <c r="B86" t="s">
        <v>1123</v>
      </c>
      <c r="C86" t="s">
        <v>3149</v>
      </c>
      <c r="D86" t="s">
        <v>310</v>
      </c>
      <c r="E86">
        <v>11118.46542387</v>
      </c>
      <c r="F86">
        <v>279.3</v>
      </c>
      <c r="G86">
        <v>34.712759587506099</v>
      </c>
      <c r="H86">
        <f>(Table2[[#This Row],[1Y Return vs Nifty]]-AVERAGE(Table2[1Y Return vs Nifty]))/_xlfn.STDEV.P(Table2[1Y Return vs Nifty])</f>
        <v>0.32797356892168017</v>
      </c>
      <c r="I86">
        <v>1.7824489932135399</v>
      </c>
      <c r="J86">
        <f>(Table2[[#This Row],[1M Return vs Nifty]]-AVERAGE(Table2[1M Return vs Nifty]))/_xlfn.STDEV.P(Table2[1M Return vs Nifty])</f>
        <v>-0.26873417800999611</v>
      </c>
      <c r="K86">
        <v>60.881451802164797</v>
      </c>
      <c r="L86">
        <f>(Table2[[#This Row],[6M Return vs Nifty]]-AVERAGE(Table2[6M Return vs Nifty]))/_xlfn.STDEV.P(Table2[6M Return vs Nifty])</f>
        <v>1.7331190146021747</v>
      </c>
      <c r="M86">
        <v>5.2592826782716298</v>
      </c>
      <c r="N86">
        <f>(Table2[[#This Row],[1W Return vs Nifty]]-AVERAGE(Table2[1W Return vs Nifty]))/_xlfn.STDEV.P(Table2[1W Return vs Nifty])</f>
        <v>0.7649789011653304</v>
      </c>
      <c r="O86">
        <v>269.91000000000003</v>
      </c>
      <c r="P86">
        <v>268.21354400997598</v>
      </c>
      <c r="Q86">
        <v>232.953033410286</v>
      </c>
      <c r="R86">
        <v>62.279683652864499</v>
      </c>
      <c r="S86" s="1">
        <f>(Table2[[#This Row],[Close Price]]-Table2[[#This Row],[20D EMA]])/Table2[[#This Row],[20D EMA]]</f>
        <v>3.4789374235856346E-2</v>
      </c>
      <c r="T86" s="1">
        <f>(Table2[[#This Row],[Close Price]]-Table2[[#This Row],[50D EMA]])/Table2[[#This Row],[50D EMA]]</f>
        <v>4.1334437568938294E-2</v>
      </c>
      <c r="U86" s="1">
        <f>(Table2[[#This Row],[Close Price]]-Table2[[#This Row],[200D EMA]])/Table2[[#This Row],[200D EMA]]</f>
        <v>0.19895412354680922</v>
      </c>
      <c r="V86">
        <v>0.14843268546574401</v>
      </c>
      <c r="W86">
        <v>270.5</v>
      </c>
      <c r="X86">
        <v>281.8</v>
      </c>
      <c r="Y86">
        <v>252.75</v>
      </c>
      <c r="Z86">
        <v>281.8</v>
      </c>
      <c r="AA86">
        <v>244.9</v>
      </c>
      <c r="AB86">
        <v>308.89999999999998</v>
      </c>
      <c r="AC86" s="1">
        <f>(Table2[[#This Row],[Close Price]]/Table2[[#This Row],[Day Low]])-1</f>
        <v>3.2532347504621084E-2</v>
      </c>
      <c r="AD86" s="1">
        <f>(Table2[[#This Row],[Day High]]/Table2[[#This Row],[Close Price]])-1</f>
        <v>8.9509488005727889E-3</v>
      </c>
      <c r="AE86" s="1">
        <f>(Table2[[#This Row],[Close Price]]/Table2[[#This Row],[Current Week Low]])-1</f>
        <v>0.10504451038575668</v>
      </c>
      <c r="AF86" s="1">
        <f>(Table2[[#This Row],[Current Week High]]/Table2[[#This Row],[Close Price]])-1</f>
        <v>8.9509488005727889E-3</v>
      </c>
      <c r="AG86" s="1">
        <f>(Table2[[#This Row],[Close Price]]/Table2[[#This Row],[Current Month Low]])-1</f>
        <v>0.14046549612086578</v>
      </c>
      <c r="AH86" s="1">
        <f>(Table2[[#This Row],[Current Month High]]/Table2[[#This Row],[Close Price]])-1</f>
        <v>0.1059792337987826</v>
      </c>
      <c r="AI86">
        <v>25.671321160042901</v>
      </c>
      <c r="AJ86">
        <v>93.354101765316699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0.5</v>
      </c>
      <c r="AM86" t="s">
        <v>3190</v>
      </c>
      <c r="AN86">
        <v>1.82</v>
      </c>
      <c r="AO86" t="s">
        <v>3190</v>
      </c>
      <c r="AP86">
        <v>0.10652528769901</v>
      </c>
      <c r="AQ86">
        <f>(Table2[[#This Row],[Sharpe Ratio]]-AVERAGE(Table2[Sharpe Ratio]))/_xlfn.STDEV.P(Table2[Sharpe Ratio])</f>
        <v>0.56977975166953032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3.1271170583487193</v>
      </c>
      <c r="AS86">
        <f>_xlfn.RANK.AVG(Table2[[#This Row],[1Y Return vs Nifty Z-Score]],Table2[1Y Return vs Nifty Z-Score])</f>
        <v>210</v>
      </c>
      <c r="AT86">
        <f>_xlfn.RANK.AVG(Table2[[#This Row],[6M Return vs Nifty Z-Score]],Table2[6M Return vs Nifty Z-Score])</f>
        <v>40</v>
      </c>
      <c r="AU86">
        <f>_xlfn.RANK.AVG(Table2[[#This Row],[Sharpe Ratio Z-Score]],Table2[Sharpe Ratio Z-Score])</f>
        <v>204</v>
      </c>
      <c r="AV86">
        <f>(Table2[[#This Row],[Rank 1Y]]+Table2[[#This Row],[Rank 6M]]+Table2[[#This Row],[Rank Sharpe]])/3</f>
        <v>151.33333333333334</v>
      </c>
    </row>
    <row r="87" spans="1:48" x14ac:dyDescent="0.3">
      <c r="A87" t="s">
        <v>462</v>
      </c>
      <c r="B87" t="s">
        <v>463</v>
      </c>
      <c r="C87" t="s">
        <v>3148</v>
      </c>
      <c r="D87" t="s">
        <v>259</v>
      </c>
      <c r="E87">
        <v>49083.60399222</v>
      </c>
      <c r="F87">
        <v>645.6</v>
      </c>
      <c r="G87">
        <v>52.733340548611103</v>
      </c>
      <c r="H87">
        <f>(Table2[[#This Row],[1Y Return vs Nifty]]-AVERAGE(Table2[1Y Return vs Nifty]))/_xlfn.STDEV.P(Table2[1Y Return vs Nifty])</f>
        <v>0.67808911362196944</v>
      </c>
      <c r="I87">
        <v>12.2846392333681</v>
      </c>
      <c r="J87">
        <f>(Table2[[#This Row],[1M Return vs Nifty]]-AVERAGE(Table2[1M Return vs Nifty]))/_xlfn.STDEV.P(Table2[1M Return vs Nifty])</f>
        <v>0.70402730821493131</v>
      </c>
      <c r="K87">
        <v>34.505490331724502</v>
      </c>
      <c r="L87">
        <f>(Table2[[#This Row],[6M Return vs Nifty]]-AVERAGE(Table2[6M Return vs Nifty]))/_xlfn.STDEV.P(Table2[6M Return vs Nifty])</f>
        <v>0.88020927071459165</v>
      </c>
      <c r="M87">
        <v>-4.5909057237853297</v>
      </c>
      <c r="N87">
        <f>(Table2[[#This Row],[1W Return vs Nifty]]-AVERAGE(Table2[1W Return vs Nifty]))/_xlfn.STDEV.P(Table2[1W Return vs Nifty])</f>
        <v>-1.3203170649393257</v>
      </c>
      <c r="O87">
        <v>644.32000000000005</v>
      </c>
      <c r="P87">
        <v>614.02661703078797</v>
      </c>
      <c r="Q87">
        <v>519.35884966205003</v>
      </c>
      <c r="R87">
        <v>49.259809725341299</v>
      </c>
      <c r="S87" s="1">
        <f>(Table2[[#This Row],[Close Price]]-Table2[[#This Row],[20D EMA]])/Table2[[#This Row],[20D EMA]]</f>
        <v>1.9865905140302531E-3</v>
      </c>
      <c r="T87" s="1">
        <f>(Table2[[#This Row],[Close Price]]-Table2[[#This Row],[50D EMA]])/Table2[[#This Row],[50D EMA]]</f>
        <v>5.1420218755156871E-2</v>
      </c>
      <c r="U87" s="1">
        <f>(Table2[[#This Row],[Close Price]]-Table2[[#This Row],[200D EMA]])/Table2[[#This Row],[200D EMA]]</f>
        <v>0.24307114516311001</v>
      </c>
      <c r="V87">
        <v>1.7094374771280401</v>
      </c>
      <c r="W87">
        <v>638.6</v>
      </c>
      <c r="X87">
        <v>669.75</v>
      </c>
      <c r="Y87">
        <v>638.6</v>
      </c>
      <c r="Z87">
        <v>740.35</v>
      </c>
      <c r="AA87">
        <v>604.9</v>
      </c>
      <c r="AB87">
        <v>740.35</v>
      </c>
      <c r="AC87" s="1">
        <f>(Table2[[#This Row],[Close Price]]/Table2[[#This Row],[Day Low]])-1</f>
        <v>1.0961478233636024E-2</v>
      </c>
      <c r="AD87" s="1">
        <f>(Table2[[#This Row],[Day High]]/Table2[[#This Row],[Close Price]])-1</f>
        <v>3.7407063197026025E-2</v>
      </c>
      <c r="AE87" s="1">
        <f>(Table2[[#This Row],[Close Price]]/Table2[[#This Row],[Current Week Low]])-1</f>
        <v>1.0961478233636024E-2</v>
      </c>
      <c r="AF87" s="1">
        <f>(Table2[[#This Row],[Current Week High]]/Table2[[#This Row],[Close Price]])-1</f>
        <v>0.14676270136307301</v>
      </c>
      <c r="AG87" s="1">
        <f>(Table2[[#This Row],[Close Price]]/Table2[[#This Row],[Current Month Low]])-1</f>
        <v>6.7283848570011573E-2</v>
      </c>
      <c r="AH87" s="1">
        <f>(Table2[[#This Row],[Current Month High]]/Table2[[#This Row],[Close Price]])-1</f>
        <v>0.14676270136307301</v>
      </c>
      <c r="AI87">
        <v>14.6762701363073</v>
      </c>
      <c r="AJ87">
        <v>76.828266228430493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0.26</v>
      </c>
      <c r="AM87" t="s">
        <v>3190</v>
      </c>
      <c r="AN87">
        <v>4.74</v>
      </c>
      <c r="AO87" t="s">
        <v>3190</v>
      </c>
      <c r="AP87">
        <v>0.10328595844637201</v>
      </c>
      <c r="AQ87">
        <f>(Table2[[#This Row],[Sharpe Ratio]]-AVERAGE(Table2[Sharpe Ratio]))/_xlfn.STDEV.P(Table2[Sharpe Ratio])</f>
        <v>0.53237306356118586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1.4743816911733529</v>
      </c>
      <c r="AS87">
        <f>_xlfn.RANK.AVG(Table2[[#This Row],[1Y Return vs Nifty Z-Score]],Table2[1Y Return vs Nifty Z-Score])</f>
        <v>135</v>
      </c>
      <c r="AT87">
        <f>_xlfn.RANK.AVG(Table2[[#This Row],[6M Return vs Nifty Z-Score]],Table2[6M Return vs Nifty Z-Score])</f>
        <v>108</v>
      </c>
      <c r="AU87">
        <f>_xlfn.RANK.AVG(Table2[[#This Row],[Sharpe Ratio Z-Score]],Table2[Sharpe Ratio Z-Score])</f>
        <v>212</v>
      </c>
      <c r="AV87">
        <f>(Table2[[#This Row],[Rank 1Y]]+Table2[[#This Row],[Rank 6M]]+Table2[[#This Row],[Rank Sharpe]])/3</f>
        <v>151.66666666666666</v>
      </c>
    </row>
    <row r="88" spans="1:48" x14ac:dyDescent="0.3">
      <c r="A88" t="s">
        <v>779</v>
      </c>
      <c r="B88" t="s">
        <v>780</v>
      </c>
      <c r="C88" t="s">
        <v>3153</v>
      </c>
      <c r="D88" t="s">
        <v>271</v>
      </c>
      <c r="E88">
        <v>20239.606962850001</v>
      </c>
      <c r="F88">
        <v>5992.25</v>
      </c>
      <c r="G88">
        <v>86.461014782123698</v>
      </c>
      <c r="H88">
        <f>(Table2[[#This Row],[1Y Return vs Nifty]]-AVERAGE(Table2[1Y Return vs Nifty]))/_xlfn.STDEV.P(Table2[1Y Return vs Nifty])</f>
        <v>1.3333722624409456</v>
      </c>
      <c r="I88">
        <v>8.3710128736481693</v>
      </c>
      <c r="J88">
        <f>(Table2[[#This Row],[1M Return vs Nifty]]-AVERAGE(Table2[1M Return vs Nifty]))/_xlfn.STDEV.P(Table2[1M Return vs Nifty])</f>
        <v>0.34152911429969857</v>
      </c>
      <c r="K88">
        <v>63.3063714260919</v>
      </c>
      <c r="L88">
        <f>(Table2[[#This Row],[6M Return vs Nifty]]-AVERAGE(Table2[6M Return vs Nifty]))/_xlfn.STDEV.P(Table2[6M Return vs Nifty])</f>
        <v>1.8115327466554889</v>
      </c>
      <c r="M88">
        <v>1.1649283579017801E-2</v>
      </c>
      <c r="N88">
        <f>(Table2[[#This Row],[1W Return vs Nifty]]-AVERAGE(Table2[1W Return vs Nifty]))/_xlfn.STDEV.P(Table2[1W Return vs Nifty])</f>
        <v>-0.34595099203990504</v>
      </c>
      <c r="O88">
        <v>6179.07</v>
      </c>
      <c r="P88">
        <v>5721.8891726913098</v>
      </c>
      <c r="Q88">
        <v>4588.7598595530899</v>
      </c>
      <c r="R88">
        <v>36.536299308081901</v>
      </c>
      <c r="S88" s="1">
        <f>(Table2[[#This Row],[Close Price]]-Table2[[#This Row],[20D EMA]])/Table2[[#This Row],[20D EMA]]</f>
        <v>-3.023432328813231E-2</v>
      </c>
      <c r="T88" s="1">
        <f>(Table2[[#This Row],[Close Price]]-Table2[[#This Row],[50D EMA]])/Table2[[#This Row],[50D EMA]]</f>
        <v>4.7250273318650296E-2</v>
      </c>
      <c r="U88" s="1">
        <f>(Table2[[#This Row],[Close Price]]-Table2[[#This Row],[200D EMA]])/Table2[[#This Row],[200D EMA]]</f>
        <v>0.30585390898699139</v>
      </c>
      <c r="V88">
        <v>0.81074439671126897</v>
      </c>
      <c r="W88">
        <v>5961.25</v>
      </c>
      <c r="X88">
        <v>6460.3</v>
      </c>
      <c r="Y88">
        <v>5961.25</v>
      </c>
      <c r="Z88">
        <v>6786.4</v>
      </c>
      <c r="AA88">
        <v>5870</v>
      </c>
      <c r="AB88">
        <v>6786.4</v>
      </c>
      <c r="AC88" s="1">
        <f>(Table2[[#This Row],[Close Price]]/Table2[[#This Row],[Day Low]])-1</f>
        <v>5.2002516250786446E-3</v>
      </c>
      <c r="AD88" s="1">
        <f>(Table2[[#This Row],[Day High]]/Table2[[#This Row],[Close Price]])-1</f>
        <v>7.8109224414869338E-2</v>
      </c>
      <c r="AE88" s="1">
        <f>(Table2[[#This Row],[Close Price]]/Table2[[#This Row],[Current Week Low]])-1</f>
        <v>5.2002516250786446E-3</v>
      </c>
      <c r="AF88" s="1">
        <f>(Table2[[#This Row],[Current Week High]]/Table2[[#This Row],[Close Price]])-1</f>
        <v>0.1325295172931702</v>
      </c>
      <c r="AG88" s="1">
        <f>(Table2[[#This Row],[Close Price]]/Table2[[#This Row],[Current Month Low]])-1</f>
        <v>2.0826235093696743E-2</v>
      </c>
      <c r="AH88" s="1">
        <f>(Table2[[#This Row],[Current Month High]]/Table2[[#This Row],[Close Price]])-1</f>
        <v>0.1325295172931702</v>
      </c>
      <c r="AI88">
        <v>19.470983353498202</v>
      </c>
      <c r="AJ88">
        <v>100.24227234753501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0.42</v>
      </c>
      <c r="AM88" t="s">
        <v>3190</v>
      </c>
      <c r="AN88">
        <v>-2.63</v>
      </c>
      <c r="AO88" t="s">
        <v>3189</v>
      </c>
      <c r="AP88">
        <v>5.7575831155404003E-2</v>
      </c>
      <c r="AQ88">
        <f>(Table2[[#This Row],[Sharpe Ratio]]-AVERAGE(Table2[Sharpe Ratio]))/_xlfn.STDEV.P(Table2[Sharpe Ratio])</f>
        <v>4.5278395619544418E-3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3.1450109709181824</v>
      </c>
      <c r="AS88">
        <f>_xlfn.RANK.AVG(Table2[[#This Row],[1Y Return vs Nifty Z-Score]],Table2[1Y Return vs Nifty Z-Score])</f>
        <v>63</v>
      </c>
      <c r="AT88">
        <f>_xlfn.RANK.AVG(Table2[[#This Row],[6M Return vs Nifty Z-Score]],Table2[6M Return vs Nifty Z-Score])</f>
        <v>38</v>
      </c>
      <c r="AU88">
        <f>_xlfn.RANK.AVG(Table2[[#This Row],[Sharpe Ratio Z-Score]],Table2[Sharpe Ratio Z-Score])</f>
        <v>354</v>
      </c>
      <c r="AV88">
        <f>(Table2[[#This Row],[Rank 1Y]]+Table2[[#This Row],[Rank 6M]]+Table2[[#This Row],[Rank Sharpe]])/3</f>
        <v>151.66666666666666</v>
      </c>
    </row>
    <row r="89" spans="1:48" x14ac:dyDescent="0.3">
      <c r="A89" t="s">
        <v>1228</v>
      </c>
      <c r="B89" t="s">
        <v>1229</v>
      </c>
      <c r="C89" t="s">
        <v>3150</v>
      </c>
      <c r="D89" t="s">
        <v>221</v>
      </c>
      <c r="E89">
        <v>9579.3072556999996</v>
      </c>
      <c r="F89">
        <v>1547</v>
      </c>
      <c r="G89">
        <v>70.937832378815799</v>
      </c>
      <c r="H89">
        <f>(Table2[[#This Row],[1Y Return vs Nifty]]-AVERAGE(Table2[1Y Return vs Nifty]))/_xlfn.STDEV.P(Table2[1Y Return vs Nifty])</f>
        <v>1.0317777980700906</v>
      </c>
      <c r="I89">
        <v>8.0568538628805904</v>
      </c>
      <c r="J89">
        <f>(Table2[[#This Row],[1M Return vs Nifty]]-AVERAGE(Table2[1M Return vs Nifty]))/_xlfn.STDEV.P(Table2[1M Return vs Nifty])</f>
        <v>0.31243025213504544</v>
      </c>
      <c r="K89">
        <v>45.239082774811003</v>
      </c>
      <c r="L89">
        <f>(Table2[[#This Row],[6M Return vs Nifty]]-AVERAGE(Table2[6M Return vs Nifty]))/_xlfn.STDEV.P(Table2[6M Return vs Nifty])</f>
        <v>1.2272974931434282</v>
      </c>
      <c r="M89">
        <v>3.81923010523604</v>
      </c>
      <c r="N89">
        <f>(Table2[[#This Row],[1W Return vs Nifty]]-AVERAGE(Table2[1W Return vs Nifty]))/_xlfn.STDEV.P(Table2[1W Return vs Nifty])</f>
        <v>0.46011815140518764</v>
      </c>
      <c r="O89">
        <v>1530</v>
      </c>
      <c r="P89">
        <v>1526.35934120858</v>
      </c>
      <c r="Q89">
        <v>1331.5377237231701</v>
      </c>
      <c r="R89">
        <v>53.876526399018402</v>
      </c>
      <c r="S89" s="1">
        <f>(Table2[[#This Row],[Close Price]]-Table2[[#This Row],[20D EMA]])/Table2[[#This Row],[20D EMA]]</f>
        <v>1.1111111111111112E-2</v>
      </c>
      <c r="T89" s="1">
        <f>(Table2[[#This Row],[Close Price]]-Table2[[#This Row],[50D EMA]])/Table2[[#This Row],[50D EMA]]</f>
        <v>1.3522804384370358E-2</v>
      </c>
      <c r="U89" s="1">
        <f>(Table2[[#This Row],[Close Price]]-Table2[[#This Row],[200D EMA]])/Table2[[#This Row],[200D EMA]]</f>
        <v>0.16181462412823466</v>
      </c>
      <c r="V89">
        <v>1.33279678075149</v>
      </c>
      <c r="W89">
        <v>1530.25</v>
      </c>
      <c r="X89">
        <v>1586.85</v>
      </c>
      <c r="Y89">
        <v>1499.65</v>
      </c>
      <c r="Z89">
        <v>1632.85</v>
      </c>
      <c r="AA89">
        <v>1430.45</v>
      </c>
      <c r="AB89">
        <v>1632.85</v>
      </c>
      <c r="AC89" s="1">
        <f>(Table2[[#This Row],[Close Price]]/Table2[[#This Row],[Day Low]])-1</f>
        <v>1.0945923868648899E-2</v>
      </c>
      <c r="AD89" s="1">
        <f>(Table2[[#This Row],[Day High]]/Table2[[#This Row],[Close Price]])-1</f>
        <v>2.5759534583063903E-2</v>
      </c>
      <c r="AE89" s="1">
        <f>(Table2[[#This Row],[Close Price]]/Table2[[#This Row],[Current Week Low]])-1</f>
        <v>3.157403394125291E-2</v>
      </c>
      <c r="AF89" s="1">
        <f>(Table2[[#This Row],[Current Week High]]/Table2[[#This Row],[Close Price]])-1</f>
        <v>5.5494505494505519E-2</v>
      </c>
      <c r="AG89" s="1">
        <f>(Table2[[#This Row],[Close Price]]/Table2[[#This Row],[Current Month Low]])-1</f>
        <v>8.1477856618546562E-2</v>
      </c>
      <c r="AH89" s="1">
        <f>(Table2[[#This Row],[Current Month High]]/Table2[[#This Row],[Close Price]])-1</f>
        <v>5.5494505494505519E-2</v>
      </c>
      <c r="AI89">
        <v>13.6586942469295</v>
      </c>
      <c r="AJ89">
        <v>87.356182632917495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0.22</v>
      </c>
      <c r="AM89" t="s">
        <v>3190</v>
      </c>
      <c r="AN89">
        <v>-0.28000000000000003</v>
      </c>
      <c r="AO89" t="s">
        <v>3189</v>
      </c>
      <c r="AP89">
        <v>7.5119107156135997E-2</v>
      </c>
      <c r="AQ89">
        <f>(Table2[[#This Row],[Sharpe Ratio]]-AVERAGE(Table2[Sharpe Ratio]))/_xlfn.STDEV.P(Table2[Sharpe Ratio])</f>
        <v>0.20711170880697527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3.2387354035607272</v>
      </c>
      <c r="AS89">
        <f>_xlfn.RANK.AVG(Table2[[#This Row],[1Y Return vs Nifty Z-Score]],Table2[1Y Return vs Nifty Z-Score])</f>
        <v>91</v>
      </c>
      <c r="AT89">
        <f>_xlfn.RANK.AVG(Table2[[#This Row],[6M Return vs Nifty Z-Score]],Table2[6M Return vs Nifty Z-Score])</f>
        <v>76</v>
      </c>
      <c r="AU89">
        <f>_xlfn.RANK.AVG(Table2[[#This Row],[Sharpe Ratio Z-Score]],Table2[Sharpe Ratio Z-Score])</f>
        <v>292</v>
      </c>
      <c r="AV89">
        <f>(Table2[[#This Row],[Rank 1Y]]+Table2[[#This Row],[Rank 6M]]+Table2[[#This Row],[Rank Sharpe]])/3</f>
        <v>153</v>
      </c>
    </row>
    <row r="90" spans="1:48" x14ac:dyDescent="0.3">
      <c r="A90" t="s">
        <v>432</v>
      </c>
      <c r="B90" t="s">
        <v>433</v>
      </c>
      <c r="C90" t="s">
        <v>3158</v>
      </c>
      <c r="D90" t="s">
        <v>398</v>
      </c>
      <c r="E90">
        <v>51721.829673674998</v>
      </c>
      <c r="F90">
        <v>1755.75</v>
      </c>
      <c r="G90">
        <v>36.208232867238102</v>
      </c>
      <c r="H90">
        <f>(Table2[[#This Row],[1Y Return vs Nifty]]-AVERAGE(Table2[1Y Return vs Nifty]))/_xlfn.STDEV.P(Table2[1Y Return vs Nifty])</f>
        <v>0.35702859456420488</v>
      </c>
      <c r="I90">
        <v>11.185520766411599</v>
      </c>
      <c r="J90">
        <f>(Table2[[#This Row],[1M Return vs Nifty]]-AVERAGE(Table2[1M Return vs Nifty]))/_xlfn.STDEV.P(Table2[1M Return vs Nifty])</f>
        <v>0.60222186677797118</v>
      </c>
      <c r="K90">
        <v>31.506022833819799</v>
      </c>
      <c r="L90">
        <f>(Table2[[#This Row],[6M Return vs Nifty]]-AVERAGE(Table2[6M Return vs Nifty]))/_xlfn.STDEV.P(Table2[6M Return vs Nifty])</f>
        <v>0.78321659583886793</v>
      </c>
      <c r="M90">
        <v>-2.54142758933199</v>
      </c>
      <c r="N90">
        <f>(Table2[[#This Row],[1W Return vs Nifty]]-AVERAGE(Table2[1W Return vs Nifty]))/_xlfn.STDEV.P(Table2[1W Return vs Nifty])</f>
        <v>-0.88644023822779006</v>
      </c>
      <c r="O90">
        <v>1729.96</v>
      </c>
      <c r="P90">
        <v>1691.2549294606299</v>
      </c>
      <c r="Q90">
        <v>1504.79113059304</v>
      </c>
      <c r="R90">
        <v>54.0996255523307</v>
      </c>
      <c r="S90" s="1">
        <f>(Table2[[#This Row],[Close Price]]-Table2[[#This Row],[20D EMA]])/Table2[[#This Row],[20D EMA]]</f>
        <v>1.4907859141251799E-2</v>
      </c>
      <c r="T90" s="1">
        <f>(Table2[[#This Row],[Close Price]]-Table2[[#This Row],[50D EMA]])/Table2[[#This Row],[50D EMA]]</f>
        <v>3.8134446449145709E-2</v>
      </c>
      <c r="U90" s="1">
        <f>(Table2[[#This Row],[Close Price]]-Table2[[#This Row],[200D EMA]])/Table2[[#This Row],[200D EMA]]</f>
        <v>0.16677322473854353</v>
      </c>
      <c r="V90">
        <v>1.0371834959805399</v>
      </c>
      <c r="W90">
        <v>1745.4</v>
      </c>
      <c r="X90">
        <v>1774.95</v>
      </c>
      <c r="Y90">
        <v>1745.4</v>
      </c>
      <c r="Z90">
        <v>1839</v>
      </c>
      <c r="AA90">
        <v>1623</v>
      </c>
      <c r="AB90">
        <v>1839</v>
      </c>
      <c r="AC90" s="1">
        <f>(Table2[[#This Row],[Close Price]]/Table2[[#This Row],[Day Low]])-1</f>
        <v>5.929872808525305E-3</v>
      </c>
      <c r="AD90" s="1">
        <f>(Table2[[#This Row],[Day High]]/Table2[[#This Row],[Close Price]])-1</f>
        <v>1.0935497650576664E-2</v>
      </c>
      <c r="AE90" s="1">
        <f>(Table2[[#This Row],[Close Price]]/Table2[[#This Row],[Current Week Low]])-1</f>
        <v>5.929872808525305E-3</v>
      </c>
      <c r="AF90" s="1">
        <f>(Table2[[#This Row],[Current Week High]]/Table2[[#This Row],[Close Price]])-1</f>
        <v>4.7415634344297297E-2</v>
      </c>
      <c r="AG90" s="1">
        <f>(Table2[[#This Row],[Close Price]]/Table2[[#This Row],[Current Month Low]])-1</f>
        <v>8.179297597042523E-2</v>
      </c>
      <c r="AH90" s="1">
        <f>(Table2[[#This Row],[Current Month High]]/Table2[[#This Row],[Close Price]])-1</f>
        <v>4.7415634344297297E-2</v>
      </c>
      <c r="AI90">
        <v>4.7415634344297297</v>
      </c>
      <c r="AJ90">
        <v>71.359554948272503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0.13</v>
      </c>
      <c r="AM90" t="s">
        <v>3190</v>
      </c>
      <c r="AN90">
        <v>0.21</v>
      </c>
      <c r="AO90" t="s">
        <v>3190</v>
      </c>
      <c r="AP90">
        <v>0.12951896397561</v>
      </c>
      <c r="AQ90">
        <f>(Table2[[#This Row],[Sharpe Ratio]]-AVERAGE(Table2[Sharpe Ratio]))/_xlfn.STDEV.P(Table2[Sharpe Ratio])</f>
        <v>0.83530301585842581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1.6913298348116796</v>
      </c>
      <c r="AS90">
        <f>_xlfn.RANK.AVG(Table2[[#This Row],[1Y Return vs Nifty Z-Score]],Table2[1Y Return vs Nifty Z-Score])</f>
        <v>201</v>
      </c>
      <c r="AT90">
        <f>_xlfn.RANK.AVG(Table2[[#This Row],[6M Return vs Nifty Z-Score]],Table2[6M Return vs Nifty Z-Score])</f>
        <v>118</v>
      </c>
      <c r="AU90">
        <f>_xlfn.RANK.AVG(Table2[[#This Row],[Sharpe Ratio Z-Score]],Table2[Sharpe Ratio Z-Score])</f>
        <v>141</v>
      </c>
      <c r="AV90">
        <f>(Table2[[#This Row],[Rank 1Y]]+Table2[[#This Row],[Rank 6M]]+Table2[[#This Row],[Rank Sharpe]])/3</f>
        <v>153.33333333333334</v>
      </c>
    </row>
    <row r="91" spans="1:48" x14ac:dyDescent="0.3">
      <c r="A91" t="s">
        <v>653</v>
      </c>
      <c r="B91" t="s">
        <v>654</v>
      </c>
      <c r="C91" t="s">
        <v>3147</v>
      </c>
      <c r="D91" t="s">
        <v>46</v>
      </c>
      <c r="E91">
        <v>28032.190999999999</v>
      </c>
      <c r="F91">
        <v>1053.05</v>
      </c>
      <c r="G91">
        <v>60.206689008826402</v>
      </c>
      <c r="H91">
        <f>(Table2[[#This Row],[1Y Return vs Nifty]]-AVERAGE(Table2[1Y Return vs Nifty]))/_xlfn.STDEV.P(Table2[1Y Return vs Nifty])</f>
        <v>0.82328617871830512</v>
      </c>
      <c r="I91">
        <v>16.085358833062902</v>
      </c>
      <c r="J91">
        <f>(Table2[[#This Row],[1M Return vs Nifty]]-AVERAGE(Table2[1M Return vs Nifty]))/_xlfn.STDEV.P(Table2[1M Return vs Nifty])</f>
        <v>1.0560675552471461</v>
      </c>
      <c r="K91">
        <v>34.378015401200301</v>
      </c>
      <c r="L91">
        <f>(Table2[[#This Row],[6M Return vs Nifty]]-AVERAGE(Table2[6M Return vs Nifty]))/_xlfn.STDEV.P(Table2[6M Return vs Nifty])</f>
        <v>0.87608716087350269</v>
      </c>
      <c r="M91">
        <v>0.30967875531250699</v>
      </c>
      <c r="N91">
        <f>(Table2[[#This Row],[1W Return vs Nifty]]-AVERAGE(Table2[1W Return vs Nifty]))/_xlfn.STDEV.P(Table2[1W Return vs Nifty])</f>
        <v>-0.28285781759297102</v>
      </c>
      <c r="O91">
        <v>1003.77</v>
      </c>
      <c r="P91">
        <v>981.47122090474295</v>
      </c>
      <c r="Q91">
        <v>862.54046909783995</v>
      </c>
      <c r="R91">
        <v>66.506464612502597</v>
      </c>
      <c r="S91" s="1">
        <f>(Table2[[#This Row],[Close Price]]-Table2[[#This Row],[20D EMA]])/Table2[[#This Row],[20D EMA]]</f>
        <v>4.909491218107731E-2</v>
      </c>
      <c r="T91" s="1">
        <f>(Table2[[#This Row],[Close Price]]-Table2[[#This Row],[50D EMA]])/Table2[[#This Row],[50D EMA]]</f>
        <v>7.2930084520740221E-2</v>
      </c>
      <c r="U91" s="1">
        <f>(Table2[[#This Row],[Close Price]]-Table2[[#This Row],[200D EMA]])/Table2[[#This Row],[200D EMA]]</f>
        <v>0.2208702521534095</v>
      </c>
      <c r="V91">
        <v>0.64055343803998899</v>
      </c>
      <c r="W91">
        <v>1042.3499999999999</v>
      </c>
      <c r="X91">
        <v>1094.7</v>
      </c>
      <c r="Y91">
        <v>996</v>
      </c>
      <c r="Z91">
        <v>1094.7</v>
      </c>
      <c r="AA91">
        <v>941.05</v>
      </c>
      <c r="AB91">
        <v>1094.7</v>
      </c>
      <c r="AC91" s="1">
        <f>(Table2[[#This Row],[Close Price]]/Table2[[#This Row],[Day Low]])-1</f>
        <v>1.0265265985513583E-2</v>
      </c>
      <c r="AD91" s="1">
        <f>(Table2[[#This Row],[Day High]]/Table2[[#This Row],[Close Price]])-1</f>
        <v>3.9551778168178231E-2</v>
      </c>
      <c r="AE91" s="1">
        <f>(Table2[[#This Row],[Close Price]]/Table2[[#This Row],[Current Week Low]])-1</f>
        <v>5.7279116465863478E-2</v>
      </c>
      <c r="AF91" s="1">
        <f>(Table2[[#This Row],[Current Week High]]/Table2[[#This Row],[Close Price]])-1</f>
        <v>3.9551778168178231E-2</v>
      </c>
      <c r="AG91" s="1">
        <f>(Table2[[#This Row],[Close Price]]/Table2[[#This Row],[Current Month Low]])-1</f>
        <v>0.11901599277402908</v>
      </c>
      <c r="AH91" s="1">
        <f>(Table2[[#This Row],[Current Month High]]/Table2[[#This Row],[Close Price]])-1</f>
        <v>3.9551778168178231E-2</v>
      </c>
      <c r="AI91">
        <v>3.95517781681782</v>
      </c>
      <c r="AJ91">
        <v>86.001942947981902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0.15</v>
      </c>
      <c r="AM91" t="s">
        <v>3190</v>
      </c>
      <c r="AN91">
        <v>3.17</v>
      </c>
      <c r="AO91" t="s">
        <v>3190</v>
      </c>
      <c r="AP91">
        <v>9.6260214489860996E-2</v>
      </c>
      <c r="AQ91">
        <f>(Table2[[#This Row],[Sharpe Ratio]]-AVERAGE(Table2[Sharpe Ratio]))/_xlfn.STDEV.P(Table2[Sharpe Ratio])</f>
        <v>0.45124212798362129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2.9238252052296043</v>
      </c>
      <c r="AS91">
        <f>_xlfn.RANK.AVG(Table2[[#This Row],[1Y Return vs Nifty Z-Score]],Table2[1Y Return vs Nifty Z-Score])</f>
        <v>119</v>
      </c>
      <c r="AT91">
        <f>_xlfn.RANK.AVG(Table2[[#This Row],[6M Return vs Nifty Z-Score]],Table2[6M Return vs Nifty Z-Score])</f>
        <v>110</v>
      </c>
      <c r="AU91">
        <f>_xlfn.RANK.AVG(Table2[[#This Row],[Sharpe Ratio Z-Score]],Table2[Sharpe Ratio Z-Score])</f>
        <v>233</v>
      </c>
      <c r="AV91">
        <f>(Table2[[#This Row],[Rank 1Y]]+Table2[[#This Row],[Rank 6M]]+Table2[[#This Row],[Rank Sharpe]])/3</f>
        <v>154</v>
      </c>
    </row>
    <row r="92" spans="1:48" x14ac:dyDescent="0.3">
      <c r="A92" t="s">
        <v>807</v>
      </c>
      <c r="B92" t="s">
        <v>808</v>
      </c>
      <c r="C92" t="s">
        <v>3152</v>
      </c>
      <c r="D92" t="s">
        <v>166</v>
      </c>
      <c r="E92">
        <v>19527.62653845</v>
      </c>
      <c r="F92">
        <v>816.7</v>
      </c>
      <c r="G92">
        <v>123.630000326689</v>
      </c>
      <c r="H92">
        <f>(Table2[[#This Row],[1Y Return vs Nifty]]-AVERAGE(Table2[1Y Return vs Nifty]))/_xlfn.STDEV.P(Table2[1Y Return vs Nifty])</f>
        <v>2.0555154412863121</v>
      </c>
      <c r="I92">
        <v>15.4214301433</v>
      </c>
      <c r="J92">
        <f>(Table2[[#This Row],[1M Return vs Nifty]]-AVERAGE(Table2[1M Return vs Nifty]))/_xlfn.STDEV.P(Table2[1M Return vs Nifty])</f>
        <v>0.99457140594566251</v>
      </c>
      <c r="K92">
        <v>-0.57681656205987797</v>
      </c>
      <c r="L92">
        <f>(Table2[[#This Row],[6M Return vs Nifty]]-AVERAGE(Table2[6M Return vs Nifty]))/_xlfn.STDEV.P(Table2[6M Return vs Nifty])</f>
        <v>-0.25423435596787269</v>
      </c>
      <c r="M92">
        <v>11.282131565257901</v>
      </c>
      <c r="N92">
        <f>(Table2[[#This Row],[1W Return vs Nifty]]-AVERAGE(Table2[1W Return vs Nifty]))/_xlfn.STDEV.P(Table2[1W Return vs Nifty])</f>
        <v>2.0400227862008364</v>
      </c>
      <c r="O92">
        <v>780.71</v>
      </c>
      <c r="P92">
        <v>786.85278696533101</v>
      </c>
      <c r="Q92">
        <v>727.46472862945097</v>
      </c>
      <c r="R92">
        <v>62.426357914033296</v>
      </c>
      <c r="S92" s="1">
        <f>(Table2[[#This Row],[Close Price]]-Table2[[#This Row],[20D EMA]])/Table2[[#This Row],[20D EMA]]</f>
        <v>4.6099063672810657E-2</v>
      </c>
      <c r="T92" s="1">
        <f>(Table2[[#This Row],[Close Price]]-Table2[[#This Row],[50D EMA]])/Table2[[#This Row],[50D EMA]]</f>
        <v>3.7932397939112995E-2</v>
      </c>
      <c r="U92" s="1">
        <f>(Table2[[#This Row],[Close Price]]-Table2[[#This Row],[200D EMA]])/Table2[[#This Row],[200D EMA]]</f>
        <v>0.12266611405156233</v>
      </c>
      <c r="V92">
        <v>1.08675884599405</v>
      </c>
      <c r="W92">
        <v>815</v>
      </c>
      <c r="X92">
        <v>843.6</v>
      </c>
      <c r="Y92">
        <v>790.7</v>
      </c>
      <c r="Z92">
        <v>843.6</v>
      </c>
      <c r="AA92">
        <v>678.05</v>
      </c>
      <c r="AB92">
        <v>843.6</v>
      </c>
      <c r="AC92" s="1">
        <f>(Table2[[#This Row],[Close Price]]/Table2[[#This Row],[Day Low]])-1</f>
        <v>2.085889570552224E-3</v>
      </c>
      <c r="AD92" s="1">
        <f>(Table2[[#This Row],[Day High]]/Table2[[#This Row],[Close Price]])-1</f>
        <v>3.2937431125260153E-2</v>
      </c>
      <c r="AE92" s="1">
        <f>(Table2[[#This Row],[Close Price]]/Table2[[#This Row],[Current Week Low]])-1</f>
        <v>3.2882256228658147E-2</v>
      </c>
      <c r="AF92" s="1">
        <f>(Table2[[#This Row],[Current Week High]]/Table2[[#This Row],[Close Price]])-1</f>
        <v>3.2937431125260153E-2</v>
      </c>
      <c r="AG92" s="1">
        <f>(Table2[[#This Row],[Close Price]]/Table2[[#This Row],[Current Month Low]])-1</f>
        <v>0.20448344517365991</v>
      </c>
      <c r="AH92" s="1">
        <f>(Table2[[#This Row],[Current Month High]]/Table2[[#This Row],[Close Price]])-1</f>
        <v>3.2937431125260153E-2</v>
      </c>
      <c r="AI92">
        <v>19.995102240724801</v>
      </c>
      <c r="AJ92">
        <v>146.66263968589499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0.1</v>
      </c>
      <c r="AM92" t="s">
        <v>3190</v>
      </c>
      <c r="AN92">
        <v>4.99</v>
      </c>
      <c r="AO92" t="s">
        <v>3190</v>
      </c>
      <c r="AP92">
        <v>0.19605063544493601</v>
      </c>
      <c r="AQ92">
        <f>(Table2[[#This Row],[Sharpe Ratio]]-AVERAGE(Table2[Sharpe Ratio]))/_xlfn.STDEV.P(Table2[Sharpe Ratio])</f>
        <v>1.6035884508611153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38</v>
      </c>
      <c r="AT92">
        <f>_xlfn.RANK.AVG(Table2[[#This Row],[6M Return vs Nifty Z-Score]],Table2[6M Return vs Nifty Z-Score])</f>
        <v>387</v>
      </c>
      <c r="AU92">
        <f>_xlfn.RANK.AVG(Table2[[#This Row],[Sharpe Ratio Z-Score]],Table2[Sharpe Ratio Z-Score])</f>
        <v>38</v>
      </c>
      <c r="AV92">
        <f>(Table2[[#This Row],[Rank 1Y]]+Table2[[#This Row],[Rank 6M]]+Table2[[#This Row],[Rank Sharpe]])/3</f>
        <v>154.33333333333334</v>
      </c>
    </row>
    <row r="93" spans="1:48" x14ac:dyDescent="0.3">
      <c r="A93" t="s">
        <v>581</v>
      </c>
      <c r="B93" t="s">
        <v>582</v>
      </c>
      <c r="C93" t="s">
        <v>3144</v>
      </c>
      <c r="D93" t="s">
        <v>378</v>
      </c>
      <c r="E93">
        <v>33403.425000000003</v>
      </c>
      <c r="F93">
        <v>1598.25</v>
      </c>
      <c r="G93">
        <v>58.352175055186997</v>
      </c>
      <c r="H93">
        <f>(Table2[[#This Row],[1Y Return vs Nifty]]-AVERAGE(Table2[1Y Return vs Nifty]))/_xlfn.STDEV.P(Table2[1Y Return vs Nifty])</f>
        <v>0.78725547779727689</v>
      </c>
      <c r="I93">
        <v>11.811126135155501</v>
      </c>
      <c r="J93">
        <f>(Table2[[#This Row],[1M Return vs Nifty]]-AVERAGE(Table2[1M Return vs Nifty]))/_xlfn.STDEV.P(Table2[1M Return vs Nifty])</f>
        <v>0.66016833264589991</v>
      </c>
      <c r="K93">
        <v>48.595414491652299</v>
      </c>
      <c r="L93">
        <f>(Table2[[#This Row],[6M Return vs Nifty]]-AVERAGE(Table2[6M Return vs Nifty]))/_xlfn.STDEV.P(Table2[6M Return vs Nifty])</f>
        <v>1.3358299547267176</v>
      </c>
      <c r="M93">
        <v>6.0400122377236301</v>
      </c>
      <c r="N93">
        <f>(Table2[[#This Row],[1W Return vs Nifty]]-AVERAGE(Table2[1W Return vs Nifty]))/_xlfn.STDEV.P(Table2[1W Return vs Nifty])</f>
        <v>0.93026022721630663</v>
      </c>
      <c r="O93">
        <v>1542.56</v>
      </c>
      <c r="P93">
        <v>1495.8867298709999</v>
      </c>
      <c r="Q93">
        <v>1245.91562441521</v>
      </c>
      <c r="R93">
        <v>62.987250911072501</v>
      </c>
      <c r="S93" s="1">
        <f>(Table2[[#This Row],[Close Price]]-Table2[[#This Row],[20D EMA]])/Table2[[#This Row],[20D EMA]]</f>
        <v>3.6102323410434636E-2</v>
      </c>
      <c r="T93" s="1">
        <f>(Table2[[#This Row],[Close Price]]-Table2[[#This Row],[50D EMA]])/Table2[[#This Row],[50D EMA]]</f>
        <v>6.8429826994873807E-2</v>
      </c>
      <c r="U93" s="1">
        <f>(Table2[[#This Row],[Close Price]]-Table2[[#This Row],[200D EMA]])/Table2[[#This Row],[200D EMA]]</f>
        <v>0.28279152189793239</v>
      </c>
      <c r="V93">
        <v>0.80548131319667604</v>
      </c>
      <c r="W93">
        <v>1590.05</v>
      </c>
      <c r="X93">
        <v>1657.9</v>
      </c>
      <c r="Y93">
        <v>1550</v>
      </c>
      <c r="Z93">
        <v>1657.9</v>
      </c>
      <c r="AA93">
        <v>1427</v>
      </c>
      <c r="AB93">
        <v>1678.85</v>
      </c>
      <c r="AC93" s="1">
        <f>(Table2[[#This Row],[Close Price]]/Table2[[#This Row],[Day Low]])-1</f>
        <v>5.1570705323731314E-3</v>
      </c>
      <c r="AD93" s="1">
        <f>(Table2[[#This Row],[Day High]]/Table2[[#This Row],[Close Price]])-1</f>
        <v>3.7322071015172931E-2</v>
      </c>
      <c r="AE93" s="1">
        <f>(Table2[[#This Row],[Close Price]]/Table2[[#This Row],[Current Week Low]])-1</f>
        <v>3.1129032258064626E-2</v>
      </c>
      <c r="AF93" s="1">
        <f>(Table2[[#This Row],[Current Week High]]/Table2[[#This Row],[Close Price]])-1</f>
        <v>3.7322071015172931E-2</v>
      </c>
      <c r="AG93" s="1">
        <f>(Table2[[#This Row],[Close Price]]/Table2[[#This Row],[Current Month Low]])-1</f>
        <v>0.12000700770847939</v>
      </c>
      <c r="AH93" s="1">
        <f>(Table2[[#This Row],[Current Month High]]/Table2[[#This Row],[Close Price]])-1</f>
        <v>5.0430157985296376E-2</v>
      </c>
      <c r="AI93">
        <v>5.0430157985296296</v>
      </c>
      <c r="AJ93">
        <v>97.071516646115896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0.15</v>
      </c>
      <c r="AM93" t="s">
        <v>3190</v>
      </c>
      <c r="AN93">
        <v>0.09</v>
      </c>
      <c r="AO93" t="s">
        <v>3190</v>
      </c>
      <c r="AP93">
        <v>8.2692422712553004E-2</v>
      </c>
      <c r="AQ93">
        <f>(Table2[[#This Row],[Sharpe Ratio]]-AVERAGE(Table2[Sharpe Ratio]))/_xlfn.STDEV.P(Table2[Sharpe Ratio])</f>
        <v>0.29456581762726913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4.00807981001347</v>
      </c>
      <c r="AS93">
        <f>_xlfn.RANK.AVG(Table2[[#This Row],[1Y Return vs Nifty Z-Score]],Table2[1Y Return vs Nifty Z-Score])</f>
        <v>122</v>
      </c>
      <c r="AT93">
        <f>_xlfn.RANK.AVG(Table2[[#This Row],[6M Return vs Nifty Z-Score]],Table2[6M Return vs Nifty Z-Score])</f>
        <v>72</v>
      </c>
      <c r="AU93">
        <f>_xlfn.RANK.AVG(Table2[[#This Row],[Sharpe Ratio Z-Score]],Table2[Sharpe Ratio Z-Score])</f>
        <v>274</v>
      </c>
      <c r="AV93">
        <f>(Table2[[#This Row],[Rank 1Y]]+Table2[[#This Row],[Rank 6M]]+Table2[[#This Row],[Rank Sharpe]])/3</f>
        <v>156</v>
      </c>
    </row>
    <row r="94" spans="1:48" x14ac:dyDescent="0.3">
      <c r="A94" t="s">
        <v>1480</v>
      </c>
      <c r="B94" t="s">
        <v>1481</v>
      </c>
      <c r="C94" t="s">
        <v>3147</v>
      </c>
      <c r="D94" t="s">
        <v>46</v>
      </c>
      <c r="E94">
        <v>7013.3969887499998</v>
      </c>
      <c r="F94">
        <v>513.75</v>
      </c>
      <c r="G94">
        <v>40.142936161988303</v>
      </c>
      <c r="H94">
        <f>(Table2[[#This Row],[1Y Return vs Nifty]]-AVERAGE(Table2[1Y Return vs Nifty]))/_xlfn.STDEV.P(Table2[1Y Return vs Nifty])</f>
        <v>0.43347456432782433</v>
      </c>
      <c r="I94">
        <v>5.1923730784006397</v>
      </c>
      <c r="J94">
        <f>(Table2[[#This Row],[1M Return vs Nifty]]-AVERAGE(Table2[1M Return vs Nifty]))/_xlfn.STDEV.P(Table2[1M Return vs Nifty])</f>
        <v>4.7108779046546617E-2</v>
      </c>
      <c r="K94">
        <v>11.8293074752445</v>
      </c>
      <c r="L94">
        <f>(Table2[[#This Row],[6M Return vs Nifty]]-AVERAGE(Table2[6M Return vs Nifty]))/_xlfn.STDEV.P(Table2[6M Return vs Nifty])</f>
        <v>0.146937904127874</v>
      </c>
      <c r="M94">
        <v>11.665223748131</v>
      </c>
      <c r="N94">
        <f>(Table2[[#This Row],[1W Return vs Nifty]]-AVERAGE(Table2[1W Return vs Nifty]))/_xlfn.STDEV.P(Table2[1W Return vs Nifty])</f>
        <v>2.1211238322909476</v>
      </c>
      <c r="O94">
        <v>489.58</v>
      </c>
      <c r="P94">
        <v>509.42773938423198</v>
      </c>
      <c r="Q94">
        <v>461.347705722912</v>
      </c>
      <c r="R94">
        <v>66.814817338206197</v>
      </c>
      <c r="S94" s="1">
        <f>(Table2[[#This Row],[Close Price]]-Table2[[#This Row],[20D EMA]])/Table2[[#This Row],[20D EMA]]</f>
        <v>4.936884676661632E-2</v>
      </c>
      <c r="T94" s="1">
        <f>(Table2[[#This Row],[Close Price]]-Table2[[#This Row],[50D EMA]])/Table2[[#This Row],[50D EMA]]</f>
        <v>8.4845411460956668E-3</v>
      </c>
      <c r="U94" s="1">
        <f>(Table2[[#This Row],[Close Price]]-Table2[[#This Row],[200D EMA]])/Table2[[#This Row],[200D EMA]]</f>
        <v>0.11358524953532795</v>
      </c>
      <c r="V94">
        <v>0.78104982572202997</v>
      </c>
      <c r="W94">
        <v>504.5</v>
      </c>
      <c r="X94">
        <v>520</v>
      </c>
      <c r="Y94">
        <v>467</v>
      </c>
      <c r="Z94">
        <v>522</v>
      </c>
      <c r="AA94">
        <v>442.1</v>
      </c>
      <c r="AB94">
        <v>522</v>
      </c>
      <c r="AC94" s="1">
        <f>(Table2[[#This Row],[Close Price]]/Table2[[#This Row],[Day Low]])-1</f>
        <v>1.8334985133795945E-2</v>
      </c>
      <c r="AD94" s="1">
        <f>(Table2[[#This Row],[Day High]]/Table2[[#This Row],[Close Price]])-1</f>
        <v>1.2165450121654597E-2</v>
      </c>
      <c r="AE94" s="1">
        <f>(Table2[[#This Row],[Close Price]]/Table2[[#This Row],[Current Week Low]])-1</f>
        <v>0.1001070663811563</v>
      </c>
      <c r="AF94" s="1">
        <f>(Table2[[#This Row],[Current Week High]]/Table2[[#This Row],[Close Price]])-1</f>
        <v>1.6058394160583855E-2</v>
      </c>
      <c r="AG94" s="1">
        <f>(Table2[[#This Row],[Close Price]]/Table2[[#This Row],[Current Month Low]])-1</f>
        <v>0.16206740556435184</v>
      </c>
      <c r="AH94" s="1">
        <f>(Table2[[#This Row],[Current Month High]]/Table2[[#This Row],[Close Price]])-1</f>
        <v>1.6058394160583855E-2</v>
      </c>
      <c r="AI94">
        <v>20.486618004866099</v>
      </c>
      <c r="AJ94">
        <v>82.4720298348428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-0.08</v>
      </c>
      <c r="AM94" t="s">
        <v>3189</v>
      </c>
      <c r="AN94">
        <v>5.95</v>
      </c>
      <c r="AO94" t="s">
        <v>3190</v>
      </c>
      <c r="AP94">
        <v>0.193853270225814</v>
      </c>
      <c r="AQ94">
        <f>(Table2[[#This Row],[Sharpe Ratio]]-AVERAGE(Table2[Sharpe Ratio]))/_xlfn.STDEV.P(Table2[Sharpe Ratio])</f>
        <v>1.5782140140560628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181</v>
      </c>
      <c r="AT94">
        <f>_xlfn.RANK.AVG(Table2[[#This Row],[6M Return vs Nifty Z-Score]],Table2[6M Return vs Nifty Z-Score])</f>
        <v>250</v>
      </c>
      <c r="AU94">
        <f>_xlfn.RANK.AVG(Table2[[#This Row],[Sharpe Ratio Z-Score]],Table2[Sharpe Ratio Z-Score])</f>
        <v>39</v>
      </c>
      <c r="AV94">
        <f>(Table2[[#This Row],[Rank 1Y]]+Table2[[#This Row],[Rank 6M]]+Table2[[#This Row],[Rank Sharpe]])/3</f>
        <v>156.66666666666666</v>
      </c>
    </row>
    <row r="95" spans="1:48" x14ac:dyDescent="0.3">
      <c r="A95" t="s">
        <v>824</v>
      </c>
      <c r="B95" t="s">
        <v>825</v>
      </c>
      <c r="C95" t="s">
        <v>3144</v>
      </c>
      <c r="D95" t="s">
        <v>24</v>
      </c>
      <c r="E95">
        <v>19185.276275519998</v>
      </c>
      <c r="F95">
        <v>238.38</v>
      </c>
      <c r="G95">
        <v>31.815069825886098</v>
      </c>
      <c r="H95">
        <f>(Table2[[#This Row],[1Y Return vs Nifty]]-AVERAGE(Table2[1Y Return vs Nifty]))/_xlfn.STDEV.P(Table2[1Y Return vs Nifty])</f>
        <v>0.27167537124138585</v>
      </c>
      <c r="I95">
        <v>8.2507875685880592</v>
      </c>
      <c r="J95">
        <f>(Table2[[#This Row],[1M Return vs Nifty]]-AVERAGE(Table2[1M Return vs Nifty]))/_xlfn.STDEV.P(Table2[1M Return vs Nifty])</f>
        <v>0.33039328988995176</v>
      </c>
      <c r="K95">
        <v>15.8504960887847</v>
      </c>
      <c r="L95">
        <f>(Table2[[#This Row],[6M Return vs Nifty]]-AVERAGE(Table2[6M Return vs Nifty]))/_xlfn.STDEV.P(Table2[6M Return vs Nifty])</f>
        <v>0.27696959811339705</v>
      </c>
      <c r="M95">
        <v>4.0881310579012702</v>
      </c>
      <c r="N95">
        <f>(Table2[[#This Row],[1W Return vs Nifty]]-AVERAGE(Table2[1W Return vs Nifty]))/_xlfn.STDEV.P(Table2[1W Return vs Nifty])</f>
        <v>0.51704478559600264</v>
      </c>
      <c r="O95">
        <v>222.25</v>
      </c>
      <c r="P95">
        <v>218.84399412451</v>
      </c>
      <c r="Q95">
        <v>201.527342072148</v>
      </c>
      <c r="R95">
        <v>75.1144429193848</v>
      </c>
      <c r="S95" s="1">
        <f>(Table2[[#This Row],[Close Price]]-Table2[[#This Row],[20D EMA]])/Table2[[#This Row],[20D EMA]]</f>
        <v>7.2575928008998855E-2</v>
      </c>
      <c r="T95" s="1">
        <f>(Table2[[#This Row],[Close Price]]-Table2[[#This Row],[50D EMA]])/Table2[[#This Row],[50D EMA]]</f>
        <v>8.926909762200326E-2</v>
      </c>
      <c r="U95" s="1">
        <f>(Table2[[#This Row],[Close Price]]-Table2[[#This Row],[200D EMA]])/Table2[[#This Row],[200D EMA]]</f>
        <v>0.18286678893754535</v>
      </c>
      <c r="V95">
        <v>1.0509687440567701</v>
      </c>
      <c r="W95">
        <v>228.09</v>
      </c>
      <c r="X95">
        <v>240</v>
      </c>
      <c r="Y95">
        <v>216.12</v>
      </c>
      <c r="Z95">
        <v>240</v>
      </c>
      <c r="AA95">
        <v>208.82</v>
      </c>
      <c r="AB95">
        <v>240</v>
      </c>
      <c r="AC95" s="1">
        <f>(Table2[[#This Row],[Close Price]]/Table2[[#This Row],[Day Low]])-1</f>
        <v>4.511377087991586E-2</v>
      </c>
      <c r="AD95" s="1">
        <f>(Table2[[#This Row],[Day High]]/Table2[[#This Row],[Close Price]])-1</f>
        <v>6.7958721369243413E-3</v>
      </c>
      <c r="AE95" s="1">
        <f>(Table2[[#This Row],[Close Price]]/Table2[[#This Row],[Current Week Low]])-1</f>
        <v>0.10299833425874505</v>
      </c>
      <c r="AF95" s="1">
        <f>(Table2[[#This Row],[Current Week High]]/Table2[[#This Row],[Close Price]])-1</f>
        <v>6.7958721369243413E-3</v>
      </c>
      <c r="AG95" s="1">
        <f>(Table2[[#This Row],[Close Price]]/Table2[[#This Row],[Current Month Low]])-1</f>
        <v>0.1415573220955848</v>
      </c>
      <c r="AH95" s="1">
        <f>(Table2[[#This Row],[Current Month High]]/Table2[[#This Row],[Close Price]])-1</f>
        <v>6.7958721369243413E-3</v>
      </c>
      <c r="AI95">
        <v>0.67958721369243402</v>
      </c>
      <c r="AJ95">
        <v>58.076923076923002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7.0000000000000007E-2</v>
      </c>
      <c r="AM95" t="s">
        <v>3190</v>
      </c>
      <c r="AN95">
        <v>4.45</v>
      </c>
      <c r="AO95" t="s">
        <v>3190</v>
      </c>
      <c r="AP95">
        <v>0.19671999112227301</v>
      </c>
      <c r="AQ95">
        <f>(Table2[[#This Row],[Sharpe Ratio]]-AVERAGE(Table2[Sharpe Ratio]))/_xlfn.STDEV.P(Table2[Sharpe Ratio])</f>
        <v>1.6113179457975453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3.007400990638283</v>
      </c>
      <c r="AS95">
        <f>_xlfn.RANK.AVG(Table2[[#This Row],[1Y Return vs Nifty Z-Score]],Table2[1Y Return vs Nifty Z-Score])</f>
        <v>231</v>
      </c>
      <c r="AT95">
        <f>_xlfn.RANK.AVG(Table2[[#This Row],[6M Return vs Nifty Z-Score]],Table2[6M Return vs Nifty Z-Score])</f>
        <v>213</v>
      </c>
      <c r="AU95">
        <f>_xlfn.RANK.AVG(Table2[[#This Row],[Sharpe Ratio Z-Score]],Table2[Sharpe Ratio Z-Score])</f>
        <v>35</v>
      </c>
      <c r="AV95">
        <f>(Table2[[#This Row],[Rank 1Y]]+Table2[[#This Row],[Rank 6M]]+Table2[[#This Row],[Rank Sharpe]])/3</f>
        <v>159.66666666666666</v>
      </c>
    </row>
    <row r="96" spans="1:48" x14ac:dyDescent="0.3">
      <c r="A96" t="s">
        <v>1634</v>
      </c>
      <c r="B96" t="s">
        <v>1635</v>
      </c>
      <c r="C96" t="s">
        <v>3147</v>
      </c>
      <c r="D96" t="s">
        <v>46</v>
      </c>
      <c r="E96">
        <v>5715.0156681799999</v>
      </c>
      <c r="F96">
        <v>755.3</v>
      </c>
      <c r="G96">
        <v>59.113592398634303</v>
      </c>
      <c r="H96">
        <f>(Table2[[#This Row],[1Y Return vs Nifty]]-AVERAGE(Table2[1Y Return vs Nifty]))/_xlfn.STDEV.P(Table2[1Y Return vs Nifty])</f>
        <v>0.80204878820833891</v>
      </c>
      <c r="I96">
        <v>8.1485095305844606</v>
      </c>
      <c r="J96">
        <f>(Table2[[#This Row],[1M Return vs Nifty]]-AVERAGE(Table2[1M Return vs Nifty]))/_xlfn.STDEV.P(Table2[1M Return vs Nifty])</f>
        <v>0.32091982445260447</v>
      </c>
      <c r="K96">
        <v>6.8774489712454896</v>
      </c>
      <c r="L96">
        <f>(Table2[[#This Row],[6M Return vs Nifty]]-AVERAGE(Table2[6M Return vs Nifty]))/_xlfn.STDEV.P(Table2[6M Return vs Nifty])</f>
        <v>-1.318851906040054E-2</v>
      </c>
      <c r="M96">
        <v>5.7382893600599996</v>
      </c>
      <c r="N96">
        <f>(Table2[[#This Row],[1W Return vs Nifty]]-AVERAGE(Table2[1W Return vs Nifty]))/_xlfn.STDEV.P(Table2[1W Return vs Nifty])</f>
        <v>0.8663851545789073</v>
      </c>
      <c r="O96">
        <v>730.19</v>
      </c>
      <c r="P96">
        <v>747.56368907506999</v>
      </c>
      <c r="Q96">
        <v>711.73591127973202</v>
      </c>
      <c r="R96">
        <v>62.609833928216801</v>
      </c>
      <c r="S96" s="1">
        <f>(Table2[[#This Row],[Close Price]]-Table2[[#This Row],[20D EMA]])/Table2[[#This Row],[20D EMA]]</f>
        <v>3.4388309891945794E-2</v>
      </c>
      <c r="T96" s="1">
        <f>(Table2[[#This Row],[Close Price]]-Table2[[#This Row],[50D EMA]])/Table2[[#This Row],[50D EMA]]</f>
        <v>1.0348698094876423E-2</v>
      </c>
      <c r="U96" s="1">
        <f>(Table2[[#This Row],[Close Price]]-Table2[[#This Row],[200D EMA]])/Table2[[#This Row],[200D EMA]]</f>
        <v>6.1208220675471908E-2</v>
      </c>
      <c r="V96">
        <v>2.0115159983423601</v>
      </c>
      <c r="W96">
        <v>740.25</v>
      </c>
      <c r="X96">
        <v>772</v>
      </c>
      <c r="Y96">
        <v>725</v>
      </c>
      <c r="Z96">
        <v>796.4</v>
      </c>
      <c r="AA96">
        <v>671.25</v>
      </c>
      <c r="AB96">
        <v>798.95</v>
      </c>
      <c r="AC96" s="1">
        <f>(Table2[[#This Row],[Close Price]]/Table2[[#This Row],[Day Low]])-1</f>
        <v>2.0330969267139398E-2</v>
      </c>
      <c r="AD96" s="1">
        <f>(Table2[[#This Row],[Day High]]/Table2[[#This Row],[Close Price]])-1</f>
        <v>2.2110419700781314E-2</v>
      </c>
      <c r="AE96" s="1">
        <f>(Table2[[#This Row],[Close Price]]/Table2[[#This Row],[Current Week Low]])-1</f>
        <v>4.1793103448275692E-2</v>
      </c>
      <c r="AF96" s="1">
        <f>(Table2[[#This Row],[Current Week High]]/Table2[[#This Row],[Close Price]])-1</f>
        <v>5.4415464054018203E-2</v>
      </c>
      <c r="AG96" s="1">
        <f>(Table2[[#This Row],[Close Price]]/Table2[[#This Row],[Current Month Low]])-1</f>
        <v>0.12521415270018621</v>
      </c>
      <c r="AH96" s="1">
        <f>(Table2[[#This Row],[Current Month High]]/Table2[[#This Row],[Close Price]])-1</f>
        <v>5.779160598437727E-2</v>
      </c>
      <c r="AI96">
        <v>24.030186680789001</v>
      </c>
      <c r="AJ96">
        <v>84.963879025345804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0.04</v>
      </c>
      <c r="AM96" t="s">
        <v>3190</v>
      </c>
      <c r="AN96">
        <v>0.41</v>
      </c>
      <c r="AO96" t="s">
        <v>3190</v>
      </c>
      <c r="AP96">
        <v>0.17118555357103299</v>
      </c>
      <c r="AQ96">
        <f>(Table2[[#This Row],[Sharpe Ratio]]-AVERAGE(Table2[Sharpe Ratio]))/_xlfn.STDEV.P(Table2[Sharpe Ratio])</f>
        <v>1.3164548222902985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121</v>
      </c>
      <c r="AT96">
        <f>_xlfn.RANK.AVG(Table2[[#This Row],[6M Return vs Nifty Z-Score]],Table2[6M Return vs Nifty Z-Score])</f>
        <v>301</v>
      </c>
      <c r="AU96">
        <f>_xlfn.RANK.AVG(Table2[[#This Row],[Sharpe Ratio Z-Score]],Table2[Sharpe Ratio Z-Score])</f>
        <v>61</v>
      </c>
      <c r="AV96">
        <f>(Table2[[#This Row],[Rank 1Y]]+Table2[[#This Row],[Rank 6M]]+Table2[[#This Row],[Rank Sharpe]])/3</f>
        <v>161</v>
      </c>
    </row>
    <row r="97" spans="1:48" x14ac:dyDescent="0.3">
      <c r="A97" t="s">
        <v>604</v>
      </c>
      <c r="B97" t="s">
        <v>605</v>
      </c>
      <c r="C97" t="s">
        <v>3146</v>
      </c>
      <c r="D97" t="s">
        <v>229</v>
      </c>
      <c r="E97">
        <v>32111.73191468</v>
      </c>
      <c r="F97">
        <v>2400.1999999999998</v>
      </c>
      <c r="G97">
        <v>41.208971660155299</v>
      </c>
      <c r="H97">
        <f>(Table2[[#This Row],[1Y Return vs Nifty]]-AVERAGE(Table2[1Y Return vs Nifty]))/_xlfn.STDEV.P(Table2[1Y Return vs Nifty])</f>
        <v>0.45418619398705462</v>
      </c>
      <c r="I97">
        <v>8.22221258206228</v>
      </c>
      <c r="J97">
        <f>(Table2[[#This Row],[1M Return vs Nifty]]-AVERAGE(Table2[1M Return vs Nifty]))/_xlfn.STDEV.P(Table2[1M Return vs Nifty])</f>
        <v>0.32774654233291406</v>
      </c>
      <c r="K97">
        <v>43.440417425173202</v>
      </c>
      <c r="L97">
        <f>(Table2[[#This Row],[6M Return vs Nifty]]-AVERAGE(Table2[6M Return vs Nifty]))/_xlfn.STDEV.P(Table2[6M Return vs Nifty])</f>
        <v>1.169134714720419</v>
      </c>
      <c r="M97">
        <v>3.5988560035800501</v>
      </c>
      <c r="N97">
        <f>(Table2[[#This Row],[1W Return vs Nifty]]-AVERAGE(Table2[1W Return vs Nifty]))/_xlfn.STDEV.P(Table2[1W Return vs Nifty])</f>
        <v>0.413464706165378</v>
      </c>
      <c r="O97">
        <v>2313.3200000000002</v>
      </c>
      <c r="P97">
        <v>2216.0593689634502</v>
      </c>
      <c r="Q97">
        <v>1893.7057602247201</v>
      </c>
      <c r="R97">
        <v>68.368855009376702</v>
      </c>
      <c r="S97" s="1">
        <f>(Table2[[#This Row],[Close Price]]-Table2[[#This Row],[20D EMA]])/Table2[[#This Row],[20D EMA]]</f>
        <v>3.7556412428889928E-2</v>
      </c>
      <c r="T97" s="1">
        <f>(Table2[[#This Row],[Close Price]]-Table2[[#This Row],[50D EMA]])/Table2[[#This Row],[50D EMA]]</f>
        <v>8.3093726465767209E-2</v>
      </c>
      <c r="U97" s="1">
        <f>(Table2[[#This Row],[Close Price]]-Table2[[#This Row],[200D EMA]])/Table2[[#This Row],[200D EMA]]</f>
        <v>0.26746195233370135</v>
      </c>
      <c r="V97">
        <v>0.47452114269652501</v>
      </c>
      <c r="W97">
        <v>2380.0500000000002</v>
      </c>
      <c r="X97">
        <v>2426.9499999999998</v>
      </c>
      <c r="Y97">
        <v>2280</v>
      </c>
      <c r="Z97">
        <v>2426.9499999999998</v>
      </c>
      <c r="AA97">
        <v>2186.1</v>
      </c>
      <c r="AB97">
        <v>2449.1999999999998</v>
      </c>
      <c r="AC97" s="1">
        <f>(Table2[[#This Row],[Close Price]]/Table2[[#This Row],[Day Low]])-1</f>
        <v>8.4662086930944458E-3</v>
      </c>
      <c r="AD97" s="1">
        <f>(Table2[[#This Row],[Day High]]/Table2[[#This Row],[Close Price]])-1</f>
        <v>1.1144904591284144E-2</v>
      </c>
      <c r="AE97" s="1">
        <f>(Table2[[#This Row],[Close Price]]/Table2[[#This Row],[Current Week Low]])-1</f>
        <v>5.2719298245613944E-2</v>
      </c>
      <c r="AF97" s="1">
        <f>(Table2[[#This Row],[Current Week High]]/Table2[[#This Row],[Close Price]])-1</f>
        <v>1.1144904591284144E-2</v>
      </c>
      <c r="AG97" s="1">
        <f>(Table2[[#This Row],[Close Price]]/Table2[[#This Row],[Current Month Low]])-1</f>
        <v>9.7936965372123819E-2</v>
      </c>
      <c r="AH97" s="1">
        <f>(Table2[[#This Row],[Current Month High]]/Table2[[#This Row],[Close Price]])-1</f>
        <v>2.0414965419548459E-2</v>
      </c>
      <c r="AI97">
        <v>5.1579035080409898</v>
      </c>
      <c r="AJ97">
        <v>68.725176619450906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</v>
      </c>
      <c r="AM97" t="s">
        <v>3190</v>
      </c>
      <c r="AN97">
        <v>2.57</v>
      </c>
      <c r="AO97" t="s">
        <v>3190</v>
      </c>
      <c r="AP97">
        <v>9.7334712440717994E-2</v>
      </c>
      <c r="AQ97">
        <f>(Table2[[#This Row],[Sharpe Ratio]]-AVERAGE(Table2[Sharpe Ratio]))/_xlfn.STDEV.P(Table2[Sharpe Ratio])</f>
        <v>0.46365007005620651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2.8281822272619719</v>
      </c>
      <c r="AS97">
        <f>_xlfn.RANK.AVG(Table2[[#This Row],[1Y Return vs Nifty Z-Score]],Table2[1Y Return vs Nifty Z-Score])</f>
        <v>175</v>
      </c>
      <c r="AT97">
        <f>_xlfn.RANK.AVG(Table2[[#This Row],[6M Return vs Nifty Z-Score]],Table2[6M Return vs Nifty Z-Score])</f>
        <v>80</v>
      </c>
      <c r="AU97">
        <f>_xlfn.RANK.AVG(Table2[[#This Row],[Sharpe Ratio Z-Score]],Table2[Sharpe Ratio Z-Score])</f>
        <v>229</v>
      </c>
      <c r="AV97">
        <f>(Table2[[#This Row],[Rank 1Y]]+Table2[[#This Row],[Rank 6M]]+Table2[[#This Row],[Rank Sharpe]])/3</f>
        <v>161.33333333333334</v>
      </c>
    </row>
    <row r="98" spans="1:48" x14ac:dyDescent="0.3">
      <c r="A98" t="s">
        <v>1272</v>
      </c>
      <c r="B98" t="s">
        <v>1273</v>
      </c>
      <c r="C98" t="s">
        <v>3150</v>
      </c>
      <c r="D98" t="s">
        <v>221</v>
      </c>
      <c r="E98">
        <v>9207.5144615999998</v>
      </c>
      <c r="F98">
        <v>2090.25</v>
      </c>
      <c r="G98">
        <v>69.547347953909494</v>
      </c>
      <c r="H98">
        <f>(Table2[[#This Row],[1Y Return vs Nifty]]-AVERAGE(Table2[1Y Return vs Nifty]))/_xlfn.STDEV.P(Table2[1Y Return vs Nifty])</f>
        <v>1.0047625640510489</v>
      </c>
      <c r="I98">
        <v>9.6235569650254593</v>
      </c>
      <c r="J98">
        <f>(Table2[[#This Row],[1M Return vs Nifty]]-AVERAGE(Table2[1M Return vs Nifty]))/_xlfn.STDEV.P(Table2[1M Return vs Nifty])</f>
        <v>0.45754554744636117</v>
      </c>
      <c r="K98">
        <v>6.9141547256042699</v>
      </c>
      <c r="L98">
        <f>(Table2[[#This Row],[6M Return vs Nifty]]-AVERAGE(Table2[6M Return vs Nifty]))/_xlfn.STDEV.P(Table2[6M Return vs Nifty])</f>
        <v>-1.20015786114454E-2</v>
      </c>
      <c r="M98">
        <v>0.245079540880695</v>
      </c>
      <c r="N98">
        <f>(Table2[[#This Row],[1W Return vs Nifty]]-AVERAGE(Table2[1W Return vs Nifty]))/_xlfn.STDEV.P(Table2[1W Return vs Nifty])</f>
        <v>-0.29653354396182469</v>
      </c>
      <c r="O98">
        <v>2051.7600000000002</v>
      </c>
      <c r="P98">
        <v>2074.0592242541202</v>
      </c>
      <c r="Q98">
        <v>1908.2095883806801</v>
      </c>
      <c r="R98">
        <v>58.3929496564567</v>
      </c>
      <c r="S98" s="1">
        <f>(Table2[[#This Row],[Close Price]]-Table2[[#This Row],[20D EMA]])/Table2[[#This Row],[20D EMA]]</f>
        <v>1.8759504035559607E-2</v>
      </c>
      <c r="T98" s="1">
        <f>(Table2[[#This Row],[Close Price]]-Table2[[#This Row],[50D EMA]])/Table2[[#This Row],[50D EMA]]</f>
        <v>7.8063227686771567E-3</v>
      </c>
      <c r="U98" s="1">
        <f>(Table2[[#This Row],[Close Price]]-Table2[[#This Row],[200D EMA]])/Table2[[#This Row],[200D EMA]]</f>
        <v>9.5398541506020132E-2</v>
      </c>
      <c r="V98">
        <v>0.56285306365382504</v>
      </c>
      <c r="W98">
        <v>2054.4</v>
      </c>
      <c r="X98">
        <v>2120</v>
      </c>
      <c r="Y98">
        <v>1989.95</v>
      </c>
      <c r="Z98">
        <v>2121.6</v>
      </c>
      <c r="AA98">
        <v>1950.1</v>
      </c>
      <c r="AB98">
        <v>2170</v>
      </c>
      <c r="AC98" s="1">
        <f>(Table2[[#This Row],[Close Price]]/Table2[[#This Row],[Day Low]])-1</f>
        <v>1.7450350467289599E-2</v>
      </c>
      <c r="AD98" s="1">
        <f>(Table2[[#This Row],[Day High]]/Table2[[#This Row],[Close Price]])-1</f>
        <v>1.4232747279033564E-2</v>
      </c>
      <c r="AE98" s="1">
        <f>(Table2[[#This Row],[Close Price]]/Table2[[#This Row],[Current Week Low]])-1</f>
        <v>5.0403276464232816E-2</v>
      </c>
      <c r="AF98" s="1">
        <f>(Table2[[#This Row],[Current Week High]]/Table2[[#This Row],[Close Price]])-1</f>
        <v>1.4998205956225252E-2</v>
      </c>
      <c r="AG98" s="1">
        <f>(Table2[[#This Row],[Close Price]]/Table2[[#This Row],[Current Month Low]])-1</f>
        <v>7.1868109327726915E-2</v>
      </c>
      <c r="AH98" s="1">
        <f>(Table2[[#This Row],[Current Month High]]/Table2[[#This Row],[Close Price]])-1</f>
        <v>3.8153330941274932E-2</v>
      </c>
      <c r="AI98">
        <v>14.770960411434</v>
      </c>
      <c r="AJ98">
        <v>110.49848942598101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0.01</v>
      </c>
      <c r="AM98" t="s">
        <v>3190</v>
      </c>
      <c r="AN98">
        <v>5.1100000000000003</v>
      </c>
      <c r="AO98" t="s">
        <v>3190</v>
      </c>
      <c r="AP98">
        <v>0.153158725832961</v>
      </c>
      <c r="AQ98">
        <f>(Table2[[#This Row],[Sharpe Ratio]]-AVERAGE(Table2[Sharpe Ratio]))/_xlfn.STDEV.P(Table2[Sharpe Ratio])</f>
        <v>1.1082870597105094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96</v>
      </c>
      <c r="AT98">
        <f>_xlfn.RANK.AVG(Table2[[#This Row],[6M Return vs Nifty Z-Score]],Table2[6M Return vs Nifty Z-Score])</f>
        <v>299</v>
      </c>
      <c r="AU98">
        <f>_xlfn.RANK.AVG(Table2[[#This Row],[Sharpe Ratio Z-Score]],Table2[Sharpe Ratio Z-Score])</f>
        <v>103</v>
      </c>
      <c r="AV98">
        <f>(Table2[[#This Row],[Rank 1Y]]+Table2[[#This Row],[Rank 6M]]+Table2[[#This Row],[Rank Sharpe]])/3</f>
        <v>166</v>
      </c>
    </row>
    <row r="99" spans="1:48" x14ac:dyDescent="0.3">
      <c r="A99" t="s">
        <v>781</v>
      </c>
      <c r="B99" t="s">
        <v>782</v>
      </c>
      <c r="C99" t="s">
        <v>3152</v>
      </c>
      <c r="D99" t="s">
        <v>117</v>
      </c>
      <c r="E99">
        <v>20192.914892609999</v>
      </c>
      <c r="F99">
        <v>769.95</v>
      </c>
      <c r="G99">
        <v>28.018783846112399</v>
      </c>
      <c r="H99">
        <f>(Table2[[#This Row],[1Y Return vs Nifty]]-AVERAGE(Table2[1Y Return vs Nifty]))/_xlfn.STDEV.P(Table2[1Y Return vs Nifty])</f>
        <v>0.19791866292463917</v>
      </c>
      <c r="I99">
        <v>11.094375439858601</v>
      </c>
      <c r="J99">
        <f>(Table2[[#This Row],[1M Return vs Nifty]]-AVERAGE(Table2[1M Return vs Nifty]))/_xlfn.STDEV.P(Table2[1M Return vs Nifty])</f>
        <v>0.59377956462073589</v>
      </c>
      <c r="K99">
        <v>23.703462711305701</v>
      </c>
      <c r="L99">
        <f>(Table2[[#This Row],[6M Return vs Nifty]]-AVERAGE(Table2[6M Return vs Nifty]))/_xlfn.STDEV.P(Table2[6M Return vs Nifty])</f>
        <v>0.53090808518157362</v>
      </c>
      <c r="M99">
        <v>8.7653994950554708</v>
      </c>
      <c r="N99">
        <f>(Table2[[#This Row],[1W Return vs Nifty]]-AVERAGE(Table2[1W Return vs Nifty]))/_xlfn.STDEV.P(Table2[1W Return vs Nifty])</f>
        <v>1.5072277756339918</v>
      </c>
      <c r="O99">
        <v>729.91</v>
      </c>
      <c r="P99">
        <v>716.90787432581999</v>
      </c>
      <c r="Q99">
        <v>631.04871122688098</v>
      </c>
      <c r="R99">
        <v>69.339395171246494</v>
      </c>
      <c r="S99" s="1">
        <f>(Table2[[#This Row],[Close Price]]-Table2[[#This Row],[20D EMA]])/Table2[[#This Row],[20D EMA]]</f>
        <v>5.4856078146620926E-2</v>
      </c>
      <c r="T99" s="1">
        <f>(Table2[[#This Row],[Close Price]]-Table2[[#This Row],[50D EMA]])/Table2[[#This Row],[50D EMA]]</f>
        <v>7.3987366541427457E-2</v>
      </c>
      <c r="U99" s="1">
        <f>(Table2[[#This Row],[Close Price]]-Table2[[#This Row],[200D EMA]])/Table2[[#This Row],[200D EMA]]</f>
        <v>0.2201118333687237</v>
      </c>
      <c r="V99">
        <v>0.913674634528157</v>
      </c>
      <c r="W99">
        <v>753.4</v>
      </c>
      <c r="X99">
        <v>779</v>
      </c>
      <c r="Y99">
        <v>717.05</v>
      </c>
      <c r="Z99">
        <v>779</v>
      </c>
      <c r="AA99">
        <v>650.15</v>
      </c>
      <c r="AB99">
        <v>806</v>
      </c>
      <c r="AC99" s="1">
        <f>(Table2[[#This Row],[Close Price]]/Table2[[#This Row],[Day Low]])-1</f>
        <v>2.1967082559065654E-2</v>
      </c>
      <c r="AD99" s="1">
        <f>(Table2[[#This Row],[Day High]]/Table2[[#This Row],[Close Price]])-1</f>
        <v>1.175401000064924E-2</v>
      </c>
      <c r="AE99" s="1">
        <f>(Table2[[#This Row],[Close Price]]/Table2[[#This Row],[Current Week Low]])-1</f>
        <v>7.3774492713200024E-2</v>
      </c>
      <c r="AF99" s="1">
        <f>(Table2[[#This Row],[Current Week High]]/Table2[[#This Row],[Close Price]])-1</f>
        <v>1.175401000064924E-2</v>
      </c>
      <c r="AG99" s="1">
        <f>(Table2[[#This Row],[Close Price]]/Table2[[#This Row],[Current Month Low]])-1</f>
        <v>0.18426516957625183</v>
      </c>
      <c r="AH99" s="1">
        <f>(Table2[[#This Row],[Current Month High]]/Table2[[#This Row],[Close Price]])-1</f>
        <v>4.6821222157282794E-2</v>
      </c>
      <c r="AI99">
        <v>4.6821222157282696</v>
      </c>
      <c r="AJ99">
        <v>74.929001476769301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0.15</v>
      </c>
      <c r="AM99" t="s">
        <v>3190</v>
      </c>
      <c r="AN99">
        <v>-0.64</v>
      </c>
      <c r="AO99" t="s">
        <v>3189</v>
      </c>
      <c r="AP99">
        <v>0.15455955994177201</v>
      </c>
      <c r="AQ99">
        <f>(Table2[[#This Row],[Sharpe Ratio]]-AVERAGE(Table2[Sharpe Ratio]))/_xlfn.STDEV.P(Table2[Sharpe Ratio])</f>
        <v>1.1244634223192658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3.9542975106802061</v>
      </c>
      <c r="AS99">
        <f>_xlfn.RANK.AVG(Table2[[#This Row],[1Y Return vs Nifty Z-Score]],Table2[1Y Return vs Nifty Z-Score])</f>
        <v>245</v>
      </c>
      <c r="AT99">
        <f>_xlfn.RANK.AVG(Table2[[#This Row],[6M Return vs Nifty Z-Score]],Table2[6M Return vs Nifty Z-Score])</f>
        <v>155</v>
      </c>
      <c r="AU99">
        <f>_xlfn.RANK.AVG(Table2[[#This Row],[Sharpe Ratio Z-Score]],Table2[Sharpe Ratio Z-Score])</f>
        <v>99</v>
      </c>
      <c r="AV99">
        <f>(Table2[[#This Row],[Rank 1Y]]+Table2[[#This Row],[Rank 6M]]+Table2[[#This Row],[Rank Sharpe]])/3</f>
        <v>166.33333333333334</v>
      </c>
    </row>
    <row r="100" spans="1:48" x14ac:dyDescent="0.3">
      <c r="A100" t="s">
        <v>1775</v>
      </c>
      <c r="B100" t="s">
        <v>1776</v>
      </c>
      <c r="C100" t="s">
        <v>3146</v>
      </c>
      <c r="D100" t="s">
        <v>125</v>
      </c>
      <c r="E100">
        <v>4532.1566400000002</v>
      </c>
      <c r="F100">
        <v>488.4</v>
      </c>
      <c r="G100">
        <v>81.770292605870097</v>
      </c>
      <c r="H100">
        <f>(Table2[[#This Row],[1Y Return vs Nifty]]-AVERAGE(Table2[1Y Return vs Nifty]))/_xlfn.STDEV.P(Table2[1Y Return vs Nifty])</f>
        <v>1.2422378670892402</v>
      </c>
      <c r="I100">
        <v>-5.4665211917239303</v>
      </c>
      <c r="J100">
        <f>(Table2[[#This Row],[1M Return vs Nifty]]-AVERAGE(Table2[1M Return vs Nifty]))/_xlfn.STDEV.P(Table2[1M Return vs Nifty])</f>
        <v>-0.94016735998939471</v>
      </c>
      <c r="K100">
        <v>27.803354855956901</v>
      </c>
      <c r="L100">
        <f>(Table2[[#This Row],[6M Return vs Nifty]]-AVERAGE(Table2[6M Return vs Nifty]))/_xlfn.STDEV.P(Table2[6M Return vs Nifty])</f>
        <v>0.66348478624250351</v>
      </c>
      <c r="M100">
        <v>2.1503463480577398</v>
      </c>
      <c r="N100">
        <f>(Table2[[#This Row],[1W Return vs Nifty]]-AVERAGE(Table2[1W Return vs Nifty]))/_xlfn.STDEV.P(Table2[1W Return vs Nifty])</f>
        <v>0.10681358252864129</v>
      </c>
      <c r="O100">
        <v>498.6</v>
      </c>
      <c r="P100">
        <v>531.69653077234796</v>
      </c>
      <c r="Q100">
        <v>479.52911840938401</v>
      </c>
      <c r="R100">
        <v>50.348559089265997</v>
      </c>
      <c r="S100" s="1">
        <f>(Table2[[#This Row],[Close Price]]-Table2[[#This Row],[20D EMA]])/Table2[[#This Row],[20D EMA]]</f>
        <v>-2.0457280385078311E-2</v>
      </c>
      <c r="T100" s="1">
        <f>(Table2[[#This Row],[Close Price]]-Table2[[#This Row],[50D EMA]])/Table2[[#This Row],[50D EMA]]</f>
        <v>-8.1430907042885886E-2</v>
      </c>
      <c r="U100" s="1">
        <f>(Table2[[#This Row],[Close Price]]-Table2[[#This Row],[200D EMA]])/Table2[[#This Row],[200D EMA]]</f>
        <v>1.8499151042257894E-2</v>
      </c>
      <c r="V100">
        <v>0.60866581654073704</v>
      </c>
      <c r="W100">
        <v>486.45</v>
      </c>
      <c r="X100">
        <v>501.25</v>
      </c>
      <c r="Y100">
        <v>466</v>
      </c>
      <c r="Z100">
        <v>501.25</v>
      </c>
      <c r="AA100">
        <v>452.5</v>
      </c>
      <c r="AB100">
        <v>534.54999999999995</v>
      </c>
      <c r="AC100" s="1">
        <f>(Table2[[#This Row],[Close Price]]/Table2[[#This Row],[Day Low]])-1</f>
        <v>4.0086339808818039E-3</v>
      </c>
      <c r="AD100" s="1">
        <f>(Table2[[#This Row],[Day High]]/Table2[[#This Row],[Close Price]])-1</f>
        <v>2.631040131040141E-2</v>
      </c>
      <c r="AE100" s="1">
        <f>(Table2[[#This Row],[Close Price]]/Table2[[#This Row],[Current Week Low]])-1</f>
        <v>4.8068669527896901E-2</v>
      </c>
      <c r="AF100" s="1">
        <f>(Table2[[#This Row],[Current Week High]]/Table2[[#This Row],[Close Price]])-1</f>
        <v>2.631040131040141E-2</v>
      </c>
      <c r="AG100" s="1">
        <f>(Table2[[#This Row],[Close Price]]/Table2[[#This Row],[Current Month Low]])-1</f>
        <v>7.9337016574585695E-2</v>
      </c>
      <c r="AH100" s="1">
        <f>(Table2[[#This Row],[Current Month High]]/Table2[[#This Row],[Close Price]])-1</f>
        <v>9.4492219492219531E-2</v>
      </c>
      <c r="AI100">
        <v>48.925061425061401</v>
      </c>
      <c r="AJ100">
        <v>110.290635091496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-0.01</v>
      </c>
      <c r="AM100" t="s">
        <v>3189</v>
      </c>
      <c r="AN100">
        <v>-2.46</v>
      </c>
      <c r="AO100" t="s">
        <v>3189</v>
      </c>
      <c r="AP100">
        <v>7.4944382147552002E-2</v>
      </c>
      <c r="AQ100">
        <f>(Table2[[#This Row],[Sharpe Ratio]]-AVERAGE(Table2[Sharpe Ratio]))/_xlfn.STDEV.P(Table2[Sharpe Ratio])</f>
        <v>0.20509404299066261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69</v>
      </c>
      <c r="AT100">
        <f>_xlfn.RANK.AVG(Table2[[#This Row],[6M Return vs Nifty Z-Score]],Table2[6M Return vs Nifty Z-Score])</f>
        <v>136</v>
      </c>
      <c r="AU100">
        <f>_xlfn.RANK.AVG(Table2[[#This Row],[Sharpe Ratio Z-Score]],Table2[Sharpe Ratio Z-Score])</f>
        <v>294</v>
      </c>
      <c r="AV100">
        <f>(Table2[[#This Row],[Rank 1Y]]+Table2[[#This Row],[Rank 6M]]+Table2[[#This Row],[Rank Sharpe]])/3</f>
        <v>166.33333333333334</v>
      </c>
    </row>
    <row r="101" spans="1:48" x14ac:dyDescent="0.3">
      <c r="A101" t="s">
        <v>1349</v>
      </c>
      <c r="B101" t="s">
        <v>1350</v>
      </c>
      <c r="C101" t="s">
        <v>3158</v>
      </c>
      <c r="D101" t="s">
        <v>398</v>
      </c>
      <c r="E101">
        <v>8432.5332019920006</v>
      </c>
      <c r="F101">
        <v>105.12</v>
      </c>
      <c r="G101">
        <v>38.7979304198509</v>
      </c>
      <c r="H101">
        <f>(Table2[[#This Row],[1Y Return vs Nifty]]-AVERAGE(Table2[1Y Return vs Nifty]))/_xlfn.STDEV.P(Table2[1Y Return vs Nifty])</f>
        <v>0.40734291967941683</v>
      </c>
      <c r="I101">
        <v>22.921950446162999</v>
      </c>
      <c r="J101">
        <f>(Table2[[#This Row],[1M Return vs Nifty]]-AVERAGE(Table2[1M Return vs Nifty]))/_xlfn.STDEV.P(Table2[1M Return vs Nifty])</f>
        <v>1.6893043245493038</v>
      </c>
      <c r="K101">
        <v>49.539309042615301</v>
      </c>
      <c r="L101">
        <f>(Table2[[#This Row],[6M Return vs Nifty]]-AVERAGE(Table2[6M Return vs Nifty]))/_xlfn.STDEV.P(Table2[6M Return vs Nifty])</f>
        <v>1.3663523249015821</v>
      </c>
      <c r="M101">
        <v>-2.8144519543321098</v>
      </c>
      <c r="N101">
        <f>(Table2[[#This Row],[1W Return vs Nifty]]-AVERAGE(Table2[1W Return vs Nifty]))/_xlfn.STDEV.P(Table2[1W Return vs Nifty])</f>
        <v>-0.94423980344870961</v>
      </c>
      <c r="O101">
        <v>103.57</v>
      </c>
      <c r="P101">
        <v>97.382185656050694</v>
      </c>
      <c r="Q101">
        <v>84.456713761392805</v>
      </c>
      <c r="R101">
        <v>44.989678738701102</v>
      </c>
      <c r="S101" s="1">
        <f>(Table2[[#This Row],[Close Price]]-Table2[[#This Row],[20D EMA]])/Table2[[#This Row],[20D EMA]]</f>
        <v>1.4965723665154113E-2</v>
      </c>
      <c r="T101" s="1">
        <f>(Table2[[#This Row],[Close Price]]-Table2[[#This Row],[50D EMA]])/Table2[[#This Row],[50D EMA]]</f>
        <v>7.9458211908273527E-2</v>
      </c>
      <c r="U101" s="1">
        <f>(Table2[[#This Row],[Close Price]]-Table2[[#This Row],[200D EMA]])/Table2[[#This Row],[200D EMA]]</f>
        <v>0.24466126277403044</v>
      </c>
      <c r="V101">
        <v>1.01363057322825</v>
      </c>
      <c r="W101">
        <v>103.05</v>
      </c>
      <c r="X101">
        <v>107.66</v>
      </c>
      <c r="Y101">
        <v>103.05</v>
      </c>
      <c r="Z101">
        <v>109.45</v>
      </c>
      <c r="AA101">
        <v>100.54</v>
      </c>
      <c r="AB101">
        <v>119.55</v>
      </c>
      <c r="AC101" s="1">
        <f>(Table2[[#This Row],[Close Price]]/Table2[[#This Row],[Day Low]])-1</f>
        <v>2.0087336244541509E-2</v>
      </c>
      <c r="AD101" s="1">
        <f>(Table2[[#This Row],[Day High]]/Table2[[#This Row],[Close Price]])-1</f>
        <v>2.4162861491628496E-2</v>
      </c>
      <c r="AE101" s="1">
        <f>(Table2[[#This Row],[Close Price]]/Table2[[#This Row],[Current Week Low]])-1</f>
        <v>2.0087336244541509E-2</v>
      </c>
      <c r="AF101" s="1">
        <f>(Table2[[#This Row],[Current Week High]]/Table2[[#This Row],[Close Price]])-1</f>
        <v>4.1191019786910088E-2</v>
      </c>
      <c r="AG101" s="1">
        <f>(Table2[[#This Row],[Close Price]]/Table2[[#This Row],[Current Month Low]])-1</f>
        <v>4.5554008354883546E-2</v>
      </c>
      <c r="AH101" s="1">
        <f>(Table2[[#This Row],[Current Month High]]/Table2[[#This Row],[Close Price]])-1</f>
        <v>0.13727168949771684</v>
      </c>
      <c r="AI101">
        <v>13.727168949771601</v>
      </c>
      <c r="AJ101">
        <v>69.685230024212999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0.33</v>
      </c>
      <c r="AM101" t="s">
        <v>3190</v>
      </c>
      <c r="AN101">
        <v>-5.61</v>
      </c>
      <c r="AO101" t="s">
        <v>3189</v>
      </c>
      <c r="AP101">
        <v>9.2595136240472997E-2</v>
      </c>
      <c r="AQ101">
        <f>(Table2[[#This Row],[Sharpe Ratio]]-AVERAGE(Table2[Sharpe Ratio]))/_xlfn.STDEV.P(Table2[Sharpe Ratio])</f>
        <v>0.40891903320840328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2.9276787988899962</v>
      </c>
      <c r="AS101">
        <f>_xlfn.RANK.AVG(Table2[[#This Row],[1Y Return vs Nifty Z-Score]],Table2[1Y Return vs Nifty Z-Score])</f>
        <v>187</v>
      </c>
      <c r="AT101">
        <f>_xlfn.RANK.AVG(Table2[[#This Row],[6M Return vs Nifty Z-Score]],Table2[6M Return vs Nifty Z-Score])</f>
        <v>70</v>
      </c>
      <c r="AU101">
        <f>_xlfn.RANK.AVG(Table2[[#This Row],[Sharpe Ratio Z-Score]],Table2[Sharpe Ratio Z-Score])</f>
        <v>244</v>
      </c>
      <c r="AV101">
        <f>(Table2[[#This Row],[Rank 1Y]]+Table2[[#This Row],[Rank 6M]]+Table2[[#This Row],[Rank Sharpe]])/3</f>
        <v>167</v>
      </c>
    </row>
    <row r="102" spans="1:48" x14ac:dyDescent="0.3">
      <c r="A102" t="s">
        <v>316</v>
      </c>
      <c r="B102" t="s">
        <v>317</v>
      </c>
      <c r="C102" t="s">
        <v>3144</v>
      </c>
      <c r="D102" t="s">
        <v>105</v>
      </c>
      <c r="E102">
        <v>85757.435773759993</v>
      </c>
      <c r="F102">
        <v>1878.85</v>
      </c>
      <c r="G102">
        <v>104.851609593215</v>
      </c>
      <c r="H102">
        <f>(Table2[[#This Row],[1Y Return vs Nifty]]-AVERAGE(Table2[1Y Return vs Nifty]))/_xlfn.STDEV.P(Table2[1Y Return vs Nifty])</f>
        <v>1.6906766764076706</v>
      </c>
      <c r="I102">
        <v>14.227094924257001</v>
      </c>
      <c r="J102">
        <f>(Table2[[#This Row],[1M Return vs Nifty]]-AVERAGE(Table2[1M Return vs Nifty]))/_xlfn.STDEV.P(Table2[1M Return vs Nifty])</f>
        <v>0.88394654806745043</v>
      </c>
      <c r="K102">
        <v>51.847155873988399</v>
      </c>
      <c r="L102">
        <f>(Table2[[#This Row],[6M Return vs Nifty]]-AVERAGE(Table2[6M Return vs Nifty]))/_xlfn.STDEV.P(Table2[6M Return vs Nifty])</f>
        <v>1.4409803172151203</v>
      </c>
      <c r="M102">
        <v>6.3489116801444698</v>
      </c>
      <c r="N102">
        <f>(Table2[[#This Row],[1W Return vs Nifty]]-AVERAGE(Table2[1W Return vs Nifty]))/_xlfn.STDEV.P(Table2[1W Return vs Nifty])</f>
        <v>0.99565458668638962</v>
      </c>
      <c r="O102">
        <v>1746.18</v>
      </c>
      <c r="P102">
        <v>1705.8969979748299</v>
      </c>
      <c r="Q102">
        <v>1447.72450643209</v>
      </c>
      <c r="R102">
        <v>78.126935204746502</v>
      </c>
      <c r="S102" s="1">
        <f>(Table2[[#This Row],[Close Price]]-Table2[[#This Row],[20D EMA]])/Table2[[#This Row],[20D EMA]]</f>
        <v>7.5977276111282827E-2</v>
      </c>
      <c r="T102" s="1">
        <f>(Table2[[#This Row],[Close Price]]-Table2[[#This Row],[50D EMA]])/Table2[[#This Row],[50D EMA]]</f>
        <v>0.10138537217105877</v>
      </c>
      <c r="U102" s="1">
        <f>(Table2[[#This Row],[Close Price]]-Table2[[#This Row],[200D EMA]])/Table2[[#This Row],[200D EMA]]</f>
        <v>0.29779525845729898</v>
      </c>
      <c r="V102">
        <v>0.91517097995054997</v>
      </c>
      <c r="W102">
        <v>1790.05</v>
      </c>
      <c r="X102">
        <v>1912.9</v>
      </c>
      <c r="Y102">
        <v>1712.4</v>
      </c>
      <c r="Z102">
        <v>1912.9</v>
      </c>
      <c r="AA102">
        <v>1596.6</v>
      </c>
      <c r="AB102">
        <v>1912.9</v>
      </c>
      <c r="AC102" s="1">
        <f>(Table2[[#This Row],[Close Price]]/Table2[[#This Row],[Day Low]])-1</f>
        <v>4.9607552861651971E-2</v>
      </c>
      <c r="AD102" s="1">
        <f>(Table2[[#This Row],[Day High]]/Table2[[#This Row],[Close Price]])-1</f>
        <v>1.8122787875562318E-2</v>
      </c>
      <c r="AE102" s="1">
        <f>(Table2[[#This Row],[Close Price]]/Table2[[#This Row],[Current Week Low]])-1</f>
        <v>9.7202756365335041E-2</v>
      </c>
      <c r="AF102" s="1">
        <f>(Table2[[#This Row],[Current Week High]]/Table2[[#This Row],[Close Price]])-1</f>
        <v>1.8122787875562318E-2</v>
      </c>
      <c r="AG102" s="1">
        <f>(Table2[[#This Row],[Close Price]]/Table2[[#This Row],[Current Month Low]])-1</f>
        <v>0.17678191156206946</v>
      </c>
      <c r="AH102" s="1">
        <f>(Table2[[#This Row],[Current Month High]]/Table2[[#This Row],[Close Price]])-1</f>
        <v>1.8122787875562318E-2</v>
      </c>
      <c r="AI102">
        <v>4.6650876866168201</v>
      </c>
      <c r="AJ102">
        <v>159.06239227852399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0.05</v>
      </c>
      <c r="AM102" t="s">
        <v>3190</v>
      </c>
      <c r="AN102">
        <v>11.92</v>
      </c>
      <c r="AO102" t="s">
        <v>3190</v>
      </c>
      <c r="AP102">
        <v>4.2531050104323002E-2</v>
      </c>
      <c r="AQ102">
        <f>(Table2[[#This Row],[Sharpe Ratio]]-AVERAGE(Table2[Sharpe Ratio]))/_xlfn.STDEV.P(Table2[Sharpe Ratio])</f>
        <v>-0.16920424771438949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4.8420538806622409</v>
      </c>
      <c r="AS102">
        <f>_xlfn.RANK.AVG(Table2[[#This Row],[1Y Return vs Nifty Z-Score]],Table2[1Y Return vs Nifty Z-Score])</f>
        <v>48</v>
      </c>
      <c r="AT102">
        <f>_xlfn.RANK.AVG(Table2[[#This Row],[6M Return vs Nifty Z-Score]],Table2[6M Return vs Nifty Z-Score])</f>
        <v>63</v>
      </c>
      <c r="AU102">
        <f>_xlfn.RANK.AVG(Table2[[#This Row],[Sharpe Ratio Z-Score]],Table2[Sharpe Ratio Z-Score])</f>
        <v>393</v>
      </c>
      <c r="AV102">
        <f>(Table2[[#This Row],[Rank 1Y]]+Table2[[#This Row],[Rank 6M]]+Table2[[#This Row],[Rank Sharpe]])/3</f>
        <v>168</v>
      </c>
    </row>
    <row r="103" spans="1:48" x14ac:dyDescent="0.3">
      <c r="A103" t="s">
        <v>689</v>
      </c>
      <c r="B103" t="s">
        <v>690</v>
      </c>
      <c r="C103" t="s">
        <v>3158</v>
      </c>
      <c r="D103" t="s">
        <v>169</v>
      </c>
      <c r="E103">
        <v>25682.235924799999</v>
      </c>
      <c r="F103">
        <v>5933.2</v>
      </c>
      <c r="G103">
        <v>77.638898142282898</v>
      </c>
      <c r="H103">
        <f>(Table2[[#This Row],[1Y Return vs Nifty]]-AVERAGE(Table2[1Y Return vs Nifty]))/_xlfn.STDEV.P(Table2[1Y Return vs Nifty])</f>
        <v>1.1619704536183542</v>
      </c>
      <c r="I103">
        <v>-15.6702849403522</v>
      </c>
      <c r="J103">
        <f>(Table2[[#This Row],[1M Return vs Nifty]]-AVERAGE(Table2[1M Return vs Nifty]))/_xlfn.STDEV.P(Table2[1M Return vs Nifty])</f>
        <v>-1.8852872028249206</v>
      </c>
      <c r="K103">
        <v>31.442463607892801</v>
      </c>
      <c r="L103">
        <f>(Table2[[#This Row],[6M Return vs Nifty]]-AVERAGE(Table2[6M Return vs Nifty]))/_xlfn.STDEV.P(Table2[6M Return vs Nifty])</f>
        <v>0.7811613045780037</v>
      </c>
      <c r="M103">
        <v>-3.20811593964316</v>
      </c>
      <c r="N103">
        <f>(Table2[[#This Row],[1W Return vs Nifty]]-AVERAGE(Table2[1W Return vs Nifty]))/_xlfn.STDEV.P(Table2[1W Return vs Nifty])</f>
        <v>-1.0275789120081347</v>
      </c>
      <c r="O103">
        <v>6597.09</v>
      </c>
      <c r="P103">
        <v>6958.0294709462196</v>
      </c>
      <c r="Q103">
        <v>5727.4734902112896</v>
      </c>
      <c r="R103">
        <v>32.532271713307999</v>
      </c>
      <c r="S103" s="1">
        <f>(Table2[[#This Row],[Close Price]]-Table2[[#This Row],[20D EMA]])/Table2[[#This Row],[20D EMA]]</f>
        <v>-0.10063376428091785</v>
      </c>
      <c r="T103" s="1">
        <f>(Table2[[#This Row],[Close Price]]-Table2[[#This Row],[50D EMA]])/Table2[[#This Row],[50D EMA]]</f>
        <v>-0.14728731391918834</v>
      </c>
      <c r="U103" s="1">
        <f>(Table2[[#This Row],[Close Price]]-Table2[[#This Row],[200D EMA]])/Table2[[#This Row],[200D EMA]]</f>
        <v>3.5919242601526367E-2</v>
      </c>
      <c r="V103">
        <v>1.2787831100747</v>
      </c>
      <c r="W103">
        <v>5827.55</v>
      </c>
      <c r="X103">
        <v>6225</v>
      </c>
      <c r="Y103">
        <v>5500.55</v>
      </c>
      <c r="Z103">
        <v>6225</v>
      </c>
      <c r="AA103">
        <v>5500.55</v>
      </c>
      <c r="AB103">
        <v>8508.9500000000007</v>
      </c>
      <c r="AC103" s="1">
        <f>(Table2[[#This Row],[Close Price]]/Table2[[#This Row],[Day Low]])-1</f>
        <v>1.8129402579128318E-2</v>
      </c>
      <c r="AD103" s="1">
        <f>(Table2[[#This Row],[Day High]]/Table2[[#This Row],[Close Price]])-1</f>
        <v>4.9180880469223975E-2</v>
      </c>
      <c r="AE103" s="1">
        <f>(Table2[[#This Row],[Close Price]]/Table2[[#This Row],[Current Week Low]])-1</f>
        <v>7.8655770786557611E-2</v>
      </c>
      <c r="AF103" s="1">
        <f>(Table2[[#This Row],[Current Week High]]/Table2[[#This Row],[Close Price]])-1</f>
        <v>4.9180880469223975E-2</v>
      </c>
      <c r="AG103" s="1">
        <f>(Table2[[#This Row],[Close Price]]/Table2[[#This Row],[Current Month Low]])-1</f>
        <v>7.8655770786557611E-2</v>
      </c>
      <c r="AH103" s="1">
        <f>(Table2[[#This Row],[Current Month High]]/Table2[[#This Row],[Close Price]])-1</f>
        <v>0.43412492415559911</v>
      </c>
      <c r="AI103">
        <v>47.475224162340702</v>
      </c>
      <c r="AJ103">
        <v>106.87587168758699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-0.04</v>
      </c>
      <c r="AM103" t="s">
        <v>3189</v>
      </c>
      <c r="AN103">
        <v>-27.31</v>
      </c>
      <c r="AO103" t="s">
        <v>3189</v>
      </c>
      <c r="AP103">
        <v>7.0397136704287003E-2</v>
      </c>
      <c r="AQ103">
        <f>(Table2[[#This Row],[Sharpe Ratio]]-AVERAGE(Table2[Sharpe Ratio]))/_xlfn.STDEV.P(Table2[Sharpe Ratio])</f>
        <v>0.15258397723869152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79</v>
      </c>
      <c r="AT103">
        <f>_xlfn.RANK.AVG(Table2[[#This Row],[6M Return vs Nifty Z-Score]],Table2[6M Return vs Nifty Z-Score])</f>
        <v>119</v>
      </c>
      <c r="AU103">
        <f>_xlfn.RANK.AVG(Table2[[#This Row],[Sharpe Ratio Z-Score]],Table2[Sharpe Ratio Z-Score])</f>
        <v>307</v>
      </c>
      <c r="AV103">
        <f>(Table2[[#This Row],[Rank 1Y]]+Table2[[#This Row],[Rank 6M]]+Table2[[#This Row],[Rank Sharpe]])/3</f>
        <v>168.33333333333334</v>
      </c>
    </row>
    <row r="104" spans="1:48" x14ac:dyDescent="0.3">
      <c r="A104" t="s">
        <v>596</v>
      </c>
      <c r="B104" t="s">
        <v>597</v>
      </c>
      <c r="C104" t="s">
        <v>3148</v>
      </c>
      <c r="D104" t="s">
        <v>51</v>
      </c>
      <c r="E104">
        <v>32395.151874125</v>
      </c>
      <c r="F104">
        <v>245.45</v>
      </c>
      <c r="G104">
        <v>83.864521030202795</v>
      </c>
      <c r="H104">
        <f>(Table2[[#This Row],[1Y Return vs Nifty]]-AVERAGE(Table2[1Y Return vs Nifty]))/_xlfn.STDEV.P(Table2[1Y Return vs Nifty])</f>
        <v>1.2829258963539256</v>
      </c>
      <c r="I104">
        <v>2.9327639207529601</v>
      </c>
      <c r="J104">
        <f>(Table2[[#This Row],[1M Return vs Nifty]]-AVERAGE(Table2[1M Return vs Nifty]))/_xlfn.STDEV.P(Table2[1M Return vs Nifty])</f>
        <v>-0.16218668334915878</v>
      </c>
      <c r="K104">
        <v>59.150664353970598</v>
      </c>
      <c r="L104">
        <f>(Table2[[#This Row],[6M Return vs Nifty]]-AVERAGE(Table2[6M Return vs Nifty]))/_xlfn.STDEV.P(Table2[6M Return vs Nifty])</f>
        <v>1.6771511788583462</v>
      </c>
      <c r="M104">
        <v>-2.23544848120331</v>
      </c>
      <c r="N104">
        <f>(Table2[[#This Row],[1W Return vs Nifty]]-AVERAGE(Table2[1W Return vs Nifty]))/_xlfn.STDEV.P(Table2[1W Return vs Nifty])</f>
        <v>-0.8216641168127119</v>
      </c>
      <c r="O104">
        <v>253.05</v>
      </c>
      <c r="P104">
        <v>240.78068844808101</v>
      </c>
      <c r="Q104">
        <v>189.311926929116</v>
      </c>
      <c r="R104">
        <v>36.9851752986538</v>
      </c>
      <c r="S104" s="1">
        <f>(Table2[[#This Row],[Close Price]]-Table2[[#This Row],[20D EMA]])/Table2[[#This Row],[20D EMA]]</f>
        <v>-3.0033590199565391E-2</v>
      </c>
      <c r="T104" s="1">
        <f>(Table2[[#This Row],[Close Price]]-Table2[[#This Row],[50D EMA]])/Table2[[#This Row],[50D EMA]]</f>
        <v>1.9392383924202516E-2</v>
      </c>
      <c r="U104" s="1">
        <f>(Table2[[#This Row],[Close Price]]-Table2[[#This Row],[200D EMA]])/Table2[[#This Row],[200D EMA]]</f>
        <v>0.29653743417816325</v>
      </c>
      <c r="V104">
        <v>0.357521160736128</v>
      </c>
      <c r="W104">
        <v>245</v>
      </c>
      <c r="X104">
        <v>252.4</v>
      </c>
      <c r="Y104">
        <v>245</v>
      </c>
      <c r="Z104">
        <v>257.25</v>
      </c>
      <c r="AA104">
        <v>244.1</v>
      </c>
      <c r="AB104">
        <v>307.89999999999998</v>
      </c>
      <c r="AC104" s="1">
        <f>(Table2[[#This Row],[Close Price]]/Table2[[#This Row],[Day Low]])-1</f>
        <v>1.836734693877462E-3</v>
      </c>
      <c r="AD104" s="1">
        <f>(Table2[[#This Row],[Day High]]/Table2[[#This Row],[Close Price]])-1</f>
        <v>2.8315339172947818E-2</v>
      </c>
      <c r="AE104" s="1">
        <f>(Table2[[#This Row],[Close Price]]/Table2[[#This Row],[Current Week Low]])-1</f>
        <v>1.836734693877462E-3</v>
      </c>
      <c r="AF104" s="1">
        <f>(Table2[[#This Row],[Current Week High]]/Table2[[#This Row],[Close Price]])-1</f>
        <v>4.807496435119174E-2</v>
      </c>
      <c r="AG104" s="1">
        <f>(Table2[[#This Row],[Close Price]]/Table2[[#This Row],[Current Month Low]])-1</f>
        <v>5.530520278574258E-3</v>
      </c>
      <c r="AH104" s="1">
        <f>(Table2[[#This Row],[Current Month High]]/Table2[[#This Row],[Close Price]])-1</f>
        <v>0.2544306376044001</v>
      </c>
      <c r="AI104">
        <v>25.443063760440001</v>
      </c>
      <c r="AJ104">
        <v>114.64801049409699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</v>
      </c>
      <c r="AM104" t="s">
        <v>3190</v>
      </c>
      <c r="AN104">
        <v>-12.82</v>
      </c>
      <c r="AO104" t="s">
        <v>3189</v>
      </c>
      <c r="AP104">
        <v>3.9506600063294997E-2</v>
      </c>
      <c r="AQ104">
        <f>(Table2[[#This Row],[Sharpe Ratio]]-AVERAGE(Table2[Sharpe Ratio]))/_xlfn.STDEV.P(Table2[Sharpe Ratio])</f>
        <v>-0.20412958273301143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1.7720966923173898</v>
      </c>
      <c r="AS104">
        <f>_xlfn.RANK.AVG(Table2[[#This Row],[1Y Return vs Nifty Z-Score]],Table2[1Y Return vs Nifty Z-Score])</f>
        <v>67</v>
      </c>
      <c r="AT104">
        <f>_xlfn.RANK.AVG(Table2[[#This Row],[6M Return vs Nifty Z-Score]],Table2[6M Return vs Nifty Z-Score])</f>
        <v>43</v>
      </c>
      <c r="AU104">
        <f>_xlfn.RANK.AVG(Table2[[#This Row],[Sharpe Ratio Z-Score]],Table2[Sharpe Ratio Z-Score])</f>
        <v>399</v>
      </c>
      <c r="AV104">
        <f>(Table2[[#This Row],[Rank 1Y]]+Table2[[#This Row],[Rank 6M]]+Table2[[#This Row],[Rank Sharpe]])/3</f>
        <v>169.66666666666666</v>
      </c>
    </row>
    <row r="105" spans="1:48" x14ac:dyDescent="0.3">
      <c r="A105" t="s">
        <v>859</v>
      </c>
      <c r="B105" t="s">
        <v>860</v>
      </c>
      <c r="C105" t="s">
        <v>3150</v>
      </c>
      <c r="D105" t="s">
        <v>776</v>
      </c>
      <c r="E105">
        <v>17657.91091491</v>
      </c>
      <c r="F105">
        <v>976.9</v>
      </c>
      <c r="G105">
        <v>6.7483241552228801</v>
      </c>
      <c r="H105">
        <f>(Table2[[#This Row],[1Y Return vs Nifty]]-AVERAGE(Table2[1Y Return vs Nifty]))/_xlfn.STDEV.P(Table2[1Y Return vs Nifty])</f>
        <v>-0.21533763534759373</v>
      </c>
      <c r="I105">
        <v>8.9333660273149196</v>
      </c>
      <c r="J105">
        <f>(Table2[[#This Row],[1M Return vs Nifty]]-AVERAGE(Table2[1M Return vs Nifty]))/_xlfn.STDEV.P(Table2[1M Return vs Nifty])</f>
        <v>0.39361686714315614</v>
      </c>
      <c r="K105">
        <v>37.943340643031199</v>
      </c>
      <c r="L105">
        <f>(Table2[[#This Row],[6M Return vs Nifty]]-AVERAGE(Table2[6M Return vs Nifty]))/_xlfn.STDEV.P(Table2[6M Return vs Nifty])</f>
        <v>0.9913777690393466</v>
      </c>
      <c r="M105">
        <v>1.0963695630554</v>
      </c>
      <c r="N105">
        <f>(Table2[[#This Row],[1W Return vs Nifty]]-AVERAGE(Table2[1W Return vs Nifty]))/_xlfn.STDEV.P(Table2[1W Return vs Nifty])</f>
        <v>-0.1163144885724524</v>
      </c>
      <c r="O105">
        <v>956.41</v>
      </c>
      <c r="P105">
        <v>954.02406667783998</v>
      </c>
      <c r="Q105">
        <v>858.60620703191705</v>
      </c>
      <c r="R105">
        <v>65.188009591334193</v>
      </c>
      <c r="S105" s="1">
        <f>(Table2[[#This Row],[Close Price]]-Table2[[#This Row],[20D EMA]])/Table2[[#This Row],[20D EMA]]</f>
        <v>2.1423866333476239E-2</v>
      </c>
      <c r="T105" s="1">
        <f>(Table2[[#This Row],[Close Price]]-Table2[[#This Row],[50D EMA]])/Table2[[#This Row],[50D EMA]]</f>
        <v>2.3978360841377878E-2</v>
      </c>
      <c r="U105" s="1">
        <f>(Table2[[#This Row],[Close Price]]-Table2[[#This Row],[200D EMA]])/Table2[[#This Row],[200D EMA]]</f>
        <v>0.13777421127318448</v>
      </c>
      <c r="V105">
        <v>0.51314945303414905</v>
      </c>
      <c r="W105">
        <v>968</v>
      </c>
      <c r="X105">
        <v>996.7</v>
      </c>
      <c r="Y105">
        <v>952.9</v>
      </c>
      <c r="Z105">
        <v>996.7</v>
      </c>
      <c r="AA105">
        <v>904.75</v>
      </c>
      <c r="AB105">
        <v>996.7</v>
      </c>
      <c r="AC105" s="1">
        <f>(Table2[[#This Row],[Close Price]]/Table2[[#This Row],[Day Low]])-1</f>
        <v>9.1942148760331133E-3</v>
      </c>
      <c r="AD105" s="1">
        <f>(Table2[[#This Row],[Day High]]/Table2[[#This Row],[Close Price]])-1</f>
        <v>2.0268195311700321E-2</v>
      </c>
      <c r="AE105" s="1">
        <f>(Table2[[#This Row],[Close Price]]/Table2[[#This Row],[Current Week Low]])-1</f>
        <v>2.5186273480952925E-2</v>
      </c>
      <c r="AF105" s="1">
        <f>(Table2[[#This Row],[Current Week High]]/Table2[[#This Row],[Close Price]])-1</f>
        <v>2.0268195311700321E-2</v>
      </c>
      <c r="AG105" s="1">
        <f>(Table2[[#This Row],[Close Price]]/Table2[[#This Row],[Current Month Low]])-1</f>
        <v>7.9745786128764928E-2</v>
      </c>
      <c r="AH105" s="1">
        <f>(Table2[[#This Row],[Current Month High]]/Table2[[#This Row],[Close Price]])-1</f>
        <v>2.0268195311700321E-2</v>
      </c>
      <c r="AI105">
        <v>8.9210768758316998</v>
      </c>
      <c r="AJ105">
        <v>62.262270575533599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0.11</v>
      </c>
      <c r="AM105" t="s">
        <v>3190</v>
      </c>
      <c r="AN105">
        <v>1.48</v>
      </c>
      <c r="AO105" t="s">
        <v>3190</v>
      </c>
      <c r="AP105">
        <v>0.19138711935748201</v>
      </c>
      <c r="AQ105">
        <f>(Table2[[#This Row],[Sharpe Ratio]]-AVERAGE(Table2[Sharpe Ratio]))/_xlfn.STDEV.P(Table2[Sharpe Ratio])</f>
        <v>1.5497357306939463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2.603078242956403</v>
      </c>
      <c r="AS105">
        <f>_xlfn.RANK.AVG(Table2[[#This Row],[1Y Return vs Nifty Z-Score]],Table2[1Y Return vs Nifty Z-Score])</f>
        <v>379</v>
      </c>
      <c r="AT105">
        <f>_xlfn.RANK.AVG(Table2[[#This Row],[6M Return vs Nifty Z-Score]],Table2[6M Return vs Nifty Z-Score])</f>
        <v>96</v>
      </c>
      <c r="AU105">
        <f>_xlfn.RANK.AVG(Table2[[#This Row],[Sharpe Ratio Z-Score]],Table2[Sharpe Ratio Z-Score])</f>
        <v>42</v>
      </c>
      <c r="AV105">
        <f>(Table2[[#This Row],[Rank 1Y]]+Table2[[#This Row],[Rank 6M]]+Table2[[#This Row],[Rank Sharpe]])/3</f>
        <v>172.33333333333334</v>
      </c>
    </row>
    <row r="106" spans="1:48" x14ac:dyDescent="0.3">
      <c r="A106" t="s">
        <v>89</v>
      </c>
      <c r="B106" t="s">
        <v>90</v>
      </c>
      <c r="C106" t="s">
        <v>3152</v>
      </c>
      <c r="D106" t="s">
        <v>91</v>
      </c>
      <c r="E106">
        <v>264241.41470999998</v>
      </c>
      <c r="F106">
        <v>7420</v>
      </c>
      <c r="G106">
        <v>83.709667847384395</v>
      </c>
      <c r="H106">
        <f>(Table2[[#This Row],[1Y Return vs Nifty]]-AVERAGE(Table2[1Y Return vs Nifty]))/_xlfn.STDEV.P(Table2[1Y Return vs Nifty])</f>
        <v>1.279917308197525</v>
      </c>
      <c r="I106">
        <v>11.0232814208736</v>
      </c>
      <c r="J106">
        <f>(Table2[[#This Row],[1M Return vs Nifty]]-AVERAGE(Table2[1M Return vs Nifty]))/_xlfn.STDEV.P(Table2[1M Return vs Nifty])</f>
        <v>0.58719450740999024</v>
      </c>
      <c r="K106">
        <v>-0.52178741350444702</v>
      </c>
      <c r="L106">
        <f>(Table2[[#This Row],[6M Return vs Nifty]]-AVERAGE(Table2[6M Return vs Nifty]))/_xlfn.STDEV.P(Table2[6M Return vs Nifty])</f>
        <v>-0.25245489867478538</v>
      </c>
      <c r="M106">
        <v>9.4992275381286806</v>
      </c>
      <c r="N106">
        <f>(Table2[[#This Row],[1W Return vs Nifty]]-AVERAGE(Table2[1W Return vs Nifty]))/_xlfn.STDEV.P(Table2[1W Return vs Nifty])</f>
        <v>1.6625799979037186</v>
      </c>
      <c r="O106">
        <v>7058.88</v>
      </c>
      <c r="P106">
        <v>7066.9588018524501</v>
      </c>
      <c r="Q106">
        <v>6427.38240763059</v>
      </c>
      <c r="R106">
        <v>70.429105792546906</v>
      </c>
      <c r="S106" s="1">
        <f>(Table2[[#This Row],[Close Price]]-Table2[[#This Row],[20D EMA]])/Table2[[#This Row],[20D EMA]]</f>
        <v>5.1158257400607449E-2</v>
      </c>
      <c r="T106" s="1">
        <f>(Table2[[#This Row],[Close Price]]-Table2[[#This Row],[50D EMA]])/Table2[[#This Row],[50D EMA]]</f>
        <v>4.9956594915341497E-2</v>
      </c>
      <c r="U106" s="1">
        <f>(Table2[[#This Row],[Close Price]]-Table2[[#This Row],[200D EMA]])/Table2[[#This Row],[200D EMA]]</f>
        <v>0.15443574528737766</v>
      </c>
      <c r="V106">
        <v>1.6355022148346301</v>
      </c>
      <c r="W106">
        <v>7397.3</v>
      </c>
      <c r="X106">
        <v>7598.35</v>
      </c>
      <c r="Y106">
        <v>6971.4</v>
      </c>
      <c r="Z106">
        <v>7622.95</v>
      </c>
      <c r="AA106">
        <v>6551.45</v>
      </c>
      <c r="AB106">
        <v>7622.95</v>
      </c>
      <c r="AC106" s="1">
        <f>(Table2[[#This Row],[Close Price]]/Table2[[#This Row],[Day Low]])-1</f>
        <v>3.0686872237166707E-3</v>
      </c>
      <c r="AD106" s="1">
        <f>(Table2[[#This Row],[Day High]]/Table2[[#This Row],[Close Price]])-1</f>
        <v>2.4036388140161735E-2</v>
      </c>
      <c r="AE106" s="1">
        <f>(Table2[[#This Row],[Close Price]]/Table2[[#This Row],[Current Week Low]])-1</f>
        <v>6.4348624379608088E-2</v>
      </c>
      <c r="AF106" s="1">
        <f>(Table2[[#This Row],[Current Week High]]/Table2[[#This Row],[Close Price]])-1</f>
        <v>2.7351752021563369E-2</v>
      </c>
      <c r="AG106" s="1">
        <f>(Table2[[#This Row],[Close Price]]/Table2[[#This Row],[Current Month Low]])-1</f>
        <v>0.13257370505765897</v>
      </c>
      <c r="AH106" s="1">
        <f>(Table2[[#This Row],[Current Month High]]/Table2[[#This Row],[Close Price]])-1</f>
        <v>2.7351752021563369E-2</v>
      </c>
      <c r="AI106">
        <v>9.5673854447439304</v>
      </c>
      <c r="AJ106">
        <v>107.520521318398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0.2</v>
      </c>
      <c r="AM106" t="s">
        <v>3190</v>
      </c>
      <c r="AN106">
        <v>3.42</v>
      </c>
      <c r="AO106" t="s">
        <v>3190</v>
      </c>
      <c r="AP106">
        <v>0.170879291662934</v>
      </c>
      <c r="AQ106">
        <f>(Table2[[#This Row],[Sharpe Ratio]]-AVERAGE(Table2[Sharpe Ratio]))/_xlfn.STDEV.P(Table2[Sharpe Ratio])</f>
        <v>1.3129182124608421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68</v>
      </c>
      <c r="AT106">
        <f>_xlfn.RANK.AVG(Table2[[#This Row],[6M Return vs Nifty Z-Score]],Table2[6M Return vs Nifty Z-Score])</f>
        <v>385</v>
      </c>
      <c r="AU106">
        <f>_xlfn.RANK.AVG(Table2[[#This Row],[Sharpe Ratio Z-Score]],Table2[Sharpe Ratio Z-Score])</f>
        <v>65</v>
      </c>
      <c r="AV106">
        <f>(Table2[[#This Row],[Rank 1Y]]+Table2[[#This Row],[Rank 6M]]+Table2[[#This Row],[Rank Sharpe]])/3</f>
        <v>172.66666666666666</v>
      </c>
    </row>
    <row r="107" spans="1:48" x14ac:dyDescent="0.3">
      <c r="A107" t="s">
        <v>1511</v>
      </c>
      <c r="B107" t="s">
        <v>1512</v>
      </c>
      <c r="C107" t="s">
        <v>3147</v>
      </c>
      <c r="D107" t="s">
        <v>46</v>
      </c>
      <c r="E107">
        <v>6719.9523685459999</v>
      </c>
      <c r="F107">
        <v>239.38</v>
      </c>
      <c r="G107">
        <v>52.168067231817503</v>
      </c>
      <c r="H107">
        <f>(Table2[[#This Row],[1Y Return vs Nifty]]-AVERAGE(Table2[1Y Return vs Nifty]))/_xlfn.STDEV.P(Table2[1Y Return vs Nifty])</f>
        <v>0.66710661668466797</v>
      </c>
      <c r="I107">
        <v>9.0791564321779106</v>
      </c>
      <c r="J107">
        <f>(Table2[[#This Row],[1M Return vs Nifty]]-AVERAGE(Table2[1M Return vs Nifty]))/_xlfn.STDEV.P(Table2[1M Return vs Nifty])</f>
        <v>0.40712064946559195</v>
      </c>
      <c r="K107">
        <v>29.137202636601501</v>
      </c>
      <c r="L107">
        <f>(Table2[[#This Row],[6M Return vs Nifty]]-AVERAGE(Table2[6M Return vs Nifty]))/_xlfn.STDEV.P(Table2[6M Return vs Nifty])</f>
        <v>0.70661693026878214</v>
      </c>
      <c r="M107">
        <v>-1.2458508420102601</v>
      </c>
      <c r="N107">
        <f>(Table2[[#This Row],[1W Return vs Nifty]]-AVERAGE(Table2[1W Return vs Nifty]))/_xlfn.STDEV.P(Table2[1W Return vs Nifty])</f>
        <v>-0.61216518330550851</v>
      </c>
      <c r="O107">
        <v>235.26</v>
      </c>
      <c r="P107">
        <v>236.60349423982601</v>
      </c>
      <c r="Q107">
        <v>211.93117930294599</v>
      </c>
      <c r="R107">
        <v>57.698414283320297</v>
      </c>
      <c r="S107" s="1">
        <f>(Table2[[#This Row],[Close Price]]-Table2[[#This Row],[20D EMA]])/Table2[[#This Row],[20D EMA]]</f>
        <v>1.751253931820116E-2</v>
      </c>
      <c r="T107" s="1">
        <f>(Table2[[#This Row],[Close Price]]-Table2[[#This Row],[50D EMA]])/Table2[[#This Row],[50D EMA]]</f>
        <v>1.173484681236224E-2</v>
      </c>
      <c r="U107" s="1">
        <f>(Table2[[#This Row],[Close Price]]-Table2[[#This Row],[200D EMA]])/Table2[[#This Row],[200D EMA]]</f>
        <v>0.12951761410159079</v>
      </c>
      <c r="V107">
        <v>1.00549420939433</v>
      </c>
      <c r="W107">
        <v>237.55</v>
      </c>
      <c r="X107">
        <v>242.8</v>
      </c>
      <c r="Y107">
        <v>232.5</v>
      </c>
      <c r="Z107">
        <v>244.86</v>
      </c>
      <c r="AA107">
        <v>223.05</v>
      </c>
      <c r="AB107">
        <v>247</v>
      </c>
      <c r="AC107" s="1">
        <f>(Table2[[#This Row],[Close Price]]/Table2[[#This Row],[Day Low]])-1</f>
        <v>7.7036413386655234E-3</v>
      </c>
      <c r="AD107" s="1">
        <f>(Table2[[#This Row],[Day High]]/Table2[[#This Row],[Close Price]])-1</f>
        <v>1.4286907845266983E-2</v>
      </c>
      <c r="AE107" s="1">
        <f>(Table2[[#This Row],[Close Price]]/Table2[[#This Row],[Current Week Low]])-1</f>
        <v>2.9591397849462409E-2</v>
      </c>
      <c r="AF107" s="1">
        <f>(Table2[[#This Row],[Current Week High]]/Table2[[#This Row],[Close Price]])-1</f>
        <v>2.2892472219901538E-2</v>
      </c>
      <c r="AG107" s="1">
        <f>(Table2[[#This Row],[Close Price]]/Table2[[#This Row],[Current Month Low]])-1</f>
        <v>7.321228424120152E-2</v>
      </c>
      <c r="AH107" s="1">
        <f>(Table2[[#This Row],[Current Month High]]/Table2[[#This Row],[Close Price]])-1</f>
        <v>3.1832233269279087E-2</v>
      </c>
      <c r="AI107">
        <v>18.948951457932999</v>
      </c>
      <c r="AJ107">
        <v>82.942300343905202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</v>
      </c>
      <c r="AM107" t="s">
        <v>3191</v>
      </c>
      <c r="AN107">
        <v>1.53</v>
      </c>
      <c r="AO107" t="s">
        <v>3190</v>
      </c>
      <c r="AP107">
        <v>8.9880646737234005E-2</v>
      </c>
      <c r="AQ107">
        <f>(Table2[[#This Row],[Sharpe Ratio]]-AVERAGE(Table2[Sharpe Ratio]))/_xlfn.STDEV.P(Table2[Sharpe Ratio])</f>
        <v>0.37757301855480013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137</v>
      </c>
      <c r="AT107">
        <f>_xlfn.RANK.AVG(Table2[[#This Row],[6M Return vs Nifty Z-Score]],Table2[6M Return vs Nifty Z-Score])</f>
        <v>128</v>
      </c>
      <c r="AU107">
        <f>_xlfn.RANK.AVG(Table2[[#This Row],[Sharpe Ratio Z-Score]],Table2[Sharpe Ratio Z-Score])</f>
        <v>253</v>
      </c>
      <c r="AV107">
        <f>(Table2[[#This Row],[Rank 1Y]]+Table2[[#This Row],[Rank 6M]]+Table2[[#This Row],[Rank Sharpe]])/3</f>
        <v>172.66666666666666</v>
      </c>
    </row>
    <row r="108" spans="1:48" x14ac:dyDescent="0.3">
      <c r="A108" t="s">
        <v>563</v>
      </c>
      <c r="B108" t="s">
        <v>564</v>
      </c>
      <c r="C108" t="s">
        <v>3149</v>
      </c>
      <c r="D108" t="s">
        <v>148</v>
      </c>
      <c r="E108">
        <v>35830.689976559901</v>
      </c>
      <c r="F108">
        <v>258.39999999999998</v>
      </c>
      <c r="G108">
        <v>39.9385211008425</v>
      </c>
      <c r="H108">
        <f>(Table2[[#This Row],[1Y Return vs Nifty]]-AVERAGE(Table2[1Y Return vs Nifty]))/_xlfn.STDEV.P(Table2[1Y Return vs Nifty])</f>
        <v>0.42950305582693432</v>
      </c>
      <c r="I108">
        <v>12.6110918972029</v>
      </c>
      <c r="J108">
        <f>(Table2[[#This Row],[1M Return vs Nifty]]-AVERAGE(Table2[1M Return vs Nifty]))/_xlfn.STDEV.P(Table2[1M Return vs Nifty])</f>
        <v>0.7342648654475028</v>
      </c>
      <c r="K108">
        <v>11.7566472599535</v>
      </c>
      <c r="L108">
        <f>(Table2[[#This Row],[6M Return vs Nifty]]-AVERAGE(Table2[6M Return vs Nifty]))/_xlfn.STDEV.P(Table2[6M Return vs Nifty])</f>
        <v>0.1445883175285716</v>
      </c>
      <c r="M108">
        <v>5.9775859939871001</v>
      </c>
      <c r="N108">
        <f>(Table2[[#This Row],[1W Return vs Nifty]]-AVERAGE(Table2[1W Return vs Nifty]))/_xlfn.STDEV.P(Table2[1W Return vs Nifty])</f>
        <v>0.91704452118822011</v>
      </c>
      <c r="O108">
        <v>253.09</v>
      </c>
      <c r="P108">
        <v>257.375951269018</v>
      </c>
      <c r="Q108">
        <v>242.896499805606</v>
      </c>
      <c r="R108">
        <v>60.355053603161302</v>
      </c>
      <c r="S108" s="1">
        <f>(Table2[[#This Row],[Close Price]]-Table2[[#This Row],[20D EMA]])/Table2[[#This Row],[20D EMA]]</f>
        <v>2.0980678809909416E-2</v>
      </c>
      <c r="T108" s="1">
        <f>(Table2[[#This Row],[Close Price]]-Table2[[#This Row],[50D EMA]])/Table2[[#This Row],[50D EMA]]</f>
        <v>3.9788050357183677E-3</v>
      </c>
      <c r="U108" s="1">
        <f>(Table2[[#This Row],[Close Price]]-Table2[[#This Row],[200D EMA]])/Table2[[#This Row],[200D EMA]]</f>
        <v>6.3827598202533517E-2</v>
      </c>
      <c r="V108">
        <v>0.91117552108712396</v>
      </c>
      <c r="W108">
        <v>256.5</v>
      </c>
      <c r="X108">
        <v>264.35000000000002</v>
      </c>
      <c r="Y108">
        <v>256.5</v>
      </c>
      <c r="Z108">
        <v>266</v>
      </c>
      <c r="AA108">
        <v>226.25</v>
      </c>
      <c r="AB108">
        <v>266</v>
      </c>
      <c r="AC108" s="1">
        <f>(Table2[[#This Row],[Close Price]]/Table2[[#This Row],[Day Low]])-1</f>
        <v>7.4074074074073071E-3</v>
      </c>
      <c r="AD108" s="1">
        <f>(Table2[[#This Row],[Day High]]/Table2[[#This Row],[Close Price]])-1</f>
        <v>2.3026315789473895E-2</v>
      </c>
      <c r="AE108" s="1">
        <f>(Table2[[#This Row],[Close Price]]/Table2[[#This Row],[Current Week Low]])-1</f>
        <v>7.4074074074073071E-3</v>
      </c>
      <c r="AF108" s="1">
        <f>(Table2[[#This Row],[Current Week High]]/Table2[[#This Row],[Close Price]])-1</f>
        <v>2.941176470588247E-2</v>
      </c>
      <c r="AG108" s="1">
        <f>(Table2[[#This Row],[Close Price]]/Table2[[#This Row],[Current Month Low]])-1</f>
        <v>0.14209944751381198</v>
      </c>
      <c r="AH108" s="1">
        <f>(Table2[[#This Row],[Current Month High]]/Table2[[#This Row],[Close Price]])-1</f>
        <v>2.941176470588247E-2</v>
      </c>
      <c r="AI108">
        <v>20.6656346749226</v>
      </c>
      <c r="AJ108">
        <v>61.097256857855299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0.12</v>
      </c>
      <c r="AM108" t="s">
        <v>3190</v>
      </c>
      <c r="AN108">
        <v>1.89</v>
      </c>
      <c r="AO108" t="s">
        <v>3190</v>
      </c>
      <c r="AP108">
        <v>0.16227302748865799</v>
      </c>
      <c r="AQ108">
        <f>(Table2[[#This Row],[Sharpe Ratio]]-AVERAGE(Table2[Sharpe Ratio]))/_xlfn.STDEV.P(Table2[Sharpe Ratio])</f>
        <v>1.2135359593345223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184</v>
      </c>
      <c r="AT108">
        <f>_xlfn.RANK.AVG(Table2[[#This Row],[6M Return vs Nifty Z-Score]],Table2[6M Return vs Nifty Z-Score])</f>
        <v>252</v>
      </c>
      <c r="AU108">
        <f>_xlfn.RANK.AVG(Table2[[#This Row],[Sharpe Ratio Z-Score]],Table2[Sharpe Ratio Z-Score])</f>
        <v>85</v>
      </c>
      <c r="AV108">
        <f>(Table2[[#This Row],[Rank 1Y]]+Table2[[#This Row],[Rank 6M]]+Table2[[#This Row],[Rank Sharpe]])/3</f>
        <v>173.66666666666666</v>
      </c>
    </row>
    <row r="109" spans="1:48" x14ac:dyDescent="0.3">
      <c r="A109" t="s">
        <v>826</v>
      </c>
      <c r="B109" t="s">
        <v>827</v>
      </c>
      <c r="C109" t="s">
        <v>3147</v>
      </c>
      <c r="D109" t="s">
        <v>46</v>
      </c>
      <c r="E109">
        <v>19045.726246979899</v>
      </c>
      <c r="F109">
        <v>303.35000000000002</v>
      </c>
      <c r="G109">
        <v>61.823649028020398</v>
      </c>
      <c r="H109">
        <f>(Table2[[#This Row],[1Y Return vs Nifty]]-AVERAGE(Table2[1Y Return vs Nifty]))/_xlfn.STDEV.P(Table2[1Y Return vs Nifty])</f>
        <v>0.8547015275963793</v>
      </c>
      <c r="I109">
        <v>9.9266685466535005</v>
      </c>
      <c r="J109">
        <f>(Table2[[#This Row],[1M Return vs Nifty]]-AVERAGE(Table2[1M Return vs Nifty]))/_xlfn.STDEV.P(Table2[1M Return vs Nifty])</f>
        <v>0.48562114557341834</v>
      </c>
      <c r="K109">
        <v>4.2644183122666499</v>
      </c>
      <c r="L109">
        <f>(Table2[[#This Row],[6M Return vs Nifty]]-AVERAGE(Table2[6M Return vs Nifty]))/_xlfn.STDEV.P(Table2[6M Return vs Nifty])</f>
        <v>-9.7685128316436193E-2</v>
      </c>
      <c r="M109">
        <v>5.4343707596930502</v>
      </c>
      <c r="N109">
        <f>(Table2[[#This Row],[1W Return vs Nifty]]-AVERAGE(Table2[1W Return vs Nifty]))/_xlfn.STDEV.P(Table2[1W Return vs Nifty])</f>
        <v>0.80204524497504348</v>
      </c>
      <c r="O109">
        <v>294.48</v>
      </c>
      <c r="P109">
        <v>299.57648608713203</v>
      </c>
      <c r="Q109">
        <v>279.62698361725597</v>
      </c>
      <c r="R109">
        <v>61.880301073116001</v>
      </c>
      <c r="S109" s="1">
        <f>(Table2[[#This Row],[Close Price]]-Table2[[#This Row],[20D EMA]])/Table2[[#This Row],[20D EMA]]</f>
        <v>3.0120891062211368E-2</v>
      </c>
      <c r="T109" s="1">
        <f>(Table2[[#This Row],[Close Price]]-Table2[[#This Row],[50D EMA]])/Table2[[#This Row],[50D EMA]]</f>
        <v>1.2596161875570128E-2</v>
      </c>
      <c r="U109" s="1">
        <f>(Table2[[#This Row],[Close Price]]-Table2[[#This Row],[200D EMA]])/Table2[[#This Row],[200D EMA]]</f>
        <v>8.4838079915832865E-2</v>
      </c>
      <c r="V109">
        <v>0.91574093245017196</v>
      </c>
      <c r="W109">
        <v>300</v>
      </c>
      <c r="X109">
        <v>306.8</v>
      </c>
      <c r="Y109">
        <v>289.14999999999998</v>
      </c>
      <c r="Z109">
        <v>306.8</v>
      </c>
      <c r="AA109">
        <v>269.25</v>
      </c>
      <c r="AB109">
        <v>321.89999999999998</v>
      </c>
      <c r="AC109" s="1">
        <f>(Table2[[#This Row],[Close Price]]/Table2[[#This Row],[Day Low]])-1</f>
        <v>1.1166666666666769E-2</v>
      </c>
      <c r="AD109" s="1">
        <f>(Table2[[#This Row],[Day High]]/Table2[[#This Row],[Close Price]])-1</f>
        <v>1.1373001483435008E-2</v>
      </c>
      <c r="AE109" s="1">
        <f>(Table2[[#This Row],[Close Price]]/Table2[[#This Row],[Current Week Low]])-1</f>
        <v>4.910945875842998E-2</v>
      </c>
      <c r="AF109" s="1">
        <f>(Table2[[#This Row],[Current Week High]]/Table2[[#This Row],[Close Price]])-1</f>
        <v>1.1373001483435008E-2</v>
      </c>
      <c r="AG109" s="1">
        <f>(Table2[[#This Row],[Close Price]]/Table2[[#This Row],[Current Month Low]])-1</f>
        <v>0.12664809656453113</v>
      </c>
      <c r="AH109" s="1">
        <f>(Table2[[#This Row],[Current Month High]]/Table2[[#This Row],[Close Price]])-1</f>
        <v>6.1150486237019797E-2</v>
      </c>
      <c r="AI109">
        <v>20.158233064117301</v>
      </c>
      <c r="AJ109">
        <v>96.152602651147703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0.04</v>
      </c>
      <c r="AM109" t="s">
        <v>3190</v>
      </c>
      <c r="AN109">
        <v>-1.54</v>
      </c>
      <c r="AO109" t="s">
        <v>3189</v>
      </c>
      <c r="AP109">
        <v>0.16348414235366401</v>
      </c>
      <c r="AQ109">
        <f>(Table2[[#This Row],[Sharpe Ratio]]-AVERAGE(Table2[Sharpe Ratio]))/_xlfn.STDEV.P(Table2[Sharpe Ratio])</f>
        <v>1.2275215077259882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110</v>
      </c>
      <c r="AT109">
        <f>_xlfn.RANK.AVG(Table2[[#This Row],[6M Return vs Nifty Z-Score]],Table2[6M Return vs Nifty Z-Score])</f>
        <v>331</v>
      </c>
      <c r="AU109">
        <f>_xlfn.RANK.AVG(Table2[[#This Row],[Sharpe Ratio Z-Score]],Table2[Sharpe Ratio Z-Score])</f>
        <v>82</v>
      </c>
      <c r="AV109">
        <f>(Table2[[#This Row],[Rank 1Y]]+Table2[[#This Row],[Rank 6M]]+Table2[[#This Row],[Rank Sharpe]])/3</f>
        <v>174.33333333333334</v>
      </c>
    </row>
    <row r="110" spans="1:48" x14ac:dyDescent="0.3">
      <c r="A110" t="s">
        <v>813</v>
      </c>
      <c r="B110" t="s">
        <v>814</v>
      </c>
      <c r="C110" t="s">
        <v>3148</v>
      </c>
      <c r="D110" t="s">
        <v>51</v>
      </c>
      <c r="E110">
        <v>19301.162363520001</v>
      </c>
      <c r="F110">
        <v>1469.6</v>
      </c>
      <c r="G110">
        <v>35.774652943467203</v>
      </c>
      <c r="H110">
        <f>(Table2[[#This Row],[1Y Return vs Nifty]]-AVERAGE(Table2[1Y Return vs Nifty]))/_xlfn.STDEV.P(Table2[1Y Return vs Nifty])</f>
        <v>0.34860472235332529</v>
      </c>
      <c r="I110">
        <v>17.189991403215998</v>
      </c>
      <c r="J110">
        <f>(Table2[[#This Row],[1M Return vs Nifty]]-AVERAGE(Table2[1M Return vs Nifty]))/_xlfn.STDEV.P(Table2[1M Return vs Nifty])</f>
        <v>1.1583837384530193</v>
      </c>
      <c r="K110">
        <v>58.634041159934696</v>
      </c>
      <c r="L110">
        <f>(Table2[[#This Row],[6M Return vs Nifty]]-AVERAGE(Table2[6M Return vs Nifty]))/_xlfn.STDEV.P(Table2[6M Return vs Nifty])</f>
        <v>1.6604453250601685</v>
      </c>
      <c r="M110">
        <v>4.4635014282716297</v>
      </c>
      <c r="N110">
        <f>(Table2[[#This Row],[1W Return vs Nifty]]-AVERAGE(Table2[1W Return vs Nifty]))/_xlfn.STDEV.P(Table2[1W Return vs Nifty])</f>
        <v>0.59651111529230183</v>
      </c>
      <c r="O110">
        <v>1378.23</v>
      </c>
      <c r="P110">
        <v>1337.39329472142</v>
      </c>
      <c r="Q110">
        <v>1145.12362834284</v>
      </c>
      <c r="R110">
        <v>57.755976451880102</v>
      </c>
      <c r="S110" s="1">
        <f>(Table2[[#This Row],[Close Price]]-Table2[[#This Row],[20D EMA]])/Table2[[#This Row],[20D EMA]]</f>
        <v>6.6295175696364103E-2</v>
      </c>
      <c r="T110" s="1">
        <f>(Table2[[#This Row],[Close Price]]-Table2[[#This Row],[50D EMA]])/Table2[[#This Row],[50D EMA]]</f>
        <v>9.8854021326702277E-2</v>
      </c>
      <c r="U110" s="1">
        <f>(Table2[[#This Row],[Close Price]]-Table2[[#This Row],[200D EMA]])/Table2[[#This Row],[200D EMA]]</f>
        <v>0.28335488293672212</v>
      </c>
      <c r="V110">
        <v>0.69115915353294899</v>
      </c>
      <c r="W110">
        <v>1400.35</v>
      </c>
      <c r="X110">
        <v>1482.9</v>
      </c>
      <c r="Y110">
        <v>1380</v>
      </c>
      <c r="Z110">
        <v>1496.7</v>
      </c>
      <c r="AA110">
        <v>1287</v>
      </c>
      <c r="AB110">
        <v>1496.7</v>
      </c>
      <c r="AC110" s="1">
        <f>(Table2[[#This Row],[Close Price]]/Table2[[#This Row],[Day Low]])-1</f>
        <v>4.9451922733602327E-2</v>
      </c>
      <c r="AD110" s="1">
        <f>(Table2[[#This Row],[Day High]]/Table2[[#This Row],[Close Price]])-1</f>
        <v>9.0500816548721996E-3</v>
      </c>
      <c r="AE110" s="1">
        <f>(Table2[[#This Row],[Close Price]]/Table2[[#This Row],[Current Week Low]])-1</f>
        <v>6.4927536231883964E-2</v>
      </c>
      <c r="AF110" s="1">
        <f>(Table2[[#This Row],[Current Week High]]/Table2[[#This Row],[Close Price]])-1</f>
        <v>1.8440391943385981E-2</v>
      </c>
      <c r="AG110" s="1">
        <f>(Table2[[#This Row],[Close Price]]/Table2[[#This Row],[Current Month Low]])-1</f>
        <v>0.14188034188034182</v>
      </c>
      <c r="AH110" s="1">
        <f>(Table2[[#This Row],[Current Month High]]/Table2[[#This Row],[Close Price]])-1</f>
        <v>1.8440391943385981E-2</v>
      </c>
      <c r="AI110">
        <v>3.56899836690256</v>
      </c>
      <c r="AJ110">
        <v>81.622690477661706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0.03</v>
      </c>
      <c r="AM110" t="s">
        <v>3190</v>
      </c>
      <c r="AN110">
        <v>8.56</v>
      </c>
      <c r="AO110" t="s">
        <v>3190</v>
      </c>
      <c r="AP110">
        <v>8.1682627373391006E-2</v>
      </c>
      <c r="AQ110">
        <f>(Table2[[#This Row],[Sharpe Ratio]]-AVERAGE(Table2[Sharpe Ratio]))/_xlfn.STDEV.P(Table2[Sharpe Ratio])</f>
        <v>0.28290503962067048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4.0468499407794853</v>
      </c>
      <c r="AS110">
        <f>_xlfn.RANK.AVG(Table2[[#This Row],[1Y Return vs Nifty Z-Score]],Table2[1Y Return vs Nifty Z-Score])</f>
        <v>203</v>
      </c>
      <c r="AT110">
        <f>_xlfn.RANK.AVG(Table2[[#This Row],[6M Return vs Nifty Z-Score]],Table2[6M Return vs Nifty Z-Score])</f>
        <v>45</v>
      </c>
      <c r="AU110">
        <f>_xlfn.RANK.AVG(Table2[[#This Row],[Sharpe Ratio Z-Score]],Table2[Sharpe Ratio Z-Score])</f>
        <v>277</v>
      </c>
      <c r="AV110">
        <f>(Table2[[#This Row],[Rank 1Y]]+Table2[[#This Row],[Rank 6M]]+Table2[[#This Row],[Rank Sharpe]])/3</f>
        <v>175</v>
      </c>
    </row>
    <row r="111" spans="1:48" x14ac:dyDescent="0.3">
      <c r="A111" t="s">
        <v>1084</v>
      </c>
      <c r="B111" t="s">
        <v>1085</v>
      </c>
      <c r="C111" t="s">
        <v>3148</v>
      </c>
      <c r="D111" t="s">
        <v>259</v>
      </c>
      <c r="E111">
        <v>11896.294087730001</v>
      </c>
      <c r="F111">
        <v>1159.1500000000001</v>
      </c>
      <c r="G111">
        <v>60.488018809139298</v>
      </c>
      <c r="H111">
        <f>(Table2[[#This Row],[1Y Return vs Nifty]]-AVERAGE(Table2[1Y Return vs Nifty]))/_xlfn.STDEV.P(Table2[1Y Return vs Nifty])</f>
        <v>0.82875203669977449</v>
      </c>
      <c r="I111">
        <v>30.7694189419148</v>
      </c>
      <c r="J111">
        <f>(Table2[[#This Row],[1M Return vs Nifty]]-AVERAGE(Table2[1M Return vs Nifty]))/_xlfn.STDEV.P(Table2[1M Return vs Nifty])</f>
        <v>2.4161731911828292</v>
      </c>
      <c r="K111">
        <v>41.726967751212499</v>
      </c>
      <c r="L111">
        <f>(Table2[[#This Row],[6M Return vs Nifty]]-AVERAGE(Table2[6M Return vs Nifty]))/_xlfn.STDEV.P(Table2[6M Return vs Nifty])</f>
        <v>1.1137275241912736</v>
      </c>
      <c r="M111">
        <v>5.6676135778043504</v>
      </c>
      <c r="N111">
        <f>(Table2[[#This Row],[1W Return vs Nifty]]-AVERAGE(Table2[1W Return vs Nifty]))/_xlfn.STDEV.P(Table2[1W Return vs Nifty])</f>
        <v>0.85142301196565329</v>
      </c>
      <c r="O111">
        <v>1080.96</v>
      </c>
      <c r="P111">
        <v>1010.9753574058</v>
      </c>
      <c r="Q111">
        <v>840.48576297972602</v>
      </c>
      <c r="R111">
        <v>63.258784958544403</v>
      </c>
      <c r="S111" s="1">
        <f>(Table2[[#This Row],[Close Price]]-Table2[[#This Row],[20D EMA]])/Table2[[#This Row],[20D EMA]]</f>
        <v>7.2333851391355883E-2</v>
      </c>
      <c r="T111" s="1">
        <f>(Table2[[#This Row],[Close Price]]-Table2[[#This Row],[50D EMA]])/Table2[[#This Row],[50D EMA]]</f>
        <v>0.14656602805277244</v>
      </c>
      <c r="U111" s="1">
        <f>(Table2[[#This Row],[Close Price]]-Table2[[#This Row],[200D EMA]])/Table2[[#This Row],[200D EMA]]</f>
        <v>0.37914293264234722</v>
      </c>
      <c r="V111">
        <v>1.69115016175134</v>
      </c>
      <c r="W111">
        <v>1147</v>
      </c>
      <c r="X111">
        <v>1195</v>
      </c>
      <c r="Y111">
        <v>1132.2</v>
      </c>
      <c r="Z111">
        <v>1244.25</v>
      </c>
      <c r="AA111">
        <v>951.9</v>
      </c>
      <c r="AB111">
        <v>1249.95</v>
      </c>
      <c r="AC111" s="1">
        <f>(Table2[[#This Row],[Close Price]]/Table2[[#This Row],[Day Low]])-1</f>
        <v>1.0592850915431606E-2</v>
      </c>
      <c r="AD111" s="1">
        <f>(Table2[[#This Row],[Day High]]/Table2[[#This Row],[Close Price]])-1</f>
        <v>3.0927835051546282E-2</v>
      </c>
      <c r="AE111" s="1">
        <f>(Table2[[#This Row],[Close Price]]/Table2[[#This Row],[Current Week Low]])-1</f>
        <v>2.3803214979685627E-2</v>
      </c>
      <c r="AF111" s="1">
        <f>(Table2[[#This Row],[Current Week High]]/Table2[[#This Row],[Close Price]])-1</f>
        <v>7.341586507354525E-2</v>
      </c>
      <c r="AG111" s="1">
        <f>(Table2[[#This Row],[Close Price]]/Table2[[#This Row],[Current Month Low]])-1</f>
        <v>0.21772244983716793</v>
      </c>
      <c r="AH111" s="1">
        <f>(Table2[[#This Row],[Current Month High]]/Table2[[#This Row],[Close Price]])-1</f>
        <v>7.8333261441573487E-2</v>
      </c>
      <c r="AI111">
        <v>7.8333261441573399</v>
      </c>
      <c r="AJ111">
        <v>94.782389514367296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0.33</v>
      </c>
      <c r="AM111" t="s">
        <v>3190</v>
      </c>
      <c r="AN111">
        <v>3.55</v>
      </c>
      <c r="AO111" t="s">
        <v>3190</v>
      </c>
      <c r="AP111">
        <v>6.4452870364090004E-2</v>
      </c>
      <c r="AQ111">
        <f>(Table2[[#This Row],[Sharpe Ratio]]-AVERAGE(Table2[Sharpe Ratio]))/_xlfn.STDEV.P(Table2[Sharpe Ratio])</f>
        <v>8.3941582570227005E-2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5.2940173466097571</v>
      </c>
      <c r="AS111">
        <f>_xlfn.RANK.AVG(Table2[[#This Row],[1Y Return vs Nifty Z-Score]],Table2[1Y Return vs Nifty Z-Score])</f>
        <v>117</v>
      </c>
      <c r="AT111">
        <f>_xlfn.RANK.AVG(Table2[[#This Row],[6M Return vs Nifty Z-Score]],Table2[6M Return vs Nifty Z-Score])</f>
        <v>82</v>
      </c>
      <c r="AU111">
        <f>_xlfn.RANK.AVG(Table2[[#This Row],[Sharpe Ratio Z-Score]],Table2[Sharpe Ratio Z-Score])</f>
        <v>326</v>
      </c>
      <c r="AV111">
        <f>(Table2[[#This Row],[Rank 1Y]]+Table2[[#This Row],[Rank 6M]]+Table2[[#This Row],[Rank Sharpe]])/3</f>
        <v>175</v>
      </c>
    </row>
    <row r="112" spans="1:48" x14ac:dyDescent="0.3">
      <c r="A112" t="s">
        <v>1530</v>
      </c>
      <c r="B112" t="s">
        <v>1531</v>
      </c>
      <c r="C112" t="s">
        <v>3151</v>
      </c>
      <c r="D112" t="s">
        <v>425</v>
      </c>
      <c r="E112">
        <v>6635.4651780169997</v>
      </c>
      <c r="F112">
        <v>213.59</v>
      </c>
      <c r="G112">
        <v>49.975563772331597</v>
      </c>
      <c r="H112">
        <f>(Table2[[#This Row],[1Y Return vs Nifty]]-AVERAGE(Table2[1Y Return vs Nifty]))/_xlfn.STDEV.P(Table2[1Y Return vs Nifty])</f>
        <v>0.62450923624327148</v>
      </c>
      <c r="I112">
        <v>5.2590610097450998</v>
      </c>
      <c r="J112">
        <f>(Table2[[#This Row],[1M Return vs Nifty]]-AVERAGE(Table2[1M Return vs Nifty]))/_xlfn.STDEV.P(Table2[1M Return vs Nifty])</f>
        <v>5.3285724019402896E-2</v>
      </c>
      <c r="K112">
        <v>9.6145532428595395</v>
      </c>
      <c r="L112">
        <f>(Table2[[#This Row],[6M Return vs Nifty]]-AVERAGE(Table2[6M Return vs Nifty]))/_xlfn.STDEV.P(Table2[6M Return vs Nifty])</f>
        <v>7.5320212873873832E-2</v>
      </c>
      <c r="M112">
        <v>3.22352104573118</v>
      </c>
      <c r="N112">
        <f>(Table2[[#This Row],[1W Return vs Nifty]]-AVERAGE(Table2[1W Return vs Nifty]))/_xlfn.STDEV.P(Table2[1W Return vs Nifty])</f>
        <v>0.33400587333971687</v>
      </c>
      <c r="O112">
        <v>211.84</v>
      </c>
      <c r="P112">
        <v>212.02352331791599</v>
      </c>
      <c r="Q112">
        <v>192.232320196941</v>
      </c>
      <c r="R112">
        <v>54.0117067362713</v>
      </c>
      <c r="S112" s="1">
        <f>(Table2[[#This Row],[Close Price]]-Table2[[#This Row],[20D EMA]])/Table2[[#This Row],[20D EMA]]</f>
        <v>8.2609516616314205E-3</v>
      </c>
      <c r="T112" s="1">
        <f>(Table2[[#This Row],[Close Price]]-Table2[[#This Row],[50D EMA]])/Table2[[#This Row],[50D EMA]]</f>
        <v>7.3882211632488627E-3</v>
      </c>
      <c r="U112" s="1">
        <f>(Table2[[#This Row],[Close Price]]-Table2[[#This Row],[200D EMA]])/Table2[[#This Row],[200D EMA]]</f>
        <v>0.11110348031578753</v>
      </c>
      <c r="V112">
        <v>0.951592626345795</v>
      </c>
      <c r="W112">
        <v>212.61</v>
      </c>
      <c r="X112">
        <v>216.99</v>
      </c>
      <c r="Y112">
        <v>210.53</v>
      </c>
      <c r="Z112">
        <v>222.96</v>
      </c>
      <c r="AA112">
        <v>202</v>
      </c>
      <c r="AB112">
        <v>222.96</v>
      </c>
      <c r="AC112" s="1">
        <f>(Table2[[#This Row],[Close Price]]/Table2[[#This Row],[Day Low]])-1</f>
        <v>4.609378674568454E-3</v>
      </c>
      <c r="AD112" s="1">
        <f>(Table2[[#This Row],[Day High]]/Table2[[#This Row],[Close Price]])-1</f>
        <v>1.5918348237277113E-2</v>
      </c>
      <c r="AE112" s="1">
        <f>(Table2[[#This Row],[Close Price]]/Table2[[#This Row],[Current Week Low]])-1</f>
        <v>1.4534745641951341E-2</v>
      </c>
      <c r="AF112" s="1">
        <f>(Table2[[#This Row],[Current Week High]]/Table2[[#This Row],[Close Price]])-1</f>
        <v>4.3869094995083957E-2</v>
      </c>
      <c r="AG112" s="1">
        <f>(Table2[[#This Row],[Close Price]]/Table2[[#This Row],[Current Month Low]])-1</f>
        <v>5.7376237623762316E-2</v>
      </c>
      <c r="AH112" s="1">
        <f>(Table2[[#This Row],[Current Month High]]/Table2[[#This Row],[Close Price]])-1</f>
        <v>4.3869094995083957E-2</v>
      </c>
      <c r="AI112">
        <v>7.5237604756776797</v>
      </c>
      <c r="AJ112">
        <v>68.779138680363403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0.06</v>
      </c>
      <c r="AM112" t="s">
        <v>3190</v>
      </c>
      <c r="AN112">
        <v>0.89</v>
      </c>
      <c r="AO112" t="s">
        <v>3190</v>
      </c>
      <c r="AP112">
        <v>0.14748918169765901</v>
      </c>
      <c r="AQ112">
        <f>(Table2[[#This Row],[Sharpe Ratio]]-AVERAGE(Table2[Sharpe Ratio]))/_xlfn.STDEV.P(Table2[Sharpe Ratio])</f>
        <v>1.0428170649537165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143</v>
      </c>
      <c r="AT112">
        <f>_xlfn.RANK.AVG(Table2[[#This Row],[6M Return vs Nifty Z-Score]],Table2[6M Return vs Nifty Z-Score])</f>
        <v>271</v>
      </c>
      <c r="AU112">
        <f>_xlfn.RANK.AVG(Table2[[#This Row],[Sharpe Ratio Z-Score]],Table2[Sharpe Ratio Z-Score])</f>
        <v>111</v>
      </c>
      <c r="AV112">
        <f>(Table2[[#This Row],[Rank 1Y]]+Table2[[#This Row],[Rank 6M]]+Table2[[#This Row],[Rank Sharpe]])/3</f>
        <v>175</v>
      </c>
    </row>
    <row r="113" spans="1:48" x14ac:dyDescent="0.3">
      <c r="A113" t="s">
        <v>1446</v>
      </c>
      <c r="B113" t="s">
        <v>1447</v>
      </c>
      <c r="C113" t="s">
        <v>3158</v>
      </c>
      <c r="D113" t="s">
        <v>169</v>
      </c>
      <c r="E113">
        <v>7225.2480825000002</v>
      </c>
      <c r="F113">
        <v>1043.7</v>
      </c>
      <c r="G113">
        <v>110.647700027158</v>
      </c>
      <c r="H113">
        <f>(Table2[[#This Row],[1Y Return vs Nifty]]-AVERAGE(Table2[1Y Return vs Nifty]))/_xlfn.STDEV.P(Table2[1Y Return vs Nifty])</f>
        <v>1.8032868838028739</v>
      </c>
      <c r="I113">
        <v>7.8173560460782401</v>
      </c>
      <c r="J113">
        <f>(Table2[[#This Row],[1M Return vs Nifty]]-AVERAGE(Table2[1M Return vs Nifty]))/_xlfn.STDEV.P(Table2[1M Return vs Nifty])</f>
        <v>0.29024685544418038</v>
      </c>
      <c r="K113">
        <v>26.982251035752501</v>
      </c>
      <c r="L113">
        <f>(Table2[[#This Row],[6M Return vs Nifty]]-AVERAGE(Table2[6M Return vs Nifty]))/_xlfn.STDEV.P(Table2[6M Return vs Nifty])</f>
        <v>0.63693305466750438</v>
      </c>
      <c r="M113">
        <v>2.7274246692098001</v>
      </c>
      <c r="N113">
        <f>(Table2[[#This Row],[1W Return vs Nifty]]-AVERAGE(Table2[1W Return vs Nifty]))/_xlfn.STDEV.P(Table2[1W Return vs Nifty])</f>
        <v>0.22898171232538136</v>
      </c>
      <c r="O113">
        <v>985.48</v>
      </c>
      <c r="P113">
        <v>995.34496957384999</v>
      </c>
      <c r="Q113">
        <v>865.82053886543099</v>
      </c>
      <c r="R113">
        <v>66.973558034631594</v>
      </c>
      <c r="S113" s="1">
        <f>(Table2[[#This Row],[Close Price]]-Table2[[#This Row],[20D EMA]])/Table2[[#This Row],[20D EMA]]</f>
        <v>5.9077809798270917E-2</v>
      </c>
      <c r="T113" s="1">
        <f>(Table2[[#This Row],[Close Price]]-Table2[[#This Row],[50D EMA]])/Table2[[#This Row],[50D EMA]]</f>
        <v>4.8581177284547812E-2</v>
      </c>
      <c r="U113" s="1">
        <f>(Table2[[#This Row],[Close Price]]-Table2[[#This Row],[200D EMA]])/Table2[[#This Row],[200D EMA]]</f>
        <v>0.20544610938389363</v>
      </c>
      <c r="V113">
        <v>0.521192300992119</v>
      </c>
      <c r="W113">
        <v>985.95</v>
      </c>
      <c r="X113">
        <v>1060</v>
      </c>
      <c r="Y113">
        <v>953.75</v>
      </c>
      <c r="Z113">
        <v>1060</v>
      </c>
      <c r="AA113">
        <v>904.15</v>
      </c>
      <c r="AB113">
        <v>1078</v>
      </c>
      <c r="AC113" s="1">
        <f>(Table2[[#This Row],[Close Price]]/Table2[[#This Row],[Day Low]])-1</f>
        <v>5.8572949946751773E-2</v>
      </c>
      <c r="AD113" s="1">
        <f>(Table2[[#This Row],[Day High]]/Table2[[#This Row],[Close Price]])-1</f>
        <v>1.5617514611478311E-2</v>
      </c>
      <c r="AE113" s="1">
        <f>(Table2[[#This Row],[Close Price]]/Table2[[#This Row],[Current Week Low]])-1</f>
        <v>9.4311926605504581E-2</v>
      </c>
      <c r="AF113" s="1">
        <f>(Table2[[#This Row],[Current Week High]]/Table2[[#This Row],[Close Price]])-1</f>
        <v>1.5617514611478311E-2</v>
      </c>
      <c r="AG113" s="1">
        <f>(Table2[[#This Row],[Close Price]]/Table2[[#This Row],[Current Month Low]])-1</f>
        <v>0.15434385887297464</v>
      </c>
      <c r="AH113" s="1">
        <f>(Table2[[#This Row],[Current Month High]]/Table2[[#This Row],[Close Price]])-1</f>
        <v>3.2863849765258246E-2</v>
      </c>
      <c r="AI113">
        <v>18.276324614352699</v>
      </c>
      <c r="AJ113">
        <v>132.657155595185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0.16</v>
      </c>
      <c r="AM113" t="s">
        <v>3190</v>
      </c>
      <c r="AN113">
        <v>3.32</v>
      </c>
      <c r="AO113" t="s">
        <v>3190</v>
      </c>
      <c r="AP113">
        <v>5.9623151489166998E-2</v>
      </c>
      <c r="AQ113">
        <f>(Table2[[#This Row],[Sharpe Ratio]]-AVERAGE(Table2[Sharpe Ratio]))/_xlfn.STDEV.P(Table2[Sharpe Ratio])</f>
        <v>2.8169608338801441E-2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44</v>
      </c>
      <c r="AT113">
        <f>_xlfn.RANK.AVG(Table2[[#This Row],[6M Return vs Nifty Z-Score]],Table2[6M Return vs Nifty Z-Score])</f>
        <v>138</v>
      </c>
      <c r="AU113">
        <f>_xlfn.RANK.AVG(Table2[[#This Row],[Sharpe Ratio Z-Score]],Table2[Sharpe Ratio Z-Score])</f>
        <v>348</v>
      </c>
      <c r="AV113">
        <f>(Table2[[#This Row],[Rank 1Y]]+Table2[[#This Row],[Rank 6M]]+Table2[[#This Row],[Rank Sharpe]])/3</f>
        <v>176.66666666666666</v>
      </c>
    </row>
    <row r="114" spans="1:48" x14ac:dyDescent="0.3">
      <c r="A114" t="s">
        <v>1048</v>
      </c>
      <c r="B114" t="s">
        <v>1049</v>
      </c>
      <c r="C114" t="s">
        <v>3144</v>
      </c>
      <c r="D114" t="s">
        <v>491</v>
      </c>
      <c r="E114">
        <v>13084.4340210399</v>
      </c>
      <c r="F114">
        <v>136.9</v>
      </c>
      <c r="G114">
        <v>38.863547547861799</v>
      </c>
      <c r="H114">
        <f>(Table2[[#This Row],[1Y Return vs Nifty]]-AVERAGE(Table2[1Y Return vs Nifty]))/_xlfn.STDEV.P(Table2[1Y Return vs Nifty])</f>
        <v>0.40861777183678016</v>
      </c>
      <c r="I114">
        <v>7.2640616586141904E-2</v>
      </c>
      <c r="J114">
        <f>(Table2[[#This Row],[1M Return vs Nifty]]-AVERAGE(Table2[1M Return vs Nifty]))/_xlfn.STDEV.P(Table2[1M Return vs Nifty])</f>
        <v>-0.42710454643548945</v>
      </c>
      <c r="K114">
        <v>62.672398175704402</v>
      </c>
      <c r="L114">
        <f>(Table2[[#This Row],[6M Return vs Nifty]]-AVERAGE(Table2[6M Return vs Nifty]))/_xlfn.STDEV.P(Table2[6M Return vs Nifty])</f>
        <v>1.7910321873403121</v>
      </c>
      <c r="M114">
        <v>-0.947024249655946</v>
      </c>
      <c r="N114">
        <f>(Table2[[#This Row],[1W Return vs Nifty]]-AVERAGE(Table2[1W Return vs Nifty]))/_xlfn.STDEV.P(Table2[1W Return vs Nifty])</f>
        <v>-0.54890325752639091</v>
      </c>
      <c r="O114">
        <v>136.06</v>
      </c>
      <c r="P114">
        <v>134.25368375705099</v>
      </c>
      <c r="Q114">
        <v>111.078678657628</v>
      </c>
      <c r="R114">
        <v>56.695324396888502</v>
      </c>
      <c r="S114" s="1">
        <f>(Table2[[#This Row],[Close Price]]-Table2[[#This Row],[20D EMA]])/Table2[[#This Row],[20D EMA]]</f>
        <v>6.1737468763780933E-3</v>
      </c>
      <c r="T114" s="1">
        <f>(Table2[[#This Row],[Close Price]]-Table2[[#This Row],[50D EMA]])/Table2[[#This Row],[50D EMA]]</f>
        <v>1.9711311964726839E-2</v>
      </c>
      <c r="U114" s="1">
        <f>(Table2[[#This Row],[Close Price]]-Table2[[#This Row],[200D EMA]])/Table2[[#This Row],[200D EMA]]</f>
        <v>0.23245974524021581</v>
      </c>
      <c r="V114">
        <v>0.30947950307605898</v>
      </c>
      <c r="W114">
        <v>133.29</v>
      </c>
      <c r="X114">
        <v>139.44999999999999</v>
      </c>
      <c r="Y114">
        <v>131.46</v>
      </c>
      <c r="Z114">
        <v>139.44999999999999</v>
      </c>
      <c r="AA114">
        <v>125.35</v>
      </c>
      <c r="AB114">
        <v>151.49</v>
      </c>
      <c r="AC114" s="1">
        <f>(Table2[[#This Row],[Close Price]]/Table2[[#This Row],[Day Low]])-1</f>
        <v>2.7083802235726706E-2</v>
      </c>
      <c r="AD114" s="1">
        <f>(Table2[[#This Row],[Day High]]/Table2[[#This Row],[Close Price]])-1</f>
        <v>1.8626734842950965E-2</v>
      </c>
      <c r="AE114" s="1">
        <f>(Table2[[#This Row],[Close Price]]/Table2[[#This Row],[Current Week Low]])-1</f>
        <v>4.1381408793549346E-2</v>
      </c>
      <c r="AF114" s="1">
        <f>(Table2[[#This Row],[Current Week High]]/Table2[[#This Row],[Close Price]])-1</f>
        <v>1.8626734842950965E-2</v>
      </c>
      <c r="AG114" s="1">
        <f>(Table2[[#This Row],[Close Price]]/Table2[[#This Row],[Current Month Low]])-1</f>
        <v>9.2142002393298839E-2</v>
      </c>
      <c r="AH114" s="1">
        <f>(Table2[[#This Row],[Current Month High]]/Table2[[#This Row],[Close Price]])-1</f>
        <v>0.10657414170927693</v>
      </c>
      <c r="AI114">
        <v>23.2651570489408</v>
      </c>
      <c r="AJ114">
        <v>98.405797101449195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0.09</v>
      </c>
      <c r="AM114" t="s">
        <v>3190</v>
      </c>
      <c r="AN114">
        <v>-6.14</v>
      </c>
      <c r="AO114" t="s">
        <v>3189</v>
      </c>
      <c r="AP114">
        <v>6.9542924890604998E-2</v>
      </c>
      <c r="AQ114">
        <f>(Table2[[#This Row],[Sharpe Ratio]]-AVERAGE(Table2[Sharpe Ratio]))/_xlfn.STDEV.P(Table2[Sharpe Ratio])</f>
        <v>0.14271982561938812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1.3663619808346001</v>
      </c>
      <c r="AS114">
        <f>_xlfn.RANK.AVG(Table2[[#This Row],[1Y Return vs Nifty Z-Score]],Table2[1Y Return vs Nifty Z-Score])</f>
        <v>186</v>
      </c>
      <c r="AT114">
        <f>_xlfn.RANK.AVG(Table2[[#This Row],[6M Return vs Nifty Z-Score]],Table2[6M Return vs Nifty Z-Score])</f>
        <v>39</v>
      </c>
      <c r="AU114">
        <f>_xlfn.RANK.AVG(Table2[[#This Row],[Sharpe Ratio Z-Score]],Table2[Sharpe Ratio Z-Score])</f>
        <v>310</v>
      </c>
      <c r="AV114">
        <f>(Table2[[#This Row],[Rank 1Y]]+Table2[[#This Row],[Rank 6M]]+Table2[[#This Row],[Rank Sharpe]])/3</f>
        <v>178.33333333333334</v>
      </c>
    </row>
    <row r="115" spans="1:48" x14ac:dyDescent="0.3">
      <c r="A115" t="s">
        <v>809</v>
      </c>
      <c r="B115" t="s">
        <v>810</v>
      </c>
      <c r="C115" t="s">
        <v>3156</v>
      </c>
      <c r="D115" t="s">
        <v>224</v>
      </c>
      <c r="E115">
        <v>19514.337239820001</v>
      </c>
      <c r="F115">
        <v>893.4</v>
      </c>
      <c r="G115">
        <v>29.1160371484942</v>
      </c>
      <c r="H115">
        <f>(Table2[[#This Row],[1Y Return vs Nifty]]-AVERAGE(Table2[1Y Return vs Nifty]))/_xlfn.STDEV.P(Table2[1Y Return vs Nifty])</f>
        <v>0.21923681234872075</v>
      </c>
      <c r="I115">
        <v>6.3408490471598302</v>
      </c>
      <c r="J115">
        <f>(Table2[[#This Row],[1M Return vs Nifty]]-AVERAGE(Table2[1M Return vs Nifty]))/_xlfn.STDEV.P(Table2[1M Return vs Nifty])</f>
        <v>0.15348594083059766</v>
      </c>
      <c r="K115">
        <v>12.1872624604022</v>
      </c>
      <c r="L115">
        <f>(Table2[[#This Row],[6M Return vs Nifty]]-AVERAGE(Table2[6M Return vs Nifty]))/_xlfn.STDEV.P(Table2[6M Return vs Nifty])</f>
        <v>0.15851296254067512</v>
      </c>
      <c r="M115">
        <v>1.9359745593208699</v>
      </c>
      <c r="N115">
        <f>(Table2[[#This Row],[1W Return vs Nifty]]-AVERAGE(Table2[1W Return vs Nifty]))/_xlfn.STDEV.P(Table2[1W Return vs Nifty])</f>
        <v>6.1430833686366967E-2</v>
      </c>
      <c r="O115">
        <v>866.76</v>
      </c>
      <c r="P115">
        <v>862.23260110094498</v>
      </c>
      <c r="Q115">
        <v>807.26487977557099</v>
      </c>
      <c r="R115">
        <v>62.380305409914399</v>
      </c>
      <c r="S115" s="1">
        <f>(Table2[[#This Row],[Close Price]]-Table2[[#This Row],[20D EMA]])/Table2[[#This Row],[20D EMA]]</f>
        <v>3.0735151599058548E-2</v>
      </c>
      <c r="T115" s="1">
        <f>(Table2[[#This Row],[Close Price]]-Table2[[#This Row],[50D EMA]])/Table2[[#This Row],[50D EMA]]</f>
        <v>3.6147321336793332E-2</v>
      </c>
      <c r="U115" s="1">
        <f>(Table2[[#This Row],[Close Price]]-Table2[[#This Row],[200D EMA]])/Table2[[#This Row],[200D EMA]]</f>
        <v>0.10669994741797209</v>
      </c>
      <c r="V115">
        <v>1.2993737315434</v>
      </c>
      <c r="W115">
        <v>878.5</v>
      </c>
      <c r="X115">
        <v>910.95</v>
      </c>
      <c r="Y115">
        <v>847.35</v>
      </c>
      <c r="Z115">
        <v>927</v>
      </c>
      <c r="AA115">
        <v>810.8</v>
      </c>
      <c r="AB115">
        <v>947</v>
      </c>
      <c r="AC115" s="1">
        <f>(Table2[[#This Row],[Close Price]]/Table2[[#This Row],[Day Low]])-1</f>
        <v>1.6960728514513246E-2</v>
      </c>
      <c r="AD115" s="1">
        <f>(Table2[[#This Row],[Day High]]/Table2[[#This Row],[Close Price]])-1</f>
        <v>1.9644056413700595E-2</v>
      </c>
      <c r="AE115" s="1">
        <f>(Table2[[#This Row],[Close Price]]/Table2[[#This Row],[Current Week Low]])-1</f>
        <v>5.4345901929544915E-2</v>
      </c>
      <c r="AF115" s="1">
        <f>(Table2[[#This Row],[Current Week High]]/Table2[[#This Row],[Close Price]])-1</f>
        <v>3.7609133646742787E-2</v>
      </c>
      <c r="AG115" s="1">
        <f>(Table2[[#This Row],[Close Price]]/Table2[[#This Row],[Current Month Low]])-1</f>
        <v>0.10187469166255547</v>
      </c>
      <c r="AH115" s="1">
        <f>(Table2[[#This Row],[Current Month High]]/Table2[[#This Row],[Close Price]])-1</f>
        <v>5.9995522722184891E-2</v>
      </c>
      <c r="AI115">
        <v>7.2308036713678101</v>
      </c>
      <c r="AJ115">
        <v>59.237144639515101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0.02</v>
      </c>
      <c r="AM115" t="s">
        <v>3190</v>
      </c>
      <c r="AN115">
        <v>0.15</v>
      </c>
      <c r="AO115" t="s">
        <v>3190</v>
      </c>
      <c r="AP115">
        <v>0.17820229742212901</v>
      </c>
      <c r="AQ115">
        <f>(Table2[[#This Row],[Sharpe Ratio]]-AVERAGE(Table2[Sharpe Ratio]))/_xlfn.STDEV.P(Table2[Sharpe Ratio])</f>
        <v>1.3974818276681382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1.9901483770744988</v>
      </c>
      <c r="AS115">
        <f>_xlfn.RANK.AVG(Table2[[#This Row],[1Y Return vs Nifty Z-Score]],Table2[1Y Return vs Nifty Z-Score])</f>
        <v>239</v>
      </c>
      <c r="AT115">
        <f>_xlfn.RANK.AVG(Table2[[#This Row],[6M Return vs Nifty Z-Score]],Table2[6M Return vs Nifty Z-Score])</f>
        <v>246</v>
      </c>
      <c r="AU115">
        <f>_xlfn.RANK.AVG(Table2[[#This Row],[Sharpe Ratio Z-Score]],Table2[Sharpe Ratio Z-Score])</f>
        <v>56</v>
      </c>
      <c r="AV115">
        <f>(Table2[[#This Row],[Rank 1Y]]+Table2[[#This Row],[Rank 6M]]+Table2[[#This Row],[Rank Sharpe]])/3</f>
        <v>180.33333333333334</v>
      </c>
    </row>
    <row r="116" spans="1:48" x14ac:dyDescent="0.3">
      <c r="A116" t="s">
        <v>1112</v>
      </c>
      <c r="B116" t="s">
        <v>1113</v>
      </c>
      <c r="C116" t="s">
        <v>3151</v>
      </c>
      <c r="D116" t="s">
        <v>72</v>
      </c>
      <c r="E116">
        <v>11252.367368310001</v>
      </c>
      <c r="F116">
        <v>363.1</v>
      </c>
      <c r="G116">
        <v>36.5576275055056</v>
      </c>
      <c r="H116">
        <f>(Table2[[#This Row],[1Y Return vs Nifty]]-AVERAGE(Table2[1Y Return vs Nifty]))/_xlfn.STDEV.P(Table2[1Y Return vs Nifty])</f>
        <v>0.36381686040071792</v>
      </c>
      <c r="I116">
        <v>3.6994488094467401</v>
      </c>
      <c r="J116">
        <f>(Table2[[#This Row],[1M Return vs Nifty]]-AVERAGE(Table2[1M Return vs Nifty]))/_xlfn.STDEV.P(Table2[1M Return vs Nifty])</f>
        <v>-9.1172779131310736E-2</v>
      </c>
      <c r="K116">
        <v>66.026840295114894</v>
      </c>
      <c r="L116">
        <f>(Table2[[#This Row],[6M Return vs Nifty]]-AVERAGE(Table2[6M Return vs Nifty]))/_xlfn.STDEV.P(Table2[6M Return vs Nifty])</f>
        <v>1.8995035457079874</v>
      </c>
      <c r="M116">
        <v>-1.25076823464971</v>
      </c>
      <c r="N116">
        <f>(Table2[[#This Row],[1W Return vs Nifty]]-AVERAGE(Table2[1W Return vs Nifty]))/_xlfn.STDEV.P(Table2[1W Return vs Nifty])</f>
        <v>-0.61320620085931044</v>
      </c>
      <c r="O116">
        <v>359.06</v>
      </c>
      <c r="P116">
        <v>357.78669220148799</v>
      </c>
      <c r="Q116">
        <v>310.86904850960201</v>
      </c>
      <c r="R116">
        <v>69.864938021421693</v>
      </c>
      <c r="S116" s="1">
        <f>(Table2[[#This Row],[Close Price]]-Table2[[#This Row],[20D EMA]])/Table2[[#This Row],[20D EMA]]</f>
        <v>1.1251601403665183E-2</v>
      </c>
      <c r="T116" s="1">
        <f>(Table2[[#This Row],[Close Price]]-Table2[[#This Row],[50D EMA]])/Table2[[#This Row],[50D EMA]]</f>
        <v>1.4850490290230898E-2</v>
      </c>
      <c r="U116" s="1">
        <f>(Table2[[#This Row],[Close Price]]-Table2[[#This Row],[200D EMA]])/Table2[[#This Row],[200D EMA]]</f>
        <v>0.16801592741641092</v>
      </c>
      <c r="V116">
        <v>0.437815882455038</v>
      </c>
      <c r="W116">
        <v>358.25</v>
      </c>
      <c r="X116">
        <v>364.9</v>
      </c>
      <c r="Y116">
        <v>356</v>
      </c>
      <c r="Z116">
        <v>364.9</v>
      </c>
      <c r="AA116">
        <v>351.25</v>
      </c>
      <c r="AB116">
        <v>366</v>
      </c>
      <c r="AC116" s="1">
        <f>(Table2[[#This Row],[Close Price]]/Table2[[#This Row],[Day Low]])-1</f>
        <v>1.353803210048854E-2</v>
      </c>
      <c r="AD116" s="1">
        <f>(Table2[[#This Row],[Day High]]/Table2[[#This Row],[Close Price]])-1</f>
        <v>4.9573120352519595E-3</v>
      </c>
      <c r="AE116" s="1">
        <f>(Table2[[#This Row],[Close Price]]/Table2[[#This Row],[Current Week Low]])-1</f>
        <v>1.9943820224719078E-2</v>
      </c>
      <c r="AF116" s="1">
        <f>(Table2[[#This Row],[Current Week High]]/Table2[[#This Row],[Close Price]])-1</f>
        <v>4.9573120352519595E-3</v>
      </c>
      <c r="AG116" s="1">
        <f>(Table2[[#This Row],[Close Price]]/Table2[[#This Row],[Current Month Low]])-1</f>
        <v>3.3736654804270572E-2</v>
      </c>
      <c r="AH116" s="1">
        <f>(Table2[[#This Row],[Current Month High]]/Table2[[#This Row],[Close Price]])-1</f>
        <v>7.9867805012392434E-3</v>
      </c>
      <c r="AI116">
        <v>6.0313963095565803</v>
      </c>
      <c r="AJ116">
        <v>110.43175891046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0.06</v>
      </c>
      <c r="AM116" t="s">
        <v>3190</v>
      </c>
      <c r="AN116">
        <v>0.54</v>
      </c>
      <c r="AO116" t="s">
        <v>3190</v>
      </c>
      <c r="AP116">
        <v>6.9228972166790997E-2</v>
      </c>
      <c r="AQ116">
        <f>(Table2[[#This Row],[Sharpe Ratio]]-AVERAGE(Table2[Sharpe Ratio]))/_xlfn.STDEV.P(Table2[Sharpe Ratio])</f>
        <v>0.13909440482867605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1.6980358309467602</v>
      </c>
      <c r="AS116">
        <f>_xlfn.RANK.AVG(Table2[[#This Row],[1Y Return vs Nifty Z-Score]],Table2[1Y Return vs Nifty Z-Score])</f>
        <v>199</v>
      </c>
      <c r="AT116">
        <f>_xlfn.RANK.AVG(Table2[[#This Row],[6M Return vs Nifty Z-Score]],Table2[6M Return vs Nifty Z-Score])</f>
        <v>34</v>
      </c>
      <c r="AU116">
        <f>_xlfn.RANK.AVG(Table2[[#This Row],[Sharpe Ratio Z-Score]],Table2[Sharpe Ratio Z-Score])</f>
        <v>313</v>
      </c>
      <c r="AV116">
        <f>(Table2[[#This Row],[Rank 1Y]]+Table2[[#This Row],[Rank 6M]]+Table2[[#This Row],[Rank Sharpe]])/3</f>
        <v>182</v>
      </c>
    </row>
    <row r="117" spans="1:48" x14ac:dyDescent="0.3">
      <c r="A117" t="s">
        <v>749</v>
      </c>
      <c r="B117" t="s">
        <v>750</v>
      </c>
      <c r="C117" t="s">
        <v>3148</v>
      </c>
      <c r="D117" t="s">
        <v>259</v>
      </c>
      <c r="E117">
        <v>22971.976258350001</v>
      </c>
      <c r="F117">
        <v>574.1</v>
      </c>
      <c r="G117">
        <v>33.181176015758098</v>
      </c>
      <c r="H117">
        <f>(Table2[[#This Row],[1Y Return vs Nifty]]-AVERAGE(Table2[1Y Return vs Nifty]))/_xlfn.STDEV.P(Table2[1Y Return vs Nifty])</f>
        <v>0.29821696908541806</v>
      </c>
      <c r="I117">
        <v>13.2784236453926</v>
      </c>
      <c r="J117">
        <f>(Table2[[#This Row],[1M Return vs Nifty]]-AVERAGE(Table2[1M Return vs Nifty]))/_xlfn.STDEV.P(Table2[1M Return vs Nifty])</f>
        <v>0.79607622177697435</v>
      </c>
      <c r="K117">
        <v>50.6836868680926</v>
      </c>
      <c r="L117">
        <f>(Table2[[#This Row],[6M Return vs Nifty]]-AVERAGE(Table2[6M Return vs Nifty]))/_xlfn.STDEV.P(Table2[6M Return vs Nifty])</f>
        <v>1.40335764882626</v>
      </c>
      <c r="M117">
        <v>1.62310188791983</v>
      </c>
      <c r="N117">
        <f>(Table2[[#This Row],[1W Return vs Nifty]]-AVERAGE(Table2[1W Return vs Nifty]))/_xlfn.STDEV.P(Table2[1W Return vs Nifty])</f>
        <v>-4.8046628286775948E-3</v>
      </c>
      <c r="O117">
        <v>568.79999999999995</v>
      </c>
      <c r="P117">
        <v>547.71050072231003</v>
      </c>
      <c r="Q117">
        <v>474.71182633652199</v>
      </c>
      <c r="R117">
        <v>49.633800983459302</v>
      </c>
      <c r="S117" s="1">
        <f>(Table2[[#This Row],[Close Price]]-Table2[[#This Row],[20D EMA]])/Table2[[#This Row],[20D EMA]]</f>
        <v>9.3178621659635516E-3</v>
      </c>
      <c r="T117" s="1">
        <f>(Table2[[#This Row],[Close Price]]-Table2[[#This Row],[50D EMA]])/Table2[[#This Row],[50D EMA]]</f>
        <v>4.8181474050411725E-2</v>
      </c>
      <c r="U117" s="1">
        <f>(Table2[[#This Row],[Close Price]]-Table2[[#This Row],[200D EMA]])/Table2[[#This Row],[200D EMA]]</f>
        <v>0.20936527836368249</v>
      </c>
      <c r="V117">
        <v>1.3781647950323399</v>
      </c>
      <c r="W117">
        <v>571</v>
      </c>
      <c r="X117">
        <v>590.20000000000005</v>
      </c>
      <c r="Y117">
        <v>571</v>
      </c>
      <c r="Z117">
        <v>615</v>
      </c>
      <c r="AA117">
        <v>533.4</v>
      </c>
      <c r="AB117">
        <v>615</v>
      </c>
      <c r="AC117" s="1">
        <f>(Table2[[#This Row],[Close Price]]/Table2[[#This Row],[Day Low]])-1</f>
        <v>5.4290718038529917E-3</v>
      </c>
      <c r="AD117" s="1">
        <f>(Table2[[#This Row],[Day High]]/Table2[[#This Row],[Close Price]])-1</f>
        <v>2.8043894791848212E-2</v>
      </c>
      <c r="AE117" s="1">
        <f>(Table2[[#This Row],[Close Price]]/Table2[[#This Row],[Current Week Low]])-1</f>
        <v>5.4290718038529917E-3</v>
      </c>
      <c r="AF117" s="1">
        <f>(Table2[[#This Row],[Current Week High]]/Table2[[#This Row],[Close Price]])-1</f>
        <v>7.1241943912210282E-2</v>
      </c>
      <c r="AG117" s="1">
        <f>(Table2[[#This Row],[Close Price]]/Table2[[#This Row],[Current Month Low]])-1</f>
        <v>7.6302962129733976E-2</v>
      </c>
      <c r="AH117" s="1">
        <f>(Table2[[#This Row],[Current Month High]]/Table2[[#This Row],[Close Price]])-1</f>
        <v>7.1241943912210282E-2</v>
      </c>
      <c r="AI117">
        <v>7.1241943912210202</v>
      </c>
      <c r="AJ117">
        <v>64.028571428571396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0.15</v>
      </c>
      <c r="AM117" t="s">
        <v>3190</v>
      </c>
      <c r="AN117">
        <v>0.69</v>
      </c>
      <c r="AO117" t="s">
        <v>3190</v>
      </c>
      <c r="AP117">
        <v>8.9315716445222001E-2</v>
      </c>
      <c r="AQ117">
        <f>(Table2[[#This Row],[Sharpe Ratio]]-AVERAGE(Table2[Sharpe Ratio]))/_xlfn.STDEV.P(Table2[Sharpe Ratio])</f>
        <v>0.37104939295575373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2.8638955698157287</v>
      </c>
      <c r="AS117">
        <f>_xlfn.RANK.AVG(Table2[[#This Row],[1Y Return vs Nifty Z-Score]],Table2[1Y Return vs Nifty Z-Score])</f>
        <v>226</v>
      </c>
      <c r="AT117">
        <f>_xlfn.RANK.AVG(Table2[[#This Row],[6M Return vs Nifty Z-Score]],Table2[6M Return vs Nifty Z-Score])</f>
        <v>65</v>
      </c>
      <c r="AU117">
        <f>_xlfn.RANK.AVG(Table2[[#This Row],[Sharpe Ratio Z-Score]],Table2[Sharpe Ratio Z-Score])</f>
        <v>256</v>
      </c>
      <c r="AV117">
        <f>(Table2[[#This Row],[Rank 1Y]]+Table2[[#This Row],[Rank 6M]]+Table2[[#This Row],[Rank Sharpe]])/3</f>
        <v>182.33333333333334</v>
      </c>
    </row>
    <row r="118" spans="1:48" x14ac:dyDescent="0.3">
      <c r="A118" t="s">
        <v>714</v>
      </c>
      <c r="B118" t="s">
        <v>715</v>
      </c>
      <c r="C118" t="s">
        <v>3148</v>
      </c>
      <c r="D118" t="s">
        <v>259</v>
      </c>
      <c r="E118">
        <v>24338.3063067</v>
      </c>
      <c r="F118">
        <v>488.7</v>
      </c>
      <c r="G118">
        <v>23.6411040089158</v>
      </c>
      <c r="H118">
        <f>(Table2[[#This Row],[1Y Return vs Nifty]]-AVERAGE(Table2[1Y Return vs Nifty]))/_xlfn.STDEV.P(Table2[1Y Return vs Nifty])</f>
        <v>0.11286625734283946</v>
      </c>
      <c r="I118">
        <v>7.6194020491232299</v>
      </c>
      <c r="J118">
        <f>(Table2[[#This Row],[1M Return vs Nifty]]-AVERAGE(Table2[1M Return vs Nifty]))/_xlfn.STDEV.P(Table2[1M Return vs Nifty])</f>
        <v>0.27191143969957982</v>
      </c>
      <c r="K118">
        <v>24.258110788814299</v>
      </c>
      <c r="L118">
        <f>(Table2[[#This Row],[6M Return vs Nifty]]-AVERAGE(Table2[6M Return vs Nifty]))/_xlfn.STDEV.P(Table2[6M Return vs Nifty])</f>
        <v>0.54884353562063215</v>
      </c>
      <c r="M118">
        <v>7.9871923163915897</v>
      </c>
      <c r="N118">
        <f>(Table2[[#This Row],[1W Return vs Nifty]]-AVERAGE(Table2[1W Return vs Nifty]))/_xlfn.STDEV.P(Table2[1W Return vs Nifty])</f>
        <v>1.3424804404335202</v>
      </c>
      <c r="O118">
        <v>442.91</v>
      </c>
      <c r="P118">
        <v>429.17686122427102</v>
      </c>
      <c r="Q118">
        <v>397.95381274822</v>
      </c>
      <c r="R118">
        <v>86.967069365433503</v>
      </c>
      <c r="S118" s="1">
        <f>(Table2[[#This Row],[Close Price]]-Table2[[#This Row],[20D EMA]])/Table2[[#This Row],[20D EMA]]</f>
        <v>0.10338443476101231</v>
      </c>
      <c r="T118" s="1">
        <f>(Table2[[#This Row],[Close Price]]-Table2[[#This Row],[50D EMA]])/Table2[[#This Row],[50D EMA]]</f>
        <v>0.13869139777464495</v>
      </c>
      <c r="U118" s="1">
        <f>(Table2[[#This Row],[Close Price]]-Table2[[#This Row],[200D EMA]])/Table2[[#This Row],[200D EMA]]</f>
        <v>0.22803195834485915</v>
      </c>
      <c r="V118">
        <v>1.43399634305754</v>
      </c>
      <c r="W118">
        <v>475.3</v>
      </c>
      <c r="X118">
        <v>494.7</v>
      </c>
      <c r="Y118">
        <v>432.55</v>
      </c>
      <c r="Z118">
        <v>494.7</v>
      </c>
      <c r="AA118">
        <v>426</v>
      </c>
      <c r="AB118">
        <v>494.7</v>
      </c>
      <c r="AC118" s="1">
        <f>(Table2[[#This Row],[Close Price]]/Table2[[#This Row],[Day Low]])-1</f>
        <v>2.8192720387123948E-2</v>
      </c>
      <c r="AD118" s="1">
        <f>(Table2[[#This Row],[Day High]]/Table2[[#This Row],[Close Price]])-1</f>
        <v>1.2277470841006721E-2</v>
      </c>
      <c r="AE118" s="1">
        <f>(Table2[[#This Row],[Close Price]]/Table2[[#This Row],[Current Week Low]])-1</f>
        <v>0.12981158247601421</v>
      </c>
      <c r="AF118" s="1">
        <f>(Table2[[#This Row],[Current Week High]]/Table2[[#This Row],[Close Price]])-1</f>
        <v>1.2277470841006721E-2</v>
      </c>
      <c r="AG118" s="1">
        <f>(Table2[[#This Row],[Close Price]]/Table2[[#This Row],[Current Month Low]])-1</f>
        <v>0.14718309859154921</v>
      </c>
      <c r="AH118" s="1">
        <f>(Table2[[#This Row],[Current Month High]]/Table2[[#This Row],[Close Price]])-1</f>
        <v>1.2277470841006721E-2</v>
      </c>
      <c r="AI118">
        <v>14.1804788213627</v>
      </c>
      <c r="AJ118">
        <v>57.087753134040398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0.27</v>
      </c>
      <c r="AM118" t="s">
        <v>3190</v>
      </c>
      <c r="AN118">
        <v>11.52</v>
      </c>
      <c r="AO118" t="s">
        <v>3190</v>
      </c>
      <c r="AP118">
        <v>0.13618585026559801</v>
      </c>
      <c r="AQ118">
        <f>(Table2[[#This Row],[Sharpe Ratio]]-AVERAGE(Table2[Sharpe Ratio]))/_xlfn.STDEV.P(Table2[Sharpe Ratio])</f>
        <v>0.91228998342286483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3.1883916565194363</v>
      </c>
      <c r="AS118">
        <f>_xlfn.RANK.AVG(Table2[[#This Row],[1Y Return vs Nifty Z-Score]],Table2[1Y Return vs Nifty Z-Score])</f>
        <v>266</v>
      </c>
      <c r="AT118">
        <f>_xlfn.RANK.AVG(Table2[[#This Row],[6M Return vs Nifty Z-Score]],Table2[6M Return vs Nifty Z-Score])</f>
        <v>154</v>
      </c>
      <c r="AU118">
        <f>_xlfn.RANK.AVG(Table2[[#This Row],[Sharpe Ratio Z-Score]],Table2[Sharpe Ratio Z-Score])</f>
        <v>128</v>
      </c>
      <c r="AV118">
        <f>(Table2[[#This Row],[Rank 1Y]]+Table2[[#This Row],[Rank 6M]]+Table2[[#This Row],[Rank Sharpe]])/3</f>
        <v>182.66666666666666</v>
      </c>
    </row>
    <row r="119" spans="1:48" x14ac:dyDescent="0.3">
      <c r="A119" t="s">
        <v>1098</v>
      </c>
      <c r="B119" t="s">
        <v>1099</v>
      </c>
      <c r="C119" t="s">
        <v>3152</v>
      </c>
      <c r="D119" t="s">
        <v>262</v>
      </c>
      <c r="E119">
        <v>11620.0910003399</v>
      </c>
      <c r="F119">
        <v>1746.45</v>
      </c>
      <c r="G119">
        <v>52.4938826571276</v>
      </c>
      <c r="H119">
        <f>(Table2[[#This Row],[1Y Return vs Nifty]]-AVERAGE(Table2[1Y Return vs Nifty]))/_xlfn.STDEV.P(Table2[1Y Return vs Nifty])</f>
        <v>0.67343677026575466</v>
      </c>
      <c r="I119">
        <v>1.18446953698972</v>
      </c>
      <c r="J119">
        <f>(Table2[[#This Row],[1M Return vs Nifty]]-AVERAGE(Table2[1M Return vs Nifty]))/_xlfn.STDEV.P(Table2[1M Return vs Nifty])</f>
        <v>-0.32412180394960166</v>
      </c>
      <c r="K119">
        <v>13.341584689046799</v>
      </c>
      <c r="L119">
        <f>(Table2[[#This Row],[6M Return vs Nifty]]-AVERAGE(Table2[6M Return vs Nifty]))/_xlfn.STDEV.P(Table2[6M Return vs Nifty])</f>
        <v>0.19583985496506623</v>
      </c>
      <c r="M119">
        <v>-2.5282272943897302</v>
      </c>
      <c r="N119">
        <f>(Table2[[#This Row],[1W Return vs Nifty]]-AVERAGE(Table2[1W Return vs Nifty]))/_xlfn.STDEV.P(Table2[1W Return vs Nifty])</f>
        <v>-0.88364572093827942</v>
      </c>
      <c r="O119">
        <v>1863.63</v>
      </c>
      <c r="P119">
        <v>1868.0649519388</v>
      </c>
      <c r="Q119">
        <v>1633.4526659670501</v>
      </c>
      <c r="R119">
        <v>37.002423146431603</v>
      </c>
      <c r="S119" s="1">
        <f>(Table2[[#This Row],[Close Price]]-Table2[[#This Row],[20D EMA]])/Table2[[#This Row],[20D EMA]]</f>
        <v>-6.2877287873665935E-2</v>
      </c>
      <c r="T119" s="1">
        <f>(Table2[[#This Row],[Close Price]]-Table2[[#This Row],[50D EMA]])/Table2[[#This Row],[50D EMA]]</f>
        <v>-6.5102100337881746E-2</v>
      </c>
      <c r="U119" s="1">
        <f>(Table2[[#This Row],[Close Price]]-Table2[[#This Row],[200D EMA]])/Table2[[#This Row],[200D EMA]]</f>
        <v>6.9176987118908878E-2</v>
      </c>
      <c r="V119">
        <v>2.09513930274146</v>
      </c>
      <c r="W119">
        <v>1711</v>
      </c>
      <c r="X119">
        <v>1793.25</v>
      </c>
      <c r="Y119">
        <v>1667.2</v>
      </c>
      <c r="Z119">
        <v>1800.95</v>
      </c>
      <c r="AA119">
        <v>1667.2</v>
      </c>
      <c r="AB119">
        <v>2328.9</v>
      </c>
      <c r="AC119" s="1">
        <f>(Table2[[#This Row],[Close Price]]/Table2[[#This Row],[Day Low]])-1</f>
        <v>2.0718877849211115E-2</v>
      </c>
      <c r="AD119" s="1">
        <f>(Table2[[#This Row],[Day High]]/Table2[[#This Row],[Close Price]])-1</f>
        <v>2.6797217212058744E-2</v>
      </c>
      <c r="AE119" s="1">
        <f>(Table2[[#This Row],[Close Price]]/Table2[[#This Row],[Current Week Low]])-1</f>
        <v>4.753478886756235E-2</v>
      </c>
      <c r="AF119" s="1">
        <f>(Table2[[#This Row],[Current Week High]]/Table2[[#This Row],[Close Price]])-1</f>
        <v>3.1206161069598393E-2</v>
      </c>
      <c r="AG119" s="1">
        <f>(Table2[[#This Row],[Close Price]]/Table2[[#This Row],[Current Month Low]])-1</f>
        <v>4.753478886756235E-2</v>
      </c>
      <c r="AH119" s="1">
        <f>(Table2[[#This Row],[Current Month High]]/Table2[[#This Row],[Close Price]])-1</f>
        <v>0.33350511036674391</v>
      </c>
      <c r="AI119">
        <v>33.350511036674298</v>
      </c>
      <c r="AJ119">
        <v>81.176409564811394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0.08</v>
      </c>
      <c r="AM119" t="s">
        <v>3190</v>
      </c>
      <c r="AN119">
        <v>-19.96</v>
      </c>
      <c r="AO119" t="s">
        <v>3189</v>
      </c>
      <c r="AP119">
        <v>0.115732431243977</v>
      </c>
      <c r="AQ119">
        <f>(Table2[[#This Row],[Sharpe Ratio]]-AVERAGE(Table2[Sharpe Ratio]))/_xlfn.STDEV.P(Table2[Sharpe Ratio])</f>
        <v>0.67610075830226568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136</v>
      </c>
      <c r="AT119">
        <f>_xlfn.RANK.AVG(Table2[[#This Row],[6M Return vs Nifty Z-Score]],Table2[6M Return vs Nifty Z-Score])</f>
        <v>236</v>
      </c>
      <c r="AU119">
        <f>_xlfn.RANK.AVG(Table2[[#This Row],[Sharpe Ratio Z-Score]],Table2[Sharpe Ratio Z-Score])</f>
        <v>176</v>
      </c>
      <c r="AV119">
        <f>(Table2[[#This Row],[Rank 1Y]]+Table2[[#This Row],[Rank 6M]]+Table2[[#This Row],[Rank Sharpe]])/3</f>
        <v>182.66666666666666</v>
      </c>
    </row>
    <row r="120" spans="1:48" x14ac:dyDescent="0.3">
      <c r="A120" t="s">
        <v>267</v>
      </c>
      <c r="B120" t="s">
        <v>268</v>
      </c>
      <c r="C120" t="s">
        <v>3148</v>
      </c>
      <c r="D120" t="s">
        <v>259</v>
      </c>
      <c r="E120">
        <v>94962.719597304997</v>
      </c>
      <c r="F120">
        <v>976.85</v>
      </c>
      <c r="G120">
        <v>46.997939648129197</v>
      </c>
      <c r="H120">
        <f>(Table2[[#This Row],[1Y Return vs Nifty]]-AVERAGE(Table2[1Y Return vs Nifty]))/_xlfn.STDEV.P(Table2[1Y Return vs Nifty])</f>
        <v>0.56665802187854208</v>
      </c>
      <c r="I120">
        <v>8.3919791271506892</v>
      </c>
      <c r="J120">
        <f>(Table2[[#This Row],[1M Return vs Nifty]]-AVERAGE(Table2[1M Return vs Nifty]))/_xlfn.STDEV.P(Table2[1M Return vs Nifty])</f>
        <v>0.34347110577493389</v>
      </c>
      <c r="K120">
        <v>18.864764570735101</v>
      </c>
      <c r="L120">
        <f>(Table2[[#This Row],[6M Return vs Nifty]]-AVERAGE(Table2[6M Return vs Nifty]))/_xlfn.STDEV.P(Table2[6M Return vs Nifty])</f>
        <v>0.37444088695456224</v>
      </c>
      <c r="M120">
        <v>-0.51757209816141403</v>
      </c>
      <c r="N120">
        <f>(Table2[[#This Row],[1W Return vs Nifty]]-AVERAGE(Table2[1W Return vs Nifty]))/_xlfn.STDEV.P(Table2[1W Return vs Nifty])</f>
        <v>-0.45798775392450009</v>
      </c>
      <c r="O120">
        <v>997.96</v>
      </c>
      <c r="P120">
        <v>977.95385116375405</v>
      </c>
      <c r="Q120">
        <v>877.43854049273102</v>
      </c>
      <c r="R120">
        <v>40.450773093403498</v>
      </c>
      <c r="S120" s="1">
        <f>(Table2[[#This Row],[Close Price]]-Table2[[#This Row],[20D EMA]])/Table2[[#This Row],[20D EMA]]</f>
        <v>-2.1153152430959169E-2</v>
      </c>
      <c r="T120" s="1">
        <f>(Table2[[#This Row],[Close Price]]-Table2[[#This Row],[50D EMA]])/Table2[[#This Row],[50D EMA]]</f>
        <v>-1.1287354331090973E-3</v>
      </c>
      <c r="U120" s="1">
        <f>(Table2[[#This Row],[Close Price]]-Table2[[#This Row],[200D EMA]])/Table2[[#This Row],[200D EMA]]</f>
        <v>0.11329734781360741</v>
      </c>
      <c r="V120">
        <v>0.85929556165986898</v>
      </c>
      <c r="W120">
        <v>973.5</v>
      </c>
      <c r="X120">
        <v>1014.95</v>
      </c>
      <c r="Y120">
        <v>964.05</v>
      </c>
      <c r="Z120">
        <v>1018.85</v>
      </c>
      <c r="AA120">
        <v>936.25</v>
      </c>
      <c r="AB120">
        <v>1109</v>
      </c>
      <c r="AC120" s="1">
        <f>(Table2[[#This Row],[Close Price]]/Table2[[#This Row],[Day Low]])-1</f>
        <v>3.4411915767849077E-3</v>
      </c>
      <c r="AD120" s="1">
        <f>(Table2[[#This Row],[Day High]]/Table2[[#This Row],[Close Price]])-1</f>
        <v>3.9002917541075988E-2</v>
      </c>
      <c r="AE120" s="1">
        <f>(Table2[[#This Row],[Close Price]]/Table2[[#This Row],[Current Week Low]])-1</f>
        <v>1.3277319641097574E-2</v>
      </c>
      <c r="AF120" s="1">
        <f>(Table2[[#This Row],[Current Week High]]/Table2[[#This Row],[Close Price]])-1</f>
        <v>4.2995342171264772E-2</v>
      </c>
      <c r="AG120" s="1">
        <f>(Table2[[#This Row],[Close Price]]/Table2[[#This Row],[Current Month Low]])-1</f>
        <v>4.3364485981308487E-2</v>
      </c>
      <c r="AH120" s="1">
        <f>(Table2[[#This Row],[Current Month High]]/Table2[[#This Row],[Close Price]])-1</f>
        <v>0.13528177304601519</v>
      </c>
      <c r="AI120">
        <v>14.449506065414299</v>
      </c>
      <c r="AJ120">
        <v>63.039305683050998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0.17</v>
      </c>
      <c r="AM120" t="s">
        <v>3190</v>
      </c>
      <c r="AN120">
        <v>-9.49</v>
      </c>
      <c r="AO120" t="s">
        <v>3189</v>
      </c>
      <c r="AP120">
        <v>0.10432056938864701</v>
      </c>
      <c r="AQ120">
        <f>(Table2[[#This Row],[Sharpe Ratio]]-AVERAGE(Table2[Sharpe Ratio]))/_xlfn.STDEV.P(Table2[Sharpe Ratio])</f>
        <v>0.54432040383221403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1.370902664515752</v>
      </c>
      <c r="AS120">
        <f>_xlfn.RANK.AVG(Table2[[#This Row],[1Y Return vs Nifty Z-Score]],Table2[1Y Return vs Nifty Z-Score])</f>
        <v>151</v>
      </c>
      <c r="AT120">
        <f>_xlfn.RANK.AVG(Table2[[#This Row],[6M Return vs Nifty Z-Score]],Table2[6M Return vs Nifty Z-Score])</f>
        <v>188</v>
      </c>
      <c r="AU120">
        <f>_xlfn.RANK.AVG(Table2[[#This Row],[Sharpe Ratio Z-Score]],Table2[Sharpe Ratio Z-Score])</f>
        <v>211</v>
      </c>
      <c r="AV120">
        <f>(Table2[[#This Row],[Rank 1Y]]+Table2[[#This Row],[Rank 6M]]+Table2[[#This Row],[Rank Sharpe]])/3</f>
        <v>183.33333333333334</v>
      </c>
    </row>
    <row r="121" spans="1:48" x14ac:dyDescent="0.3">
      <c r="A121" t="s">
        <v>626</v>
      </c>
      <c r="B121" t="s">
        <v>627</v>
      </c>
      <c r="C121" t="s">
        <v>3144</v>
      </c>
      <c r="D121" t="s">
        <v>420</v>
      </c>
      <c r="E121">
        <v>29996.510667189999</v>
      </c>
      <c r="F121">
        <v>1597.45</v>
      </c>
      <c r="G121">
        <v>32.694458130349098</v>
      </c>
      <c r="H121">
        <f>(Table2[[#This Row],[1Y Return vs Nifty]]-AVERAGE(Table2[1Y Return vs Nifty]))/_xlfn.STDEV.P(Table2[1Y Return vs Nifty])</f>
        <v>0.28876069806212823</v>
      </c>
      <c r="I121">
        <v>-11.900550498567901</v>
      </c>
      <c r="J121">
        <f>(Table2[[#This Row],[1M Return vs Nifty]]-AVERAGE(Table2[1M Return vs Nifty]))/_xlfn.STDEV.P(Table2[1M Return vs Nifty])</f>
        <v>-1.5361169445827292</v>
      </c>
      <c r="K121">
        <v>38.095874398002501</v>
      </c>
      <c r="L121">
        <f>(Table2[[#This Row],[6M Return vs Nifty]]-AVERAGE(Table2[6M Return vs Nifty]))/_xlfn.STDEV.P(Table2[6M Return vs Nifty])</f>
        <v>0.99631019684989619</v>
      </c>
      <c r="M121">
        <v>-2.9537154002073098</v>
      </c>
      <c r="N121">
        <f>(Table2[[#This Row],[1W Return vs Nifty]]-AVERAGE(Table2[1W Return vs Nifty]))/_xlfn.STDEV.P(Table2[1W Return vs Nifty])</f>
        <v>-0.97372203161083737</v>
      </c>
      <c r="O121">
        <v>1621.37</v>
      </c>
      <c r="P121">
        <v>1705.5909884697901</v>
      </c>
      <c r="Q121">
        <v>1492.4382042139</v>
      </c>
      <c r="R121">
        <v>53.083408151590497</v>
      </c>
      <c r="S121" s="1">
        <f>(Table2[[#This Row],[Close Price]]-Table2[[#This Row],[20D EMA]])/Table2[[#This Row],[20D EMA]]</f>
        <v>-1.4752955833646759E-2</v>
      </c>
      <c r="T121" s="1">
        <f>(Table2[[#This Row],[Close Price]]-Table2[[#This Row],[50D EMA]])/Table2[[#This Row],[50D EMA]]</f>
        <v>-6.3403822605096666E-2</v>
      </c>
      <c r="U121" s="1">
        <f>(Table2[[#This Row],[Close Price]]-Table2[[#This Row],[200D EMA]])/Table2[[#This Row],[200D EMA]]</f>
        <v>7.0362575475218458E-2</v>
      </c>
      <c r="V121">
        <v>0.612611770842862</v>
      </c>
      <c r="W121">
        <v>1537.2</v>
      </c>
      <c r="X121">
        <v>1600</v>
      </c>
      <c r="Y121">
        <v>1490.3</v>
      </c>
      <c r="Z121">
        <v>1600</v>
      </c>
      <c r="AA121">
        <v>1470.2</v>
      </c>
      <c r="AB121">
        <v>1825.95</v>
      </c>
      <c r="AC121" s="1">
        <f>(Table2[[#This Row],[Close Price]]/Table2[[#This Row],[Day Low]])-1</f>
        <v>3.9194639604475778E-2</v>
      </c>
      <c r="AD121" s="1">
        <f>(Table2[[#This Row],[Day High]]/Table2[[#This Row],[Close Price]])-1</f>
        <v>1.5962940937117587E-3</v>
      </c>
      <c r="AE121" s="1">
        <f>(Table2[[#This Row],[Close Price]]/Table2[[#This Row],[Current Week Low]])-1</f>
        <v>7.1898275514997056E-2</v>
      </c>
      <c r="AF121" s="1">
        <f>(Table2[[#This Row],[Current Week High]]/Table2[[#This Row],[Close Price]])-1</f>
        <v>1.5962940937117587E-3</v>
      </c>
      <c r="AG121" s="1">
        <f>(Table2[[#This Row],[Close Price]]/Table2[[#This Row],[Current Month Low]])-1</f>
        <v>8.6552849952387323E-2</v>
      </c>
      <c r="AH121" s="1">
        <f>(Table2[[#This Row],[Current Month High]]/Table2[[#This Row],[Close Price]])-1</f>
        <v>0.14304047075025816</v>
      </c>
      <c r="AI121">
        <v>34.899370872327701</v>
      </c>
      <c r="AJ121">
        <v>66.210592029965596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-0.12</v>
      </c>
      <c r="AM121" t="s">
        <v>3189</v>
      </c>
      <c r="AN121">
        <v>-4.8</v>
      </c>
      <c r="AO121" t="s">
        <v>3189</v>
      </c>
      <c r="AP121">
        <v>9.8274273920076996E-2</v>
      </c>
      <c r="AQ121">
        <f>(Table2[[#This Row],[Sharpe Ratio]]-AVERAGE(Table2[Sharpe Ratio]))/_xlfn.STDEV.P(Table2[Sharpe Ratio])</f>
        <v>0.47449981099821648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230</v>
      </c>
      <c r="AT121">
        <f>_xlfn.RANK.AVG(Table2[[#This Row],[6M Return vs Nifty Z-Score]],Table2[6M Return vs Nifty Z-Score])</f>
        <v>95</v>
      </c>
      <c r="AU121">
        <f>_xlfn.RANK.AVG(Table2[[#This Row],[Sharpe Ratio Z-Score]],Table2[Sharpe Ratio Z-Score])</f>
        <v>226</v>
      </c>
      <c r="AV121">
        <f>(Table2[[#This Row],[Rank 1Y]]+Table2[[#This Row],[Rank 6M]]+Table2[[#This Row],[Rank Sharpe]])/3</f>
        <v>183.66666666666666</v>
      </c>
    </row>
    <row r="122" spans="1:48" x14ac:dyDescent="0.3">
      <c r="A122" t="s">
        <v>1667</v>
      </c>
      <c r="B122" t="s">
        <v>1668</v>
      </c>
      <c r="C122" t="s">
        <v>3163</v>
      </c>
      <c r="D122" t="s">
        <v>166</v>
      </c>
      <c r="E122">
        <v>5457.1726356409999</v>
      </c>
      <c r="F122">
        <v>148.69</v>
      </c>
      <c r="G122">
        <v>84.619716859820798</v>
      </c>
      <c r="H122">
        <f>(Table2[[#This Row],[1Y Return vs Nifty]]-AVERAGE(Table2[1Y Return vs Nifty]))/_xlfn.STDEV.P(Table2[1Y Return vs Nifty])</f>
        <v>1.2975983311557102</v>
      </c>
      <c r="I122">
        <v>-9.5956661692083998</v>
      </c>
      <c r="J122">
        <f>(Table2[[#This Row],[1M Return vs Nifty]]-AVERAGE(Table2[1M Return vs Nifty]))/_xlfn.STDEV.P(Table2[1M Return vs Nifty])</f>
        <v>-1.3226278861545417</v>
      </c>
      <c r="K122">
        <v>6.2733831621643104</v>
      </c>
      <c r="L122">
        <f>(Table2[[#This Row],[6M Return vs Nifty]]-AVERAGE(Table2[6M Return vs Nifty]))/_xlfn.STDEV.P(Table2[6M Return vs Nifty])</f>
        <v>-3.2721972469940797E-2</v>
      </c>
      <c r="M122">
        <v>-3.9516597971758198</v>
      </c>
      <c r="N122">
        <f>(Table2[[#This Row],[1W Return vs Nifty]]-AVERAGE(Table2[1W Return vs Nifty]))/_xlfn.STDEV.P(Table2[1W Return vs Nifty])</f>
        <v>-1.1849879831291465</v>
      </c>
      <c r="O122">
        <v>155.19999999999999</v>
      </c>
      <c r="P122">
        <v>168.94444497977099</v>
      </c>
      <c r="Q122">
        <v>156.866177406894</v>
      </c>
      <c r="R122">
        <v>44.565527137211802</v>
      </c>
      <c r="S122" s="1">
        <f>(Table2[[#This Row],[Close Price]]-Table2[[#This Row],[20D EMA]])/Table2[[#This Row],[20D EMA]]</f>
        <v>-4.1945876288659735E-2</v>
      </c>
      <c r="T122" s="1">
        <f>(Table2[[#This Row],[Close Price]]-Table2[[#This Row],[50D EMA]])/Table2[[#This Row],[50D EMA]]</f>
        <v>-0.1198881974615751</v>
      </c>
      <c r="U122" s="1">
        <f>(Table2[[#This Row],[Close Price]]-Table2[[#This Row],[200D EMA]])/Table2[[#This Row],[200D EMA]]</f>
        <v>-5.2121990489293772E-2</v>
      </c>
      <c r="V122">
        <v>0.55415776454334698</v>
      </c>
      <c r="W122">
        <v>146.15</v>
      </c>
      <c r="X122">
        <v>151.19999999999999</v>
      </c>
      <c r="Y122">
        <v>141.21</v>
      </c>
      <c r="Z122">
        <v>151.19999999999999</v>
      </c>
      <c r="AA122">
        <v>138.80000000000001</v>
      </c>
      <c r="AB122">
        <v>179</v>
      </c>
      <c r="AC122" s="1">
        <f>(Table2[[#This Row],[Close Price]]/Table2[[#This Row],[Day Low]])-1</f>
        <v>1.7379404721176828E-2</v>
      </c>
      <c r="AD122" s="1">
        <f>(Table2[[#This Row],[Day High]]/Table2[[#This Row],[Close Price]])-1</f>
        <v>1.6880758625327896E-2</v>
      </c>
      <c r="AE122" s="1">
        <f>(Table2[[#This Row],[Close Price]]/Table2[[#This Row],[Current Week Low]])-1</f>
        <v>5.2970752779548214E-2</v>
      </c>
      <c r="AF122" s="1">
        <f>(Table2[[#This Row],[Current Week High]]/Table2[[#This Row],[Close Price]])-1</f>
        <v>1.6880758625327896E-2</v>
      </c>
      <c r="AG122" s="1">
        <f>(Table2[[#This Row],[Close Price]]/Table2[[#This Row],[Current Month Low]])-1</f>
        <v>7.1253602305475505E-2</v>
      </c>
      <c r="AH122" s="1">
        <f>(Table2[[#This Row],[Current Month High]]/Table2[[#This Row],[Close Price]])-1</f>
        <v>0.20384692985405883</v>
      </c>
      <c r="AI122">
        <v>51.086152397605701</v>
      </c>
      <c r="AJ122">
        <v>121.759880686055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-0.22</v>
      </c>
      <c r="AM122" t="s">
        <v>3189</v>
      </c>
      <c r="AN122">
        <v>-5.16</v>
      </c>
      <c r="AO122" t="s">
        <v>3189</v>
      </c>
      <c r="AP122">
        <v>0.114380306312729</v>
      </c>
      <c r="AQ122">
        <f>(Table2[[#This Row],[Sharpe Ratio]]-AVERAGE(Table2[Sharpe Ratio]))/_xlfn.STDEV.P(Table2[Sharpe Ratio])</f>
        <v>0.66048687294451092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66</v>
      </c>
      <c r="AT122">
        <f>_xlfn.RANK.AVG(Table2[[#This Row],[6M Return vs Nifty Z-Score]],Table2[6M Return vs Nifty Z-Score])</f>
        <v>306</v>
      </c>
      <c r="AU122">
        <f>_xlfn.RANK.AVG(Table2[[#This Row],[Sharpe Ratio Z-Score]],Table2[Sharpe Ratio Z-Score])</f>
        <v>181</v>
      </c>
      <c r="AV122">
        <f>(Table2[[#This Row],[Rank 1Y]]+Table2[[#This Row],[Rank 6M]]+Table2[[#This Row],[Rank Sharpe]])/3</f>
        <v>184.33333333333334</v>
      </c>
    </row>
    <row r="123" spans="1:48" x14ac:dyDescent="0.3">
      <c r="A123" t="s">
        <v>701</v>
      </c>
      <c r="B123" t="s">
        <v>702</v>
      </c>
      <c r="C123" t="s">
        <v>3144</v>
      </c>
      <c r="D123" t="s">
        <v>212</v>
      </c>
      <c r="E123">
        <v>25230.624292650002</v>
      </c>
      <c r="F123">
        <v>874.95</v>
      </c>
      <c r="G123">
        <v>73.240374761851498</v>
      </c>
      <c r="H123">
        <f>(Table2[[#This Row],[1Y Return vs Nifty]]-AVERAGE(Table2[1Y Return vs Nifty]))/_xlfn.STDEV.P(Table2[1Y Return vs Nifty])</f>
        <v>1.0765130861483176</v>
      </c>
      <c r="I123">
        <v>21.113853676308899</v>
      </c>
      <c r="J123">
        <f>(Table2[[#This Row],[1M Return vs Nifty]]-AVERAGE(Table2[1M Return vs Nifty]))/_xlfn.STDEV.P(Table2[1M Return vs Nifty])</f>
        <v>1.5218300300581502</v>
      </c>
      <c r="K123">
        <v>60.555527757409898</v>
      </c>
      <c r="L123">
        <f>(Table2[[#This Row],[6M Return vs Nifty]]-AVERAGE(Table2[6M Return vs Nifty]))/_xlfn.STDEV.P(Table2[6M Return vs Nifty])</f>
        <v>1.7225797289025713</v>
      </c>
      <c r="M123">
        <v>6.0749363149911098</v>
      </c>
      <c r="N123">
        <f>(Table2[[#This Row],[1W Return vs Nifty]]-AVERAGE(Table2[1W Return vs Nifty]))/_xlfn.STDEV.P(Table2[1W Return vs Nifty])</f>
        <v>0.93765369366316109</v>
      </c>
      <c r="O123">
        <v>819.57</v>
      </c>
      <c r="P123">
        <v>779.69644132123403</v>
      </c>
      <c r="Q123">
        <v>661.29087745690595</v>
      </c>
      <c r="R123">
        <v>71.342121275592106</v>
      </c>
      <c r="S123" s="1">
        <f>(Table2[[#This Row],[Close Price]]-Table2[[#This Row],[20D EMA]])/Table2[[#This Row],[20D EMA]]</f>
        <v>6.7572019473626399E-2</v>
      </c>
      <c r="T123" s="1">
        <f>(Table2[[#This Row],[Close Price]]-Table2[[#This Row],[50D EMA]])/Table2[[#This Row],[50D EMA]]</f>
        <v>0.12216749189896797</v>
      </c>
      <c r="U123" s="1">
        <f>(Table2[[#This Row],[Close Price]]-Table2[[#This Row],[200D EMA]])/Table2[[#This Row],[200D EMA]]</f>
        <v>0.32309401176794178</v>
      </c>
      <c r="V123">
        <v>0.84237782793878002</v>
      </c>
      <c r="W123">
        <v>872.5</v>
      </c>
      <c r="X123">
        <v>894.4</v>
      </c>
      <c r="Y123">
        <v>836</v>
      </c>
      <c r="Z123">
        <v>894.4</v>
      </c>
      <c r="AA123">
        <v>776.2</v>
      </c>
      <c r="AB123">
        <v>894.4</v>
      </c>
      <c r="AC123" s="1">
        <f>(Table2[[#This Row],[Close Price]]/Table2[[#This Row],[Day Low]])-1</f>
        <v>2.8080229226361553E-3</v>
      </c>
      <c r="AD123" s="1">
        <f>(Table2[[#This Row],[Day High]]/Table2[[#This Row],[Close Price]])-1</f>
        <v>2.2229841705240228E-2</v>
      </c>
      <c r="AE123" s="1">
        <f>(Table2[[#This Row],[Close Price]]/Table2[[#This Row],[Current Week Low]])-1</f>
        <v>4.6590909090909127E-2</v>
      </c>
      <c r="AF123" s="1">
        <f>(Table2[[#This Row],[Current Week High]]/Table2[[#This Row],[Close Price]])-1</f>
        <v>2.2229841705240228E-2</v>
      </c>
      <c r="AG123" s="1">
        <f>(Table2[[#This Row],[Close Price]]/Table2[[#This Row],[Current Month Low]])-1</f>
        <v>0.12722236536974996</v>
      </c>
      <c r="AH123" s="1">
        <f>(Table2[[#This Row],[Current Month High]]/Table2[[#This Row],[Close Price]])-1</f>
        <v>2.2229841705240228E-2</v>
      </c>
      <c r="AI123">
        <v>2.2229841705240201</v>
      </c>
      <c r="AJ123">
        <v>96.133154001344906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</v>
      </c>
      <c r="AM123" t="s">
        <v>3190</v>
      </c>
      <c r="AN123">
        <v>9.3699999999999992</v>
      </c>
      <c r="AO123" t="s">
        <v>3190</v>
      </c>
      <c r="AP123">
        <v>2.9143210106286999E-2</v>
      </c>
      <c r="AQ123">
        <f>(Table2[[#This Row],[Sharpe Ratio]]-AVERAGE(Table2[Sharpe Ratio]))/_xlfn.STDEV.P(Table2[Sharpe Ratio])</f>
        <v>-0.32380253525898611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4.9347740035132137</v>
      </c>
      <c r="AS123">
        <f>_xlfn.RANK.AVG(Table2[[#This Row],[1Y Return vs Nifty Z-Score]],Table2[1Y Return vs Nifty Z-Score])</f>
        <v>88</v>
      </c>
      <c r="AT123">
        <f>_xlfn.RANK.AVG(Table2[[#This Row],[6M Return vs Nifty Z-Score]],Table2[6M Return vs Nifty Z-Score])</f>
        <v>41</v>
      </c>
      <c r="AU123">
        <f>_xlfn.RANK.AVG(Table2[[#This Row],[Sharpe Ratio Z-Score]],Table2[Sharpe Ratio Z-Score])</f>
        <v>429</v>
      </c>
      <c r="AV123">
        <f>(Table2[[#This Row],[Rank 1Y]]+Table2[[#This Row],[Rank 6M]]+Table2[[#This Row],[Rank Sharpe]])/3</f>
        <v>186</v>
      </c>
    </row>
    <row r="124" spans="1:48" x14ac:dyDescent="0.3">
      <c r="A124" t="s">
        <v>293</v>
      </c>
      <c r="B124" t="s">
        <v>294</v>
      </c>
      <c r="C124" t="s">
        <v>3148</v>
      </c>
      <c r="D124" t="s">
        <v>51</v>
      </c>
      <c r="E124">
        <v>91166.520989919998</v>
      </c>
      <c r="F124">
        <v>1998.4</v>
      </c>
      <c r="G124">
        <v>40.9252430685492</v>
      </c>
      <c r="H124">
        <f>(Table2[[#This Row],[1Y Return vs Nifty]]-AVERAGE(Table2[1Y Return vs Nifty]))/_xlfn.STDEV.P(Table2[1Y Return vs Nifty])</f>
        <v>0.44867373073120159</v>
      </c>
      <c r="I124">
        <v>-5.6181563025633698</v>
      </c>
      <c r="J124">
        <f>(Table2[[#This Row],[1M Return vs Nifty]]-AVERAGE(Table2[1M Return vs Nifty]))/_xlfn.STDEV.P(Table2[1M Return vs Nifty])</f>
        <v>-0.95421250604093721</v>
      </c>
      <c r="K124">
        <v>20.148594857988002</v>
      </c>
      <c r="L124">
        <f>(Table2[[#This Row],[6M Return vs Nifty]]-AVERAGE(Table2[6M Return vs Nifty]))/_xlfn.STDEV.P(Table2[6M Return vs Nifty])</f>
        <v>0.4159556337334866</v>
      </c>
      <c r="M124">
        <v>-3.1585768857264198</v>
      </c>
      <c r="N124">
        <f>(Table2[[#This Row],[1W Return vs Nifty]]-AVERAGE(Table2[1W Return vs Nifty]))/_xlfn.STDEV.P(Table2[1W Return vs Nifty])</f>
        <v>-1.0170914385628911</v>
      </c>
      <c r="O124">
        <v>2079.73</v>
      </c>
      <c r="P124">
        <v>2109.2358986670101</v>
      </c>
      <c r="Q124">
        <v>1861.9953812582701</v>
      </c>
      <c r="R124">
        <v>31.529736889270001</v>
      </c>
      <c r="S124" s="1">
        <f>(Table2[[#This Row],[Close Price]]-Table2[[#This Row],[20D EMA]])/Table2[[#This Row],[20D EMA]]</f>
        <v>-3.9106037802984009E-2</v>
      </c>
      <c r="T124" s="1">
        <f>(Table2[[#This Row],[Close Price]]-Table2[[#This Row],[50D EMA]])/Table2[[#This Row],[50D EMA]]</f>
        <v>-5.2547891270509788E-2</v>
      </c>
      <c r="U124" s="1">
        <f>(Table2[[#This Row],[Close Price]]-Table2[[#This Row],[200D EMA]])/Table2[[#This Row],[200D EMA]]</f>
        <v>7.3257227227681215E-2</v>
      </c>
      <c r="V124">
        <v>0.70367645376227805</v>
      </c>
      <c r="W124">
        <v>1986</v>
      </c>
      <c r="X124">
        <v>2021</v>
      </c>
      <c r="Y124">
        <v>1986</v>
      </c>
      <c r="Z124">
        <v>2119</v>
      </c>
      <c r="AA124">
        <v>1986</v>
      </c>
      <c r="AB124">
        <v>2218.85</v>
      </c>
      <c r="AC124" s="1">
        <f>(Table2[[#This Row],[Close Price]]/Table2[[#This Row],[Day Low]])-1</f>
        <v>6.2437059415911822E-3</v>
      </c>
      <c r="AD124" s="1">
        <f>(Table2[[#This Row],[Day High]]/Table2[[#This Row],[Close Price]])-1</f>
        <v>1.1309047237790137E-2</v>
      </c>
      <c r="AE124" s="1">
        <f>(Table2[[#This Row],[Close Price]]/Table2[[#This Row],[Current Week Low]])-1</f>
        <v>6.2437059415911822E-3</v>
      </c>
      <c r="AF124" s="1">
        <f>(Table2[[#This Row],[Current Week High]]/Table2[[#This Row],[Close Price]])-1</f>
        <v>6.0348278622898377E-2</v>
      </c>
      <c r="AG124" s="1">
        <f>(Table2[[#This Row],[Close Price]]/Table2[[#This Row],[Current Month Low]])-1</f>
        <v>6.2437059415911822E-3</v>
      </c>
      <c r="AH124" s="1">
        <f>(Table2[[#This Row],[Current Month High]]/Table2[[#This Row],[Close Price]])-1</f>
        <v>0.11031325060048025</v>
      </c>
      <c r="AI124">
        <v>15.6925540432345</v>
      </c>
      <c r="AJ124">
        <v>66.512519268424697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-0.05</v>
      </c>
      <c r="AM124" t="s">
        <v>3189</v>
      </c>
      <c r="AN124">
        <v>-5.05</v>
      </c>
      <c r="AO124" t="s">
        <v>3189</v>
      </c>
      <c r="AP124">
        <v>0.106470729906063</v>
      </c>
      <c r="AQ124">
        <f>(Table2[[#This Row],[Sharpe Ratio]]-AVERAGE(Table2[Sharpe Ratio]))/_xlfn.STDEV.P(Table2[Sharpe Ratio])</f>
        <v>0.56914973656903201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176</v>
      </c>
      <c r="AT124">
        <f>_xlfn.RANK.AVG(Table2[[#This Row],[6M Return vs Nifty Z-Score]],Table2[6M Return vs Nifty Z-Score])</f>
        <v>178</v>
      </c>
      <c r="AU124">
        <f>_xlfn.RANK.AVG(Table2[[#This Row],[Sharpe Ratio Z-Score]],Table2[Sharpe Ratio Z-Score])</f>
        <v>205</v>
      </c>
      <c r="AV124">
        <f>(Table2[[#This Row],[Rank 1Y]]+Table2[[#This Row],[Rank 6M]]+Table2[[#This Row],[Rank Sharpe]])/3</f>
        <v>186.33333333333334</v>
      </c>
    </row>
    <row r="125" spans="1:48" x14ac:dyDescent="0.3">
      <c r="A125" t="s">
        <v>672</v>
      </c>
      <c r="B125" t="s">
        <v>673</v>
      </c>
      <c r="C125" t="s">
        <v>3147</v>
      </c>
      <c r="D125" t="s">
        <v>46</v>
      </c>
      <c r="E125">
        <v>26665.200000000001</v>
      </c>
      <c r="F125">
        <v>98.76</v>
      </c>
      <c r="G125">
        <v>90.824983903876898</v>
      </c>
      <c r="H125">
        <f>(Table2[[#This Row],[1Y Return vs Nifty]]-AVERAGE(Table2[1Y Return vs Nifty]))/_xlfn.STDEV.P(Table2[1Y Return vs Nifty])</f>
        <v>1.418158287343007</v>
      </c>
      <c r="I125">
        <v>11.2448990696519</v>
      </c>
      <c r="J125">
        <f>(Table2[[#This Row],[1M Return vs Nifty]]-AVERAGE(Table2[1M Return vs Nifty]))/_xlfn.STDEV.P(Table2[1M Return vs Nifty])</f>
        <v>0.60772176015151758</v>
      </c>
      <c r="K125">
        <v>2.2464376488793998</v>
      </c>
      <c r="L125">
        <f>(Table2[[#This Row],[6M Return vs Nifty]]-AVERAGE(Table2[6M Return vs Nifty]))/_xlfn.STDEV.P(Table2[6M Return vs Nifty])</f>
        <v>-0.16293982520051467</v>
      </c>
      <c r="M125">
        <v>4.5004753918429996</v>
      </c>
      <c r="N125">
        <f>(Table2[[#This Row],[1W Return vs Nifty]]-AVERAGE(Table2[1W Return vs Nifty]))/_xlfn.STDEV.P(Table2[1W Return vs Nifty])</f>
        <v>0.60433854497579675</v>
      </c>
      <c r="O125">
        <v>95.4</v>
      </c>
      <c r="P125">
        <v>101.653537069834</v>
      </c>
      <c r="Q125">
        <v>97.307371512935404</v>
      </c>
      <c r="R125">
        <v>67.255877004843498</v>
      </c>
      <c r="S125" s="1">
        <f>(Table2[[#This Row],[Close Price]]-Table2[[#This Row],[20D EMA]])/Table2[[#This Row],[20D EMA]]</f>
        <v>3.5220125786163514E-2</v>
      </c>
      <c r="T125" s="1">
        <f>(Table2[[#This Row],[Close Price]]-Table2[[#This Row],[50D EMA]])/Table2[[#This Row],[50D EMA]]</f>
        <v>-2.8464696391687708E-2</v>
      </c>
      <c r="U125" s="1">
        <f>(Table2[[#This Row],[Close Price]]-Table2[[#This Row],[200D EMA]])/Table2[[#This Row],[200D EMA]]</f>
        <v>1.4928247104809505E-2</v>
      </c>
      <c r="V125">
        <v>0.35340462305769699</v>
      </c>
      <c r="W125">
        <v>97.4</v>
      </c>
      <c r="X125">
        <v>100.5</v>
      </c>
      <c r="Y125">
        <v>92.76</v>
      </c>
      <c r="Z125">
        <v>100.5</v>
      </c>
      <c r="AA125">
        <v>86.77</v>
      </c>
      <c r="AB125">
        <v>101.89</v>
      </c>
      <c r="AC125" s="1">
        <f>(Table2[[#This Row],[Close Price]]/Table2[[#This Row],[Day Low]])-1</f>
        <v>1.3963039014373679E-2</v>
      </c>
      <c r="AD125" s="1">
        <f>(Table2[[#This Row],[Day High]]/Table2[[#This Row],[Close Price]])-1</f>
        <v>1.761846901579589E-2</v>
      </c>
      <c r="AE125" s="1">
        <f>(Table2[[#This Row],[Close Price]]/Table2[[#This Row],[Current Week Low]])-1</f>
        <v>6.4683053040103466E-2</v>
      </c>
      <c r="AF125" s="1">
        <f>(Table2[[#This Row],[Current Week High]]/Table2[[#This Row],[Close Price]])-1</f>
        <v>1.761846901579589E-2</v>
      </c>
      <c r="AG125" s="1">
        <f>(Table2[[#This Row],[Close Price]]/Table2[[#This Row],[Current Month Low]])-1</f>
        <v>0.13818139910107186</v>
      </c>
      <c r="AH125" s="1">
        <f>(Table2[[#This Row],[Current Month High]]/Table2[[#This Row],[Close Price]])-1</f>
        <v>3.169299311462126E-2</v>
      </c>
      <c r="AI125">
        <v>41.589037397056799</v>
      </c>
      <c r="AJ125">
        <v>132.19435736677099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-0.14000000000000001</v>
      </c>
      <c r="AM125" t="s">
        <v>3189</v>
      </c>
      <c r="AN125">
        <v>1.79</v>
      </c>
      <c r="AO125" t="s">
        <v>3190</v>
      </c>
      <c r="AP125">
        <v>0.12395907161730001</v>
      </c>
      <c r="AQ125">
        <f>(Table2[[#This Row],[Sharpe Ratio]]-AVERAGE(Table2[Sharpe Ratio]))/_xlfn.STDEV.P(Table2[Sharpe Ratio])</f>
        <v>0.77109924305765221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60</v>
      </c>
      <c r="AT125">
        <f>_xlfn.RANK.AVG(Table2[[#This Row],[6M Return vs Nifty Z-Score]],Table2[6M Return vs Nifty Z-Score])</f>
        <v>351</v>
      </c>
      <c r="AU125">
        <f>_xlfn.RANK.AVG(Table2[[#This Row],[Sharpe Ratio Z-Score]],Table2[Sharpe Ratio Z-Score])</f>
        <v>152</v>
      </c>
      <c r="AV125">
        <f>(Table2[[#This Row],[Rank 1Y]]+Table2[[#This Row],[Rank 6M]]+Table2[[#This Row],[Rank Sharpe]])/3</f>
        <v>187.66666666666666</v>
      </c>
    </row>
    <row r="126" spans="1:48" x14ac:dyDescent="0.3">
      <c r="A126" t="s">
        <v>820</v>
      </c>
      <c r="B126" t="s">
        <v>821</v>
      </c>
      <c r="C126" t="s">
        <v>3145</v>
      </c>
      <c r="D126" t="s">
        <v>641</v>
      </c>
      <c r="E126">
        <v>19205.489374027999</v>
      </c>
      <c r="F126">
        <v>133.19</v>
      </c>
      <c r="G126">
        <v>79.976055426938899</v>
      </c>
      <c r="H126">
        <f>(Table2[[#This Row],[1Y Return vs Nifty]]-AVERAGE(Table2[1Y Return vs Nifty]))/_xlfn.STDEV.P(Table2[1Y Return vs Nifty])</f>
        <v>1.2073782624750011</v>
      </c>
      <c r="I126">
        <v>18.671120726805299</v>
      </c>
      <c r="J126">
        <f>(Table2[[#This Row],[1M Return vs Nifty]]-AVERAGE(Table2[1M Return vs Nifty]))/_xlfn.STDEV.P(Table2[1M Return vs Nifty])</f>
        <v>1.2955727941794413</v>
      </c>
      <c r="K126">
        <v>22.0636493104235</v>
      </c>
      <c r="L126">
        <f>(Table2[[#This Row],[6M Return vs Nifty]]-AVERAGE(Table2[6M Return vs Nifty]))/_xlfn.STDEV.P(Table2[6M Return vs Nifty])</f>
        <v>0.47788204367262999</v>
      </c>
      <c r="M126">
        <v>1.89532770541582</v>
      </c>
      <c r="N126">
        <f>(Table2[[#This Row],[1W Return vs Nifty]]-AVERAGE(Table2[1W Return vs Nifty]))/_xlfn.STDEV.P(Table2[1W Return vs Nifty])</f>
        <v>5.2825848987257472E-2</v>
      </c>
      <c r="O126">
        <v>127.97</v>
      </c>
      <c r="P126">
        <v>130.79729376968601</v>
      </c>
      <c r="Q126">
        <v>119.209787487171</v>
      </c>
      <c r="R126">
        <v>66.811327265316805</v>
      </c>
      <c r="S126" s="1">
        <f>(Table2[[#This Row],[Close Price]]-Table2[[#This Row],[20D EMA]])/Table2[[#This Row],[20D EMA]]</f>
        <v>4.0790810346174877E-2</v>
      </c>
      <c r="T126" s="1">
        <f>(Table2[[#This Row],[Close Price]]-Table2[[#This Row],[50D EMA]])/Table2[[#This Row],[50D EMA]]</f>
        <v>1.8293239572121266E-2</v>
      </c>
      <c r="U126" s="1">
        <f>(Table2[[#This Row],[Close Price]]-Table2[[#This Row],[200D EMA]])/Table2[[#This Row],[200D EMA]]</f>
        <v>0.11727403267398247</v>
      </c>
      <c r="V126">
        <v>0.65252749696604495</v>
      </c>
      <c r="W126">
        <v>132.33000000000001</v>
      </c>
      <c r="X126">
        <v>135.93</v>
      </c>
      <c r="Y126">
        <v>126.3</v>
      </c>
      <c r="Z126">
        <v>135.93</v>
      </c>
      <c r="AA126">
        <v>117.35</v>
      </c>
      <c r="AB126">
        <v>135.93</v>
      </c>
      <c r="AC126" s="1">
        <f>(Table2[[#This Row],[Close Price]]/Table2[[#This Row],[Day Low]])-1</f>
        <v>6.4989042545151587E-3</v>
      </c>
      <c r="AD126" s="1">
        <f>(Table2[[#This Row],[Day High]]/Table2[[#This Row],[Close Price]])-1</f>
        <v>2.0572115023650417E-2</v>
      </c>
      <c r="AE126" s="1">
        <f>(Table2[[#This Row],[Close Price]]/Table2[[#This Row],[Current Week Low]])-1</f>
        <v>5.4552652414885161E-2</v>
      </c>
      <c r="AF126" s="1">
        <f>(Table2[[#This Row],[Current Week High]]/Table2[[#This Row],[Close Price]])-1</f>
        <v>2.0572115023650417E-2</v>
      </c>
      <c r="AG126" s="1">
        <f>(Table2[[#This Row],[Close Price]]/Table2[[#This Row],[Current Month Low]])-1</f>
        <v>0.13498082658713262</v>
      </c>
      <c r="AH126" s="1">
        <f>(Table2[[#This Row],[Current Month High]]/Table2[[#This Row],[Close Price]])-1</f>
        <v>2.0572115023650417E-2</v>
      </c>
      <c r="AI126">
        <v>28.3880171184022</v>
      </c>
      <c r="AJ126">
        <v>101.95602729340401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-0.13</v>
      </c>
      <c r="AM126" t="s">
        <v>3189</v>
      </c>
      <c r="AN126">
        <v>5.05</v>
      </c>
      <c r="AO126" t="s">
        <v>3190</v>
      </c>
      <c r="AP126">
        <v>6.3181045389943999E-2</v>
      </c>
      <c r="AQ126">
        <f>(Table2[[#This Row],[Sharpe Ratio]]-AVERAGE(Table2[Sharpe Ratio]))/_xlfn.STDEV.P(Table2[Sharpe Ratio])</f>
        <v>6.9254974193650384E-2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74</v>
      </c>
      <c r="AT126">
        <f>_xlfn.RANK.AVG(Table2[[#This Row],[6M Return vs Nifty Z-Score]],Table2[6M Return vs Nifty Z-Score])</f>
        <v>167</v>
      </c>
      <c r="AU126">
        <f>_xlfn.RANK.AVG(Table2[[#This Row],[Sharpe Ratio Z-Score]],Table2[Sharpe Ratio Z-Score])</f>
        <v>331</v>
      </c>
      <c r="AV126">
        <f>(Table2[[#This Row],[Rank 1Y]]+Table2[[#This Row],[Rank 6M]]+Table2[[#This Row],[Rank Sharpe]])/3</f>
        <v>190.66666666666666</v>
      </c>
    </row>
    <row r="127" spans="1:48" x14ac:dyDescent="0.3">
      <c r="A127" t="s">
        <v>935</v>
      </c>
      <c r="B127" t="s">
        <v>936</v>
      </c>
      <c r="C127" t="s">
        <v>3155</v>
      </c>
      <c r="D127" t="s">
        <v>707</v>
      </c>
      <c r="E127">
        <v>16234.045101165</v>
      </c>
      <c r="F127">
        <v>3455.85</v>
      </c>
      <c r="G127">
        <v>18.7778221235267</v>
      </c>
      <c r="H127">
        <f>(Table2[[#This Row],[1Y Return vs Nifty]]-AVERAGE(Table2[1Y Return vs Nifty]))/_xlfn.STDEV.P(Table2[1Y Return vs Nifty])</f>
        <v>1.8379259947520959E-2</v>
      </c>
      <c r="I127">
        <v>26.0096236869758</v>
      </c>
      <c r="J127">
        <f>(Table2[[#This Row],[1M Return vs Nifty]]-AVERAGE(Table2[1M Return vs Nifty]))/_xlfn.STDEV.P(Table2[1M Return vs Nifty])</f>
        <v>1.9752989163465473</v>
      </c>
      <c r="K127">
        <v>53.977141190750501</v>
      </c>
      <c r="L127">
        <f>(Table2[[#This Row],[6M Return vs Nifty]]-AVERAGE(Table2[6M Return vs Nifty]))/_xlfn.STDEV.P(Table2[6M Return vs Nifty])</f>
        <v>1.5098568672904551</v>
      </c>
      <c r="M127">
        <v>5.62368675501141</v>
      </c>
      <c r="N127">
        <f>(Table2[[#This Row],[1W Return vs Nifty]]-AVERAGE(Table2[1W Return vs Nifty]))/_xlfn.STDEV.P(Table2[1W Return vs Nifty])</f>
        <v>0.84212365416303669</v>
      </c>
      <c r="O127">
        <v>3244.18</v>
      </c>
      <c r="P127">
        <v>3062.1967751145598</v>
      </c>
      <c r="Q127">
        <v>2664.8908316902198</v>
      </c>
      <c r="R127">
        <v>68.847234381321798</v>
      </c>
      <c r="S127" s="1">
        <f>(Table2[[#This Row],[Close Price]]-Table2[[#This Row],[20D EMA]])/Table2[[#This Row],[20D EMA]]</f>
        <v>6.5246071426369706E-2</v>
      </c>
      <c r="T127" s="1">
        <f>(Table2[[#This Row],[Close Price]]-Table2[[#This Row],[50D EMA]])/Table2[[#This Row],[50D EMA]]</f>
        <v>0.12855255680644923</v>
      </c>
      <c r="U127" s="1">
        <f>(Table2[[#This Row],[Close Price]]-Table2[[#This Row],[200D EMA]])/Table2[[#This Row],[200D EMA]]</f>
        <v>0.29680734343932225</v>
      </c>
      <c r="V127">
        <v>0.78029495378007496</v>
      </c>
      <c r="W127">
        <v>3425</v>
      </c>
      <c r="X127">
        <v>3526</v>
      </c>
      <c r="Y127">
        <v>3262.3</v>
      </c>
      <c r="Z127">
        <v>3526</v>
      </c>
      <c r="AA127">
        <v>2901</v>
      </c>
      <c r="AB127">
        <v>3526</v>
      </c>
      <c r="AC127" s="1">
        <f>(Table2[[#This Row],[Close Price]]/Table2[[#This Row],[Day Low]])-1</f>
        <v>9.0072992700729326E-3</v>
      </c>
      <c r="AD127" s="1">
        <f>(Table2[[#This Row],[Day High]]/Table2[[#This Row],[Close Price]])-1</f>
        <v>2.0298913436636479E-2</v>
      </c>
      <c r="AE127" s="1">
        <f>(Table2[[#This Row],[Close Price]]/Table2[[#This Row],[Current Week Low]])-1</f>
        <v>5.9329307543757315E-2</v>
      </c>
      <c r="AF127" s="1">
        <f>(Table2[[#This Row],[Current Week High]]/Table2[[#This Row],[Close Price]])-1</f>
        <v>2.0298913436636479E-2</v>
      </c>
      <c r="AG127" s="1">
        <f>(Table2[[#This Row],[Close Price]]/Table2[[#This Row],[Current Month Low]])-1</f>
        <v>0.19126163391933804</v>
      </c>
      <c r="AH127" s="1">
        <f>(Table2[[#This Row],[Current Month High]]/Table2[[#This Row],[Close Price]])-1</f>
        <v>2.0298913436636479E-2</v>
      </c>
      <c r="AI127">
        <v>2.0298913436636399</v>
      </c>
      <c r="AJ127">
        <v>63.474456007568499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0.21</v>
      </c>
      <c r="AM127" t="s">
        <v>3190</v>
      </c>
      <c r="AN127">
        <v>6.65</v>
      </c>
      <c r="AO127" t="s">
        <v>3190</v>
      </c>
      <c r="AP127">
        <v>0.101695391463832</v>
      </c>
      <c r="AQ127">
        <f>(Table2[[#This Row],[Sharpe Ratio]]-AVERAGE(Table2[Sharpe Ratio]))/_xlfn.STDEV.P(Table2[Sharpe Ratio])</f>
        <v>0.51400572934134647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4.859664427088906</v>
      </c>
      <c r="AS127">
        <f>_xlfn.RANK.AVG(Table2[[#This Row],[1Y Return vs Nifty Z-Score]],Table2[1Y Return vs Nifty Z-Score])</f>
        <v>302</v>
      </c>
      <c r="AT127">
        <f>_xlfn.RANK.AVG(Table2[[#This Row],[6M Return vs Nifty Z-Score]],Table2[6M Return vs Nifty Z-Score])</f>
        <v>54</v>
      </c>
      <c r="AU127">
        <f>_xlfn.RANK.AVG(Table2[[#This Row],[Sharpe Ratio Z-Score]],Table2[Sharpe Ratio Z-Score])</f>
        <v>218</v>
      </c>
      <c r="AV127">
        <f>(Table2[[#This Row],[Rank 1Y]]+Table2[[#This Row],[Rank 6M]]+Table2[[#This Row],[Rank Sharpe]])/3</f>
        <v>191.33333333333334</v>
      </c>
    </row>
    <row r="128" spans="1:48" x14ac:dyDescent="0.3">
      <c r="A128" t="s">
        <v>430</v>
      </c>
      <c r="B128" t="s">
        <v>431</v>
      </c>
      <c r="C128" t="s">
        <v>3144</v>
      </c>
      <c r="D128" t="s">
        <v>24</v>
      </c>
      <c r="E128">
        <v>51778.800276524998</v>
      </c>
      <c r="F128">
        <v>212.88</v>
      </c>
      <c r="G128">
        <v>21.733482815278698</v>
      </c>
      <c r="H128">
        <f>(Table2[[#This Row],[1Y Return vs Nifty]]-AVERAGE(Table2[1Y Return vs Nifty]))/_xlfn.STDEV.P(Table2[1Y Return vs Nifty])</f>
        <v>7.5803754489373418E-2</v>
      </c>
      <c r="I128">
        <v>15.7442301248853</v>
      </c>
      <c r="J128">
        <f>(Table2[[#This Row],[1M Return vs Nifty]]-AVERAGE(Table2[1M Return vs Nifty]))/_xlfn.STDEV.P(Table2[1M Return vs Nifty])</f>
        <v>1.0244706348360042</v>
      </c>
      <c r="K128">
        <v>28.567331020637301</v>
      </c>
      <c r="L128">
        <f>(Table2[[#This Row],[6M Return vs Nifty]]-AVERAGE(Table2[6M Return vs Nifty]))/_xlfn.STDEV.P(Table2[6M Return vs Nifty])</f>
        <v>0.68818920187808275</v>
      </c>
      <c r="M128">
        <v>1.3261914867511699</v>
      </c>
      <c r="N128">
        <f>(Table2[[#This Row],[1W Return vs Nifty]]-AVERAGE(Table2[1W Return vs Nifty]))/_xlfn.STDEV.P(Table2[1W Return vs Nifty])</f>
        <v>-6.7660928778091239E-2</v>
      </c>
      <c r="O128">
        <v>205.69</v>
      </c>
      <c r="P128">
        <v>199.188628303386</v>
      </c>
      <c r="Q128">
        <v>180.91963979786101</v>
      </c>
      <c r="R128">
        <v>61.017217223078099</v>
      </c>
      <c r="S128" s="1">
        <f>(Table2[[#This Row],[Close Price]]-Table2[[#This Row],[20D EMA]])/Table2[[#This Row],[20D EMA]]</f>
        <v>3.4955515581700604E-2</v>
      </c>
      <c r="T128" s="1">
        <f>(Table2[[#This Row],[Close Price]]-Table2[[#This Row],[50D EMA]])/Table2[[#This Row],[50D EMA]]</f>
        <v>6.8735709529364031E-2</v>
      </c>
      <c r="U128" s="1">
        <f>(Table2[[#This Row],[Close Price]]-Table2[[#This Row],[200D EMA]])/Table2[[#This Row],[200D EMA]]</f>
        <v>0.17665500681876137</v>
      </c>
      <c r="V128">
        <v>1.17168303007478</v>
      </c>
      <c r="W128">
        <v>210.4</v>
      </c>
      <c r="X128">
        <v>213.01</v>
      </c>
      <c r="Y128">
        <v>209.42</v>
      </c>
      <c r="Z128">
        <v>214.44</v>
      </c>
      <c r="AA128">
        <v>195.04</v>
      </c>
      <c r="AB128">
        <v>214.44</v>
      </c>
      <c r="AC128" s="1">
        <f>(Table2[[#This Row],[Close Price]]/Table2[[#This Row],[Day Low]])-1</f>
        <v>1.1787072243345964E-2</v>
      </c>
      <c r="AD128" s="1">
        <f>(Table2[[#This Row],[Day High]]/Table2[[#This Row],[Close Price]])-1</f>
        <v>6.1067267944370229E-4</v>
      </c>
      <c r="AE128" s="1">
        <f>(Table2[[#This Row],[Close Price]]/Table2[[#This Row],[Current Week Low]])-1</f>
        <v>1.6521822175532552E-2</v>
      </c>
      <c r="AF128" s="1">
        <f>(Table2[[#This Row],[Current Week High]]/Table2[[#This Row],[Close Price]])-1</f>
        <v>7.3280721533257598E-3</v>
      </c>
      <c r="AG128" s="1">
        <f>(Table2[[#This Row],[Close Price]]/Table2[[#This Row],[Current Month Low]])-1</f>
        <v>9.1468416735028812E-2</v>
      </c>
      <c r="AH128" s="1">
        <f>(Table2[[#This Row],[Current Month High]]/Table2[[#This Row],[Close Price]])-1</f>
        <v>7.3280721533257598E-3</v>
      </c>
      <c r="AI128">
        <v>0.73280721533257598</v>
      </c>
      <c r="AJ128">
        <v>52.711621233859397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0.12</v>
      </c>
      <c r="AM128" t="s">
        <v>3190</v>
      </c>
      <c r="AN128">
        <v>2.0699999999999998</v>
      </c>
      <c r="AO128" t="s">
        <v>3190</v>
      </c>
      <c r="AP128">
        <v>0.120340605669513</v>
      </c>
      <c r="AQ128">
        <f>(Table2[[#This Row],[Sharpe Ratio]]-AVERAGE(Table2[Sharpe Ratio]))/_xlfn.STDEV.P(Table2[Sharpe Ratio])</f>
        <v>0.72931441151287935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2.4501170739382481</v>
      </c>
      <c r="AS128">
        <f>_xlfn.RANK.AVG(Table2[[#This Row],[1Y Return vs Nifty Z-Score]],Table2[1Y Return vs Nifty Z-Score])</f>
        <v>281</v>
      </c>
      <c r="AT128">
        <f>_xlfn.RANK.AVG(Table2[[#This Row],[6M Return vs Nifty Z-Score]],Table2[6M Return vs Nifty Z-Score])</f>
        <v>133</v>
      </c>
      <c r="AU128">
        <f>_xlfn.RANK.AVG(Table2[[#This Row],[Sharpe Ratio Z-Score]],Table2[Sharpe Ratio Z-Score])</f>
        <v>161</v>
      </c>
      <c r="AV128">
        <f>(Table2[[#This Row],[Rank 1Y]]+Table2[[#This Row],[Rank 6M]]+Table2[[#This Row],[Rank Sharpe]])/3</f>
        <v>191.66666666666666</v>
      </c>
    </row>
    <row r="129" spans="1:48" x14ac:dyDescent="0.3">
      <c r="A129" t="s">
        <v>344</v>
      </c>
      <c r="B129" t="s">
        <v>345</v>
      </c>
      <c r="C129" t="s">
        <v>3157</v>
      </c>
      <c r="D129" t="s">
        <v>136</v>
      </c>
      <c r="E129">
        <v>71998.711929960002</v>
      </c>
      <c r="F129">
        <v>1671.55</v>
      </c>
      <c r="G129">
        <v>50.086009857061597</v>
      </c>
      <c r="H129">
        <f>(Table2[[#This Row],[1Y Return vs Nifty]]-AVERAGE(Table2[1Y Return vs Nifty]))/_xlfn.STDEV.P(Table2[1Y Return vs Nifty])</f>
        <v>0.62665505447181369</v>
      </c>
      <c r="I129">
        <v>-1.5505779660860799</v>
      </c>
      <c r="J129">
        <f>(Table2[[#This Row],[1M Return vs Nifty]]-AVERAGE(Table2[1M Return vs Nifty]))/_xlfn.STDEV.P(Table2[1M Return vs Nifty])</f>
        <v>-0.57745456722552546</v>
      </c>
      <c r="K129">
        <v>3.21682523796279</v>
      </c>
      <c r="L129">
        <f>(Table2[[#This Row],[6M Return vs Nifty]]-AVERAGE(Table2[6M Return vs Nifty]))/_xlfn.STDEV.P(Table2[6M Return vs Nifty])</f>
        <v>-0.13156075941728781</v>
      </c>
      <c r="M129">
        <v>-4.8036187559987203E-2</v>
      </c>
      <c r="N129">
        <f>(Table2[[#This Row],[1W Return vs Nifty]]-AVERAGE(Table2[1W Return vs Nifty]))/_xlfn.STDEV.P(Table2[1W Return vs Nifty])</f>
        <v>-0.35858647342574662</v>
      </c>
      <c r="O129">
        <v>1647.95</v>
      </c>
      <c r="P129">
        <v>1694.81133586598</v>
      </c>
      <c r="Q129">
        <v>1564.6443810861399</v>
      </c>
      <c r="R129">
        <v>54.928106829232803</v>
      </c>
      <c r="S129" s="1">
        <f>(Table2[[#This Row],[Close Price]]-Table2[[#This Row],[20D EMA]])/Table2[[#This Row],[20D EMA]]</f>
        <v>1.4320822840498746E-2</v>
      </c>
      <c r="T129" s="1">
        <f>(Table2[[#This Row],[Close Price]]-Table2[[#This Row],[50D EMA]])/Table2[[#This Row],[50D EMA]]</f>
        <v>-1.3725029667738486E-2</v>
      </c>
      <c r="U129" s="1">
        <f>(Table2[[#This Row],[Close Price]]-Table2[[#This Row],[200D EMA]])/Table2[[#This Row],[200D EMA]]</f>
        <v>6.8325825475849436E-2</v>
      </c>
      <c r="V129">
        <v>0.56718103287953803</v>
      </c>
      <c r="W129">
        <v>1633.05</v>
      </c>
      <c r="X129">
        <v>1690.25</v>
      </c>
      <c r="Y129">
        <v>1620</v>
      </c>
      <c r="Z129">
        <v>1755</v>
      </c>
      <c r="AA129">
        <v>1505.95</v>
      </c>
      <c r="AB129">
        <v>1755</v>
      </c>
      <c r="AC129" s="1">
        <f>(Table2[[#This Row],[Close Price]]/Table2[[#This Row],[Day Low]])-1</f>
        <v>2.3575518202137102E-2</v>
      </c>
      <c r="AD129" s="1">
        <f>(Table2[[#This Row],[Day High]]/Table2[[#This Row],[Close Price]])-1</f>
        <v>1.1187221441177453E-2</v>
      </c>
      <c r="AE129" s="1">
        <f>(Table2[[#This Row],[Close Price]]/Table2[[#This Row],[Current Week Low]])-1</f>
        <v>3.1820987654320954E-2</v>
      </c>
      <c r="AF129" s="1">
        <f>(Table2[[#This Row],[Current Week High]]/Table2[[#This Row],[Close Price]])-1</f>
        <v>4.992372349017371E-2</v>
      </c>
      <c r="AG129" s="1">
        <f>(Table2[[#This Row],[Close Price]]/Table2[[#This Row],[Current Month Low]])-1</f>
        <v>0.10996381021946267</v>
      </c>
      <c r="AH129" s="1">
        <f>(Table2[[#This Row],[Current Month High]]/Table2[[#This Row],[Close Price]])-1</f>
        <v>4.992372349017371E-2</v>
      </c>
      <c r="AI129">
        <v>24.1243157548383</v>
      </c>
      <c r="AJ129">
        <v>79.620674833440702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-7.0000000000000007E-2</v>
      </c>
      <c r="AM129" t="s">
        <v>3189</v>
      </c>
      <c r="AN129">
        <v>5.8</v>
      </c>
      <c r="AO129" t="s">
        <v>3190</v>
      </c>
      <c r="AP129">
        <v>0.15730643348909501</v>
      </c>
      <c r="AQ129">
        <f>(Table2[[#This Row],[Sharpe Ratio]]-AVERAGE(Table2[Sharpe Ratio]))/_xlfn.STDEV.P(Table2[Sharpe Ratio])</f>
        <v>1.1561833970560407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142</v>
      </c>
      <c r="AT129">
        <f>_xlfn.RANK.AVG(Table2[[#This Row],[6M Return vs Nifty Z-Score]],Table2[6M Return vs Nifty Z-Score])</f>
        <v>343</v>
      </c>
      <c r="AU129">
        <f>_xlfn.RANK.AVG(Table2[[#This Row],[Sharpe Ratio Z-Score]],Table2[Sharpe Ratio Z-Score])</f>
        <v>92</v>
      </c>
      <c r="AV129">
        <f>(Table2[[#This Row],[Rank 1Y]]+Table2[[#This Row],[Rank 6M]]+Table2[[#This Row],[Rank Sharpe]])/3</f>
        <v>192.33333333333334</v>
      </c>
    </row>
    <row r="130" spans="1:48" x14ac:dyDescent="0.3">
      <c r="A130" t="s">
        <v>25</v>
      </c>
      <c r="B130" t="s">
        <v>26</v>
      </c>
      <c r="C130" t="s">
        <v>3145</v>
      </c>
      <c r="D130" t="s">
        <v>27</v>
      </c>
      <c r="E130">
        <v>933754.19666368002</v>
      </c>
      <c r="F130">
        <v>1560.4</v>
      </c>
      <c r="G130">
        <v>39.949935377003499</v>
      </c>
      <c r="H130">
        <f>(Table2[[#This Row],[1Y Return vs Nifty]]-AVERAGE(Table2[1Y Return vs Nifty]))/_xlfn.STDEV.P(Table2[1Y Return vs Nifty])</f>
        <v>0.42972481979359517</v>
      </c>
      <c r="I130">
        <v>-3.2719034698314502</v>
      </c>
      <c r="J130">
        <f>(Table2[[#This Row],[1M Return vs Nifty]]-AVERAGE(Table2[1M Return vs Nifty]))/_xlfn.STDEV.P(Table2[1M Return vs Nifty])</f>
        <v>-0.73689170529012549</v>
      </c>
      <c r="K130">
        <v>9.3279141503554293</v>
      </c>
      <c r="L130">
        <f>(Table2[[#This Row],[6M Return vs Nifty]]-AVERAGE(Table2[6M Return vs Nifty]))/_xlfn.STDEV.P(Table2[6M Return vs Nifty])</f>
        <v>6.6051270194766684E-2</v>
      </c>
      <c r="M130">
        <v>0.28840345287942598</v>
      </c>
      <c r="N130">
        <f>(Table2[[#This Row],[1W Return vs Nifty]]-AVERAGE(Table2[1W Return vs Nifty]))/_xlfn.STDEV.P(Table2[1W Return vs Nifty])</f>
        <v>-0.28736182305261232</v>
      </c>
      <c r="O130">
        <v>1580.37</v>
      </c>
      <c r="P130">
        <v>1598.26369602114</v>
      </c>
      <c r="Q130">
        <v>1435.3039695355999</v>
      </c>
      <c r="R130">
        <v>43.0277178579883</v>
      </c>
      <c r="S130" s="1">
        <f>(Table2[[#This Row],[Close Price]]-Table2[[#This Row],[20D EMA]])/Table2[[#This Row],[20D EMA]]</f>
        <v>-1.2636281377145732E-2</v>
      </c>
      <c r="T130" s="1">
        <f>(Table2[[#This Row],[Close Price]]-Table2[[#This Row],[50D EMA]])/Table2[[#This Row],[50D EMA]]</f>
        <v>-2.3690518726916725E-2</v>
      </c>
      <c r="U130" s="1">
        <f>(Table2[[#This Row],[Close Price]]-Table2[[#This Row],[200D EMA]])/Table2[[#This Row],[200D EMA]]</f>
        <v>8.7156472161695253E-2</v>
      </c>
      <c r="V130">
        <v>1.07940889754221</v>
      </c>
      <c r="W130">
        <v>1556.95</v>
      </c>
      <c r="X130">
        <v>1588.5</v>
      </c>
      <c r="Y130">
        <v>1554.15</v>
      </c>
      <c r="Z130">
        <v>1609.25</v>
      </c>
      <c r="AA130">
        <v>1511</v>
      </c>
      <c r="AB130">
        <v>1626.35</v>
      </c>
      <c r="AC130" s="1">
        <f>(Table2[[#This Row],[Close Price]]/Table2[[#This Row],[Day Low]])-1</f>
        <v>2.2158707729855731E-3</v>
      </c>
      <c r="AD130" s="1">
        <f>(Table2[[#This Row],[Day High]]/Table2[[#This Row],[Close Price]])-1</f>
        <v>1.8008203024865388E-2</v>
      </c>
      <c r="AE130" s="1">
        <f>(Table2[[#This Row],[Close Price]]/Table2[[#This Row],[Current Week Low]])-1</f>
        <v>4.021490847086806E-3</v>
      </c>
      <c r="AF130" s="1">
        <f>(Table2[[#This Row],[Current Week High]]/Table2[[#This Row],[Close Price]])-1</f>
        <v>3.1306075365290953E-2</v>
      </c>
      <c r="AG130" s="1">
        <f>(Table2[[#This Row],[Close Price]]/Table2[[#This Row],[Current Month Low]])-1</f>
        <v>3.269358041032433E-2</v>
      </c>
      <c r="AH130" s="1">
        <f>(Table2[[#This Row],[Current Month High]]/Table2[[#This Row],[Close Price]])-1</f>
        <v>4.2264803896436609E-2</v>
      </c>
      <c r="AI130">
        <v>14.0092284029735</v>
      </c>
      <c r="AJ130">
        <v>62.5416666666666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0.01</v>
      </c>
      <c r="AM130" t="s">
        <v>3190</v>
      </c>
      <c r="AN130">
        <v>-0.61</v>
      </c>
      <c r="AO130" t="s">
        <v>3189</v>
      </c>
      <c r="AP130">
        <v>0.13958169290090999</v>
      </c>
      <c r="AQ130">
        <f>(Table2[[#This Row],[Sharpe Ratio]]-AVERAGE(Table2[Sharpe Ratio]))/_xlfn.STDEV.P(Table2[Sharpe Ratio])</f>
        <v>0.95150403559761276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183</v>
      </c>
      <c r="AT130">
        <f>_xlfn.RANK.AVG(Table2[[#This Row],[6M Return vs Nifty Z-Score]],Table2[6M Return vs Nifty Z-Score])</f>
        <v>280</v>
      </c>
      <c r="AU130">
        <f>_xlfn.RANK.AVG(Table2[[#This Row],[Sharpe Ratio Z-Score]],Table2[Sharpe Ratio Z-Score])</f>
        <v>124</v>
      </c>
      <c r="AV130">
        <f>(Table2[[#This Row],[Rank 1Y]]+Table2[[#This Row],[Rank 6M]]+Table2[[#This Row],[Rank Sharpe]])/3</f>
        <v>195.66666666666666</v>
      </c>
    </row>
    <row r="131" spans="1:48" x14ac:dyDescent="0.3">
      <c r="A131" t="s">
        <v>1617</v>
      </c>
      <c r="B131" t="s">
        <v>1618</v>
      </c>
      <c r="C131" t="s">
        <v>3150</v>
      </c>
      <c r="D131" t="s">
        <v>221</v>
      </c>
      <c r="E131">
        <v>5780.812474935</v>
      </c>
      <c r="F131">
        <v>2013.95</v>
      </c>
      <c r="G131">
        <v>37.506516748069998</v>
      </c>
      <c r="H131">
        <f>(Table2[[#This Row],[1Y Return vs Nifty]]-AVERAGE(Table2[1Y Return vs Nifty]))/_xlfn.STDEV.P(Table2[1Y Return vs Nifty])</f>
        <v>0.38225249656237847</v>
      </c>
      <c r="I131">
        <v>3.56933476213525</v>
      </c>
      <c r="J131">
        <f>(Table2[[#This Row],[1M Return vs Nifty]]-AVERAGE(Table2[1M Return vs Nifty]))/_xlfn.STDEV.P(Table2[1M Return vs Nifty])</f>
        <v>-0.10322454463423719</v>
      </c>
      <c r="K131">
        <v>22.7329206864828</v>
      </c>
      <c r="L131">
        <f>(Table2[[#This Row],[6M Return vs Nifty]]-AVERAGE(Table2[6M Return vs Nifty]))/_xlfn.STDEV.P(Table2[6M Return vs Nifty])</f>
        <v>0.49952402546676317</v>
      </c>
      <c r="M131">
        <v>2.4095626732257398</v>
      </c>
      <c r="N131">
        <f>(Table2[[#This Row],[1W Return vs Nifty]]-AVERAGE(Table2[1W Return vs Nifty]))/_xlfn.STDEV.P(Table2[1W Return vs Nifty])</f>
        <v>0.16168997018315809</v>
      </c>
      <c r="O131">
        <v>2055.85</v>
      </c>
      <c r="P131">
        <v>2174.2961592341799</v>
      </c>
      <c r="Q131">
        <v>1985.7854514983201</v>
      </c>
      <c r="R131">
        <v>46.744996577277497</v>
      </c>
      <c r="S131" s="1">
        <f>(Table2[[#This Row],[Close Price]]-Table2[[#This Row],[20D EMA]])/Table2[[#This Row],[20D EMA]]</f>
        <v>-2.0380864362672307E-2</v>
      </c>
      <c r="T131" s="1">
        <f>(Table2[[#This Row],[Close Price]]-Table2[[#This Row],[50D EMA]])/Table2[[#This Row],[50D EMA]]</f>
        <v>-7.3746236708920179E-2</v>
      </c>
      <c r="U131" s="1">
        <f>(Table2[[#This Row],[Close Price]]-Table2[[#This Row],[200D EMA]])/Table2[[#This Row],[200D EMA]]</f>
        <v>1.4183077270723876E-2</v>
      </c>
      <c r="V131">
        <v>0.82586265223274702</v>
      </c>
      <c r="W131">
        <v>2005.5</v>
      </c>
      <c r="X131">
        <v>2054.5</v>
      </c>
      <c r="Y131">
        <v>1917</v>
      </c>
      <c r="Z131">
        <v>2101.4</v>
      </c>
      <c r="AA131">
        <v>1884</v>
      </c>
      <c r="AB131">
        <v>2370.1</v>
      </c>
      <c r="AC131" s="1">
        <f>(Table2[[#This Row],[Close Price]]/Table2[[#This Row],[Day Low]])-1</f>
        <v>4.2134131139366371E-3</v>
      </c>
      <c r="AD131" s="1">
        <f>(Table2[[#This Row],[Day High]]/Table2[[#This Row],[Close Price]])-1</f>
        <v>2.0134561433997833E-2</v>
      </c>
      <c r="AE131" s="1">
        <f>(Table2[[#This Row],[Close Price]]/Table2[[#This Row],[Current Week Low]])-1</f>
        <v>5.0573813249869648E-2</v>
      </c>
      <c r="AF131" s="1">
        <f>(Table2[[#This Row],[Current Week High]]/Table2[[#This Row],[Close Price]])-1</f>
        <v>4.3422130638794521E-2</v>
      </c>
      <c r="AG131" s="1">
        <f>(Table2[[#This Row],[Close Price]]/Table2[[#This Row],[Current Month Low]])-1</f>
        <v>6.8975583864118839E-2</v>
      </c>
      <c r="AH131" s="1">
        <f>(Table2[[#This Row],[Current Month High]]/Table2[[#This Row],[Close Price]])-1</f>
        <v>0.17684153032597627</v>
      </c>
      <c r="AI131">
        <v>46.582586459445302</v>
      </c>
      <c r="AJ131">
        <v>79.816964285714207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-0.15</v>
      </c>
      <c r="AM131" t="s">
        <v>3189</v>
      </c>
      <c r="AN131">
        <v>-6.56</v>
      </c>
      <c r="AO131" t="s">
        <v>3189</v>
      </c>
      <c r="AP131">
        <v>9.4536202959497995E-2</v>
      </c>
      <c r="AQ131">
        <f>(Table2[[#This Row],[Sharpe Ratio]]-AVERAGE(Table2[Sharpe Ratio]))/_xlfn.STDEV.P(Table2[Sharpe Ratio])</f>
        <v>0.43133382086758476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193</v>
      </c>
      <c r="AT131">
        <f>_xlfn.RANK.AVG(Table2[[#This Row],[6M Return vs Nifty Z-Score]],Table2[6M Return vs Nifty Z-Score])</f>
        <v>159</v>
      </c>
      <c r="AU131">
        <f>_xlfn.RANK.AVG(Table2[[#This Row],[Sharpe Ratio Z-Score]],Table2[Sharpe Ratio Z-Score])</f>
        <v>238</v>
      </c>
      <c r="AV131">
        <f>(Table2[[#This Row],[Rank 1Y]]+Table2[[#This Row],[Rank 6M]]+Table2[[#This Row],[Rank Sharpe]])/3</f>
        <v>196.66666666666666</v>
      </c>
    </row>
    <row r="132" spans="1:48" x14ac:dyDescent="0.3">
      <c r="A132" t="s">
        <v>969</v>
      </c>
      <c r="B132" t="s">
        <v>970</v>
      </c>
      <c r="C132" t="s">
        <v>3148</v>
      </c>
      <c r="D132" t="s">
        <v>259</v>
      </c>
      <c r="E132">
        <v>15478.04808</v>
      </c>
      <c r="F132">
        <v>1524.15</v>
      </c>
      <c r="G132">
        <v>25.429893414435799</v>
      </c>
      <c r="H132">
        <f>(Table2[[#This Row],[1Y Return vs Nifty]]-AVERAGE(Table2[1Y Return vs Nifty]))/_xlfn.STDEV.P(Table2[1Y Return vs Nifty])</f>
        <v>0.14762001907890604</v>
      </c>
      <c r="I132">
        <v>11.776974046433899</v>
      </c>
      <c r="J132">
        <f>(Table2[[#This Row],[1M Return vs Nifty]]-AVERAGE(Table2[1M Return vs Nifty]))/_xlfn.STDEV.P(Table2[1M Return vs Nifty])</f>
        <v>0.65700500806094919</v>
      </c>
      <c r="K132">
        <v>15.6900031013753</v>
      </c>
      <c r="L132">
        <f>(Table2[[#This Row],[6M Return vs Nifty]]-AVERAGE(Table2[6M Return vs Nifty]))/_xlfn.STDEV.P(Table2[6M Return vs Nifty])</f>
        <v>0.2717797955372705</v>
      </c>
      <c r="M132">
        <v>-0.56719886979571899</v>
      </c>
      <c r="N132">
        <f>(Table2[[#This Row],[1W Return vs Nifty]]-AVERAGE(Table2[1W Return vs Nifty]))/_xlfn.STDEV.P(Table2[1W Return vs Nifty])</f>
        <v>-0.46849379730923396</v>
      </c>
      <c r="O132">
        <v>1566.44</v>
      </c>
      <c r="P132">
        <v>1487.29224554445</v>
      </c>
      <c r="Q132">
        <v>1322.57655692102</v>
      </c>
      <c r="R132">
        <v>38.372776460730499</v>
      </c>
      <c r="S132" s="1">
        <f>(Table2[[#This Row],[Close Price]]-Table2[[#This Row],[20D EMA]])/Table2[[#This Row],[20D EMA]]</f>
        <v>-2.6997523045887466E-2</v>
      </c>
      <c r="T132" s="1">
        <f>(Table2[[#This Row],[Close Price]]-Table2[[#This Row],[50D EMA]])/Table2[[#This Row],[50D EMA]]</f>
        <v>2.4781783516969559E-2</v>
      </c>
      <c r="U132" s="1">
        <f>(Table2[[#This Row],[Close Price]]-Table2[[#This Row],[200D EMA]])/Table2[[#This Row],[200D EMA]]</f>
        <v>0.15240965978426713</v>
      </c>
      <c r="V132">
        <v>0.93834078449776603</v>
      </c>
      <c r="W132">
        <v>1515</v>
      </c>
      <c r="X132">
        <v>1590</v>
      </c>
      <c r="Y132">
        <v>1515</v>
      </c>
      <c r="Z132">
        <v>1709.6</v>
      </c>
      <c r="AA132">
        <v>1515</v>
      </c>
      <c r="AB132">
        <v>1709.6</v>
      </c>
      <c r="AC132" s="1">
        <f>(Table2[[#This Row],[Close Price]]/Table2[[#This Row],[Day Low]])-1</f>
        <v>6.039603960396045E-3</v>
      </c>
      <c r="AD132" s="1">
        <f>(Table2[[#This Row],[Day High]]/Table2[[#This Row],[Close Price]])-1</f>
        <v>4.3204409014860667E-2</v>
      </c>
      <c r="AE132" s="1">
        <f>(Table2[[#This Row],[Close Price]]/Table2[[#This Row],[Current Week Low]])-1</f>
        <v>6.039603960396045E-3</v>
      </c>
      <c r="AF132" s="1">
        <f>(Table2[[#This Row],[Current Week High]]/Table2[[#This Row],[Close Price]])-1</f>
        <v>0.12167437588163876</v>
      </c>
      <c r="AG132" s="1">
        <f>(Table2[[#This Row],[Close Price]]/Table2[[#This Row],[Current Month Low]])-1</f>
        <v>6.039603960396045E-3</v>
      </c>
      <c r="AH132" s="1">
        <f>(Table2[[#This Row],[Current Month High]]/Table2[[#This Row],[Close Price]])-1</f>
        <v>0.12167437588163876</v>
      </c>
      <c r="AI132">
        <v>12.1674375881638</v>
      </c>
      <c r="AJ132">
        <v>42.577174929840901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0.26</v>
      </c>
      <c r="AM132" t="s">
        <v>3190</v>
      </c>
      <c r="AN132">
        <v>-3.74</v>
      </c>
      <c r="AO132" t="s">
        <v>3189</v>
      </c>
      <c r="AP132">
        <v>0.14338561494695201</v>
      </c>
      <c r="AQ132">
        <f>(Table2[[#This Row],[Sharpe Ratio]]-AVERAGE(Table2[Sharpe Ratio]))/_xlfn.STDEV.P(Table2[Sharpe Ratio])</f>
        <v>0.99543045198423719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1.6033414773521291</v>
      </c>
      <c r="AS132">
        <f>_xlfn.RANK.AVG(Table2[[#This Row],[1Y Return vs Nifty Z-Score]],Table2[1Y Return vs Nifty Z-Score])</f>
        <v>257</v>
      </c>
      <c r="AT132">
        <f>_xlfn.RANK.AVG(Table2[[#This Row],[6M Return vs Nifty Z-Score]],Table2[6M Return vs Nifty Z-Score])</f>
        <v>215</v>
      </c>
      <c r="AU132">
        <f>_xlfn.RANK.AVG(Table2[[#This Row],[Sharpe Ratio Z-Score]],Table2[Sharpe Ratio Z-Score])</f>
        <v>119</v>
      </c>
      <c r="AV132">
        <f>(Table2[[#This Row],[Rank 1Y]]+Table2[[#This Row],[Rank 6M]]+Table2[[#This Row],[Rank Sharpe]])/3</f>
        <v>197</v>
      </c>
    </row>
    <row r="133" spans="1:48" x14ac:dyDescent="0.3">
      <c r="A133" t="s">
        <v>1114</v>
      </c>
      <c r="B133" t="s">
        <v>1115</v>
      </c>
      <c r="C133" t="s">
        <v>3152</v>
      </c>
      <c r="D133" t="s">
        <v>262</v>
      </c>
      <c r="E133">
        <v>11248.666989200001</v>
      </c>
      <c r="F133">
        <v>1742.1</v>
      </c>
      <c r="G133">
        <v>178.53478174706399</v>
      </c>
      <c r="H133">
        <f>(Table2[[#This Row],[1Y Return vs Nifty]]-AVERAGE(Table2[1Y Return vs Nifty]))/_xlfn.STDEV.P(Table2[1Y Return vs Nifty])</f>
        <v>3.1222411753309141</v>
      </c>
      <c r="I133">
        <v>16.182649907690799</v>
      </c>
      <c r="J133">
        <f>(Table2[[#This Row],[1M Return vs Nifty]]-AVERAGE(Table2[1M Return vs Nifty]))/_xlfn.STDEV.P(Table2[1M Return vs Nifty])</f>
        <v>1.0650791050465012</v>
      </c>
      <c r="K133">
        <v>55.644175085162303</v>
      </c>
      <c r="L133">
        <f>(Table2[[#This Row],[6M Return vs Nifty]]-AVERAGE(Table2[6M Return vs Nifty]))/_xlfn.STDEV.P(Table2[6M Return vs Nifty])</f>
        <v>1.5637631278651887</v>
      </c>
      <c r="M133">
        <v>5.2013674332344104</v>
      </c>
      <c r="N133">
        <f>(Table2[[#This Row],[1W Return vs Nifty]]-AVERAGE(Table2[1W Return vs Nifty]))/_xlfn.STDEV.P(Table2[1W Return vs Nifty])</f>
        <v>0.75271817863672819</v>
      </c>
      <c r="O133">
        <v>1599.49</v>
      </c>
      <c r="P133">
        <v>1500.49484895869</v>
      </c>
      <c r="Q133">
        <v>1213.66295944282</v>
      </c>
      <c r="R133">
        <v>74.798417845342101</v>
      </c>
      <c r="S133" s="1">
        <f>(Table2[[#This Row],[Close Price]]-Table2[[#This Row],[20D EMA]])/Table2[[#This Row],[20D EMA]]</f>
        <v>8.915966964469918E-2</v>
      </c>
      <c r="T133" s="1">
        <f>(Table2[[#This Row],[Close Price]]-Table2[[#This Row],[50D EMA]])/Table2[[#This Row],[50D EMA]]</f>
        <v>0.16101698130385353</v>
      </c>
      <c r="U133" s="1">
        <f>(Table2[[#This Row],[Close Price]]-Table2[[#This Row],[200D EMA]])/Table2[[#This Row],[200D EMA]]</f>
        <v>0.43540674653182115</v>
      </c>
      <c r="V133">
        <v>0.83322457748535605</v>
      </c>
      <c r="W133">
        <v>1710.05</v>
      </c>
      <c r="X133">
        <v>1763.85</v>
      </c>
      <c r="Y133">
        <v>1603</v>
      </c>
      <c r="Z133">
        <v>1763.85</v>
      </c>
      <c r="AA133">
        <v>1505.05</v>
      </c>
      <c r="AB133">
        <v>1763.85</v>
      </c>
      <c r="AC133" s="1">
        <f>(Table2[[#This Row],[Close Price]]/Table2[[#This Row],[Day Low]])-1</f>
        <v>1.8742142042630361E-2</v>
      </c>
      <c r="AD133" s="1">
        <f>(Table2[[#This Row],[Day High]]/Table2[[#This Row],[Close Price]])-1</f>
        <v>1.2484931978646419E-2</v>
      </c>
      <c r="AE133" s="1">
        <f>(Table2[[#This Row],[Close Price]]/Table2[[#This Row],[Current Week Low]])-1</f>
        <v>8.6774797255146474E-2</v>
      </c>
      <c r="AF133" s="1">
        <f>(Table2[[#This Row],[Current Week High]]/Table2[[#This Row],[Close Price]])-1</f>
        <v>1.2484931978646419E-2</v>
      </c>
      <c r="AG133" s="1">
        <f>(Table2[[#This Row],[Close Price]]/Table2[[#This Row],[Current Month Low]])-1</f>
        <v>0.15750307298760835</v>
      </c>
      <c r="AH133" s="1">
        <f>(Table2[[#This Row],[Current Month High]]/Table2[[#This Row],[Close Price]])-1</f>
        <v>1.2484931978646419E-2</v>
      </c>
      <c r="AI133">
        <v>1.2484931978646401</v>
      </c>
      <c r="AJ133">
        <v>210.56243872002801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0.45</v>
      </c>
      <c r="AM133" t="s">
        <v>3190</v>
      </c>
      <c r="AN133">
        <v>5.36</v>
      </c>
      <c r="AO133" t="s">
        <v>3190</v>
      </c>
      <c r="AQ133">
        <f>(Table2[[#This Row],[Sharpe Ratio]]-AVERAGE(Table2[Sharpe Ratio]))/_xlfn.STDEV.P(Table2[Sharpe Ratio])</f>
        <v>-0.66033855426170107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5.8434630326176311</v>
      </c>
      <c r="AS133">
        <f>_xlfn.RANK.AVG(Table2[[#This Row],[1Y Return vs Nifty Z-Score]],Table2[1Y Return vs Nifty Z-Score])</f>
        <v>10</v>
      </c>
      <c r="AT133">
        <f>_xlfn.RANK.AVG(Table2[[#This Row],[6M Return vs Nifty Z-Score]],Table2[6M Return vs Nifty Z-Score])</f>
        <v>51</v>
      </c>
      <c r="AU133">
        <f>_xlfn.RANK.AVG(Table2[[#This Row],[Sharpe Ratio Z-Score]],Table2[Sharpe Ratio Z-Score])</f>
        <v>533</v>
      </c>
      <c r="AV133">
        <f>(Table2[[#This Row],[Rank 1Y]]+Table2[[#This Row],[Rank 6M]]+Table2[[#This Row],[Rank Sharpe]])/3</f>
        <v>198</v>
      </c>
    </row>
    <row r="134" spans="1:48" x14ac:dyDescent="0.3">
      <c r="A134" t="s">
        <v>742</v>
      </c>
      <c r="B134" t="s">
        <v>743</v>
      </c>
      <c r="C134" t="s">
        <v>3149</v>
      </c>
      <c r="D134" t="s">
        <v>57</v>
      </c>
      <c r="E134">
        <v>23112.646017479899</v>
      </c>
      <c r="F134">
        <v>174.36</v>
      </c>
      <c r="G134">
        <v>59.290708178082703</v>
      </c>
      <c r="H134">
        <f>(Table2[[#This Row],[1Y Return vs Nifty]]-AVERAGE(Table2[1Y Return vs Nifty]))/_xlfn.STDEV.P(Table2[1Y Return vs Nifty])</f>
        <v>0.80548990854349545</v>
      </c>
      <c r="I134">
        <v>-2.80404264355517</v>
      </c>
      <c r="J134">
        <f>(Table2[[#This Row],[1M Return vs Nifty]]-AVERAGE(Table2[1M Return vs Nifty]))/_xlfn.STDEV.P(Table2[1M Return vs Nifty])</f>
        <v>-0.69355626931841541</v>
      </c>
      <c r="K134">
        <v>18.479249215277601</v>
      </c>
      <c r="L134">
        <f>(Table2[[#This Row],[6M Return vs Nifty]]-AVERAGE(Table2[6M Return vs Nifty]))/_xlfn.STDEV.P(Table2[6M Return vs Nifty])</f>
        <v>0.36197461900613176</v>
      </c>
      <c r="M134">
        <v>-0.20382276404284599</v>
      </c>
      <c r="N134">
        <f>(Table2[[#This Row],[1W Return vs Nifty]]-AVERAGE(Table2[1W Return vs Nifty]))/_xlfn.STDEV.P(Table2[1W Return vs Nifty])</f>
        <v>-0.39156666692591569</v>
      </c>
      <c r="O134">
        <v>177.83</v>
      </c>
      <c r="P134">
        <v>182.62363000197101</v>
      </c>
      <c r="Q134">
        <v>163.21173122267101</v>
      </c>
      <c r="R134">
        <v>44.1830216655</v>
      </c>
      <c r="S134" s="1">
        <f>(Table2[[#This Row],[Close Price]]-Table2[[#This Row],[20D EMA]])/Table2[[#This Row],[20D EMA]]</f>
        <v>-1.9513018050947527E-2</v>
      </c>
      <c r="T134" s="1">
        <f>(Table2[[#This Row],[Close Price]]-Table2[[#This Row],[50D EMA]])/Table2[[#This Row],[50D EMA]]</f>
        <v>-4.524951125920456E-2</v>
      </c>
      <c r="U134" s="1">
        <f>(Table2[[#This Row],[Close Price]]-Table2[[#This Row],[200D EMA]])/Table2[[#This Row],[200D EMA]]</f>
        <v>6.830556047542527E-2</v>
      </c>
      <c r="V134">
        <v>0.63899258157459304</v>
      </c>
      <c r="W134">
        <v>172.2</v>
      </c>
      <c r="X134">
        <v>176.52</v>
      </c>
      <c r="Y134">
        <v>171</v>
      </c>
      <c r="Z134">
        <v>181.99</v>
      </c>
      <c r="AA134">
        <v>169</v>
      </c>
      <c r="AB134">
        <v>192.56</v>
      </c>
      <c r="AC134" s="1">
        <f>(Table2[[#This Row],[Close Price]]/Table2[[#This Row],[Day Low]])-1</f>
        <v>1.2543554006968716E-2</v>
      </c>
      <c r="AD134" s="1">
        <f>(Table2[[#This Row],[Day High]]/Table2[[#This Row],[Close Price]])-1</f>
        <v>1.2388162422573901E-2</v>
      </c>
      <c r="AE134" s="1">
        <f>(Table2[[#This Row],[Close Price]]/Table2[[#This Row],[Current Week Low]])-1</f>
        <v>1.9649122807017694E-2</v>
      </c>
      <c r="AF134" s="1">
        <f>(Table2[[#This Row],[Current Week High]]/Table2[[#This Row],[Close Price]])-1</f>
        <v>4.3760036705666305E-2</v>
      </c>
      <c r="AG134" s="1">
        <f>(Table2[[#This Row],[Close Price]]/Table2[[#This Row],[Current Month Low]])-1</f>
        <v>3.1715976331361029E-2</v>
      </c>
      <c r="AH134" s="1">
        <f>(Table2[[#This Row],[Current Month High]]/Table2[[#This Row],[Close Price]])-1</f>
        <v>0.10438173893094738</v>
      </c>
      <c r="AI134">
        <v>21.868547832071499</v>
      </c>
      <c r="AJ134">
        <v>80.683937823834199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0.04</v>
      </c>
      <c r="AM134" t="s">
        <v>3190</v>
      </c>
      <c r="AN134">
        <v>-4.59</v>
      </c>
      <c r="AO134" t="s">
        <v>3189</v>
      </c>
      <c r="AP134">
        <v>7.5255553907770001E-2</v>
      </c>
      <c r="AQ134">
        <f>(Table2[[#This Row],[Sharpe Ratio]]-AVERAGE(Table2[Sharpe Ratio]))/_xlfn.STDEV.P(Table2[Sharpe Ratio])</f>
        <v>0.20868735014618567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120</v>
      </c>
      <c r="AT134">
        <f>_xlfn.RANK.AVG(Table2[[#This Row],[6M Return vs Nifty Z-Score]],Table2[6M Return vs Nifty Z-Score])</f>
        <v>191</v>
      </c>
      <c r="AU134">
        <f>_xlfn.RANK.AVG(Table2[[#This Row],[Sharpe Ratio Z-Score]],Table2[Sharpe Ratio Z-Score])</f>
        <v>290</v>
      </c>
      <c r="AV134">
        <f>(Table2[[#This Row],[Rank 1Y]]+Table2[[#This Row],[Rank 6M]]+Table2[[#This Row],[Rank Sharpe]])/3</f>
        <v>200.33333333333334</v>
      </c>
    </row>
    <row r="135" spans="1:48" x14ac:dyDescent="0.3">
      <c r="A135" t="s">
        <v>1307</v>
      </c>
      <c r="B135" t="s">
        <v>1308</v>
      </c>
      <c r="C135" t="s">
        <v>3147</v>
      </c>
      <c r="D135" t="s">
        <v>46</v>
      </c>
      <c r="E135">
        <v>8796.2847602399997</v>
      </c>
      <c r="F135">
        <v>2782.2</v>
      </c>
      <c r="G135">
        <v>15.0607139128127</v>
      </c>
      <c r="H135">
        <f>(Table2[[#This Row],[1Y Return vs Nifty]]-AVERAGE(Table2[1Y Return vs Nifty]))/_xlfn.STDEV.P(Table2[1Y Return vs Nifty])</f>
        <v>-5.3839131274881033E-2</v>
      </c>
      <c r="I135">
        <v>-2.03730246528286E-2</v>
      </c>
      <c r="J135">
        <f>(Table2[[#This Row],[1M Return vs Nifty]]-AVERAGE(Table2[1M Return vs Nifty]))/_xlfn.STDEV.P(Table2[1M Return vs Nifty])</f>
        <v>-0.43571990054942156</v>
      </c>
      <c r="K135">
        <v>13.713921748692099</v>
      </c>
      <c r="L135">
        <f>(Table2[[#This Row],[6M Return vs Nifty]]-AVERAGE(Table2[6M Return vs Nifty]))/_xlfn.STDEV.P(Table2[6M Return vs Nifty])</f>
        <v>0.20787998121933873</v>
      </c>
      <c r="M135">
        <v>7.1884960254621797</v>
      </c>
      <c r="N135">
        <f>(Table2[[#This Row],[1W Return vs Nifty]]-AVERAGE(Table2[1W Return vs Nifty]))/_xlfn.STDEV.P(Table2[1W Return vs Nifty])</f>
        <v>1.173395537116336</v>
      </c>
      <c r="O135">
        <v>2741.33</v>
      </c>
      <c r="P135">
        <v>2886.9740852015898</v>
      </c>
      <c r="Q135">
        <v>2740.8480117783702</v>
      </c>
      <c r="R135">
        <v>58.373798945107303</v>
      </c>
      <c r="S135" s="1">
        <f>(Table2[[#This Row],[Close Price]]-Table2[[#This Row],[20D EMA]])/Table2[[#This Row],[20D EMA]]</f>
        <v>1.4908821630376457E-2</v>
      </c>
      <c r="T135" s="1">
        <f>(Table2[[#This Row],[Close Price]]-Table2[[#This Row],[50D EMA]])/Table2[[#This Row],[50D EMA]]</f>
        <v>-3.6292007517024133E-2</v>
      </c>
      <c r="U135" s="1">
        <f>(Table2[[#This Row],[Close Price]]-Table2[[#This Row],[200D EMA]])/Table2[[#This Row],[200D EMA]]</f>
        <v>1.5087297086130236E-2</v>
      </c>
      <c r="V135">
        <v>0.72526111126049397</v>
      </c>
      <c r="W135">
        <v>2713.25</v>
      </c>
      <c r="X135">
        <v>2848</v>
      </c>
      <c r="Y135">
        <v>2539</v>
      </c>
      <c r="Z135">
        <v>2848</v>
      </c>
      <c r="AA135">
        <v>2451.0500000000002</v>
      </c>
      <c r="AB135">
        <v>3147.95</v>
      </c>
      <c r="AC135" s="1">
        <f>(Table2[[#This Row],[Close Price]]/Table2[[#This Row],[Day Low]])-1</f>
        <v>2.5412328388463967E-2</v>
      </c>
      <c r="AD135" s="1">
        <f>(Table2[[#This Row],[Day High]]/Table2[[#This Row],[Close Price]])-1</f>
        <v>2.3650348644957297E-2</v>
      </c>
      <c r="AE135" s="1">
        <f>(Table2[[#This Row],[Close Price]]/Table2[[#This Row],[Current Week Low]])-1</f>
        <v>9.5785742418274866E-2</v>
      </c>
      <c r="AF135" s="1">
        <f>(Table2[[#This Row],[Current Week High]]/Table2[[#This Row],[Close Price]])-1</f>
        <v>2.3650348644957297E-2</v>
      </c>
      <c r="AG135" s="1">
        <f>(Table2[[#This Row],[Close Price]]/Table2[[#This Row],[Current Month Low]])-1</f>
        <v>0.13510536300769038</v>
      </c>
      <c r="AH135" s="1">
        <f>(Table2[[#This Row],[Current Month High]]/Table2[[#This Row],[Close Price]])-1</f>
        <v>0.13146071454244845</v>
      </c>
      <c r="AI135">
        <v>33.886852131406798</v>
      </c>
      <c r="AJ135">
        <v>42.1266378891982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-0.04</v>
      </c>
      <c r="AM135" t="s">
        <v>3189</v>
      </c>
      <c r="AN135">
        <v>-0.77</v>
      </c>
      <c r="AO135" t="s">
        <v>3189</v>
      </c>
      <c r="AP135">
        <v>0.187431431067975</v>
      </c>
      <c r="AQ135">
        <f>(Table2[[#This Row],[Sharpe Ratio]]-AVERAGE(Table2[Sharpe Ratio]))/_xlfn.STDEV.P(Table2[Sharpe Ratio])</f>
        <v>1.5040567686128554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323</v>
      </c>
      <c r="AT135">
        <f>_xlfn.RANK.AVG(Table2[[#This Row],[6M Return vs Nifty Z-Score]],Table2[6M Return vs Nifty Z-Score])</f>
        <v>232</v>
      </c>
      <c r="AU135">
        <f>_xlfn.RANK.AVG(Table2[[#This Row],[Sharpe Ratio Z-Score]],Table2[Sharpe Ratio Z-Score])</f>
        <v>46</v>
      </c>
      <c r="AV135">
        <f>(Table2[[#This Row],[Rank 1Y]]+Table2[[#This Row],[Rank 6M]]+Table2[[#This Row],[Rank Sharpe]])/3</f>
        <v>200.33333333333334</v>
      </c>
    </row>
    <row r="136" spans="1:48" x14ac:dyDescent="0.3">
      <c r="A136" t="s">
        <v>126</v>
      </c>
      <c r="B136" t="s">
        <v>127</v>
      </c>
      <c r="C136" t="s">
        <v>3146</v>
      </c>
      <c r="D136" t="s">
        <v>128</v>
      </c>
      <c r="E136">
        <v>213269.23513468899</v>
      </c>
      <c r="F136">
        <v>630.70000000000005</v>
      </c>
      <c r="G136">
        <v>28.5231772148821</v>
      </c>
      <c r="H136">
        <f>(Table2[[#This Row],[1Y Return vs Nifty]]-AVERAGE(Table2[1Y Return vs Nifty]))/_xlfn.STDEV.P(Table2[1Y Return vs Nifty])</f>
        <v>0.20771834471243372</v>
      </c>
      <c r="I136">
        <v>2.2956535511949498</v>
      </c>
      <c r="J136">
        <f>(Table2[[#This Row],[1M Return vs Nifty]]-AVERAGE(Table2[1M Return vs Nifty]))/_xlfn.STDEV.P(Table2[1M Return vs Nifty])</f>
        <v>-0.22119879566178452</v>
      </c>
      <c r="K136">
        <v>2.7755875425243302</v>
      </c>
      <c r="L136">
        <f>(Table2[[#This Row],[6M Return vs Nifty]]-AVERAGE(Table2[6M Return vs Nifty]))/_xlfn.STDEV.P(Table2[6M Return vs Nifty])</f>
        <v>-0.14582890013442246</v>
      </c>
      <c r="M136">
        <v>-4.7038979500658096</v>
      </c>
      <c r="N136">
        <f>(Table2[[#This Row],[1W Return vs Nifty]]-AVERAGE(Table2[1W Return vs Nifty]))/_xlfn.STDEV.P(Table2[1W Return vs Nifty])</f>
        <v>-1.3442376463583232</v>
      </c>
      <c r="O136">
        <v>606.73</v>
      </c>
      <c r="P136">
        <v>606.16641577737596</v>
      </c>
      <c r="Q136">
        <v>577.010022399945</v>
      </c>
      <c r="R136">
        <v>64.131560049719695</v>
      </c>
      <c r="S136" s="1">
        <f>(Table2[[#This Row],[Close Price]]-Table2[[#This Row],[20D EMA]])/Table2[[#This Row],[20D EMA]]</f>
        <v>3.9506864667974269E-2</v>
      </c>
      <c r="T136" s="1">
        <f>(Table2[[#This Row],[Close Price]]-Table2[[#This Row],[50D EMA]])/Table2[[#This Row],[50D EMA]]</f>
        <v>4.0473347886093421E-2</v>
      </c>
      <c r="U136" s="1">
        <f>(Table2[[#This Row],[Close Price]]-Table2[[#This Row],[200D EMA]])/Table2[[#This Row],[200D EMA]]</f>
        <v>9.3048604904198209E-2</v>
      </c>
      <c r="V136">
        <v>1.20618160334207</v>
      </c>
      <c r="W136">
        <v>605.15</v>
      </c>
      <c r="X136">
        <v>638.6</v>
      </c>
      <c r="Y136">
        <v>595</v>
      </c>
      <c r="Z136">
        <v>638.6</v>
      </c>
      <c r="AA136">
        <v>565</v>
      </c>
      <c r="AB136">
        <v>639.6</v>
      </c>
      <c r="AC136" s="1">
        <f>(Table2[[#This Row],[Close Price]]/Table2[[#This Row],[Day Low]])-1</f>
        <v>4.2220936957779287E-2</v>
      </c>
      <c r="AD136" s="1">
        <f>(Table2[[#This Row],[Day High]]/Table2[[#This Row],[Close Price]])-1</f>
        <v>1.2525765022990187E-2</v>
      </c>
      <c r="AE136" s="1">
        <f>(Table2[[#This Row],[Close Price]]/Table2[[#This Row],[Current Week Low]])-1</f>
        <v>6.0000000000000053E-2</v>
      </c>
      <c r="AF136" s="1">
        <f>(Table2[[#This Row],[Current Week High]]/Table2[[#This Row],[Close Price]])-1</f>
        <v>1.2525765022990187E-2</v>
      </c>
      <c r="AG136" s="1">
        <f>(Table2[[#This Row],[Close Price]]/Table2[[#This Row],[Current Month Low]])-1</f>
        <v>0.11628318584070807</v>
      </c>
      <c r="AH136" s="1">
        <f>(Table2[[#This Row],[Current Month High]]/Table2[[#This Row],[Close Price]])-1</f>
        <v>1.4111304899318222E-2</v>
      </c>
      <c r="AI136">
        <v>7.99429205644521</v>
      </c>
      <c r="AJ136">
        <v>49.610968782616901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0.15</v>
      </c>
      <c r="AM136" t="s">
        <v>3190</v>
      </c>
      <c r="AN136">
        <v>6.62</v>
      </c>
      <c r="AO136" t="s">
        <v>3190</v>
      </c>
      <c r="AP136">
        <v>0.21532837811755301</v>
      </c>
      <c r="AQ136">
        <f>(Table2[[#This Row],[Sharpe Ratio]]-AVERAGE(Table2[Sharpe Ratio]))/_xlfn.STDEV.P(Table2[Sharpe Ratio])</f>
        <v>1.8262013596910085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0.3226543622489122</v>
      </c>
      <c r="AS136">
        <f>_xlfn.RANK.AVG(Table2[[#This Row],[1Y Return vs Nifty Z-Score]],Table2[1Y Return vs Nifty Z-Score])</f>
        <v>242</v>
      </c>
      <c r="AT136">
        <f>_xlfn.RANK.AVG(Table2[[#This Row],[6M Return vs Nifty Z-Score]],Table2[6M Return vs Nifty Z-Score])</f>
        <v>348</v>
      </c>
      <c r="AU136">
        <f>_xlfn.RANK.AVG(Table2[[#This Row],[Sharpe Ratio Z-Score]],Table2[Sharpe Ratio Z-Score])</f>
        <v>20</v>
      </c>
      <c r="AV136">
        <f>(Table2[[#This Row],[Rank 1Y]]+Table2[[#This Row],[Rank 6M]]+Table2[[#This Row],[Rank Sharpe]])/3</f>
        <v>203.33333333333334</v>
      </c>
    </row>
    <row r="137" spans="1:48" x14ac:dyDescent="0.3">
      <c r="A137" t="s">
        <v>720</v>
      </c>
      <c r="B137" t="s">
        <v>721</v>
      </c>
      <c r="C137" t="s">
        <v>3144</v>
      </c>
      <c r="D137" t="s">
        <v>420</v>
      </c>
      <c r="E137">
        <v>24115.873806255</v>
      </c>
      <c r="F137">
        <v>4893.3500000000004</v>
      </c>
      <c r="G137">
        <v>55.444870869801498</v>
      </c>
      <c r="H137">
        <f>(Table2[[#This Row],[1Y Return vs Nifty]]-AVERAGE(Table2[1Y Return vs Nifty]))/_xlfn.STDEV.P(Table2[1Y Return vs Nifty])</f>
        <v>0.73077048485100848</v>
      </c>
      <c r="I137">
        <v>12.7604980971236</v>
      </c>
      <c r="J137">
        <f>(Table2[[#This Row],[1M Return vs Nifty]]-AVERAGE(Table2[1M Return vs Nifty]))/_xlfn.STDEV.P(Table2[1M Return vs Nifty])</f>
        <v>0.74810355944967299</v>
      </c>
      <c r="K137">
        <v>37.095029715773698</v>
      </c>
      <c r="L137">
        <f>(Table2[[#This Row],[6M Return vs Nifty]]-AVERAGE(Table2[6M Return vs Nifty]))/_xlfn.STDEV.P(Table2[6M Return vs Nifty])</f>
        <v>0.96394625127211364</v>
      </c>
      <c r="M137">
        <v>5.7650661413703999</v>
      </c>
      <c r="N137">
        <f>(Table2[[#This Row],[1W Return vs Nifty]]-AVERAGE(Table2[1W Return vs Nifty]))/_xlfn.STDEV.P(Table2[1W Return vs Nifty])</f>
        <v>0.87205382930600017</v>
      </c>
      <c r="O137">
        <v>4617.66</v>
      </c>
      <c r="P137">
        <v>4520.0943810233803</v>
      </c>
      <c r="Q137">
        <v>3915.8455796431199</v>
      </c>
      <c r="R137">
        <v>72.778591205591297</v>
      </c>
      <c r="S137" s="1">
        <f>(Table2[[#This Row],[Close Price]]-Table2[[#This Row],[20D EMA]])/Table2[[#This Row],[20D EMA]]</f>
        <v>5.9703399557351669E-2</v>
      </c>
      <c r="T137" s="1">
        <f>(Table2[[#This Row],[Close Price]]-Table2[[#This Row],[50D EMA]])/Table2[[#This Row],[50D EMA]]</f>
        <v>8.2576952495428305E-2</v>
      </c>
      <c r="U137" s="1">
        <f>(Table2[[#This Row],[Close Price]]-Table2[[#This Row],[200D EMA]])/Table2[[#This Row],[200D EMA]]</f>
        <v>0.24962792849608939</v>
      </c>
      <c r="V137">
        <v>0.97116788969525603</v>
      </c>
      <c r="W137">
        <v>4852</v>
      </c>
      <c r="X137">
        <v>5012.8</v>
      </c>
      <c r="Y137">
        <v>4465.1499999999996</v>
      </c>
      <c r="Z137">
        <v>5012.8</v>
      </c>
      <c r="AA137">
        <v>4420</v>
      </c>
      <c r="AB137">
        <v>5012.8</v>
      </c>
      <c r="AC137" s="1">
        <f>(Table2[[#This Row],[Close Price]]/Table2[[#This Row],[Day Low]])-1</f>
        <v>8.5222588623248274E-3</v>
      </c>
      <c r="AD137" s="1">
        <f>(Table2[[#This Row],[Day High]]/Table2[[#This Row],[Close Price]])-1</f>
        <v>2.4410679800136892E-2</v>
      </c>
      <c r="AE137" s="1">
        <f>(Table2[[#This Row],[Close Price]]/Table2[[#This Row],[Current Week Low]])-1</f>
        <v>9.5898234101878144E-2</v>
      </c>
      <c r="AF137" s="1">
        <f>(Table2[[#This Row],[Current Week High]]/Table2[[#This Row],[Close Price]])-1</f>
        <v>2.4410679800136892E-2</v>
      </c>
      <c r="AG137" s="1">
        <f>(Table2[[#This Row],[Close Price]]/Table2[[#This Row],[Current Month Low]])-1</f>
        <v>0.10709276018099545</v>
      </c>
      <c r="AH137" s="1">
        <f>(Table2[[#This Row],[Current Month High]]/Table2[[#This Row],[Close Price]])-1</f>
        <v>2.4410679800136892E-2</v>
      </c>
      <c r="AI137">
        <v>2.4410679800136799</v>
      </c>
      <c r="AJ137">
        <v>86.908195030652493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0.14000000000000001</v>
      </c>
      <c r="AM137" t="s">
        <v>3190</v>
      </c>
      <c r="AN137">
        <v>4.7</v>
      </c>
      <c r="AO137" t="s">
        <v>3190</v>
      </c>
      <c r="AP137">
        <v>4.6678415480699002E-2</v>
      </c>
      <c r="AQ137">
        <f>(Table2[[#This Row],[Sharpe Ratio]]-AVERAGE(Table2[Sharpe Ratio]))/_xlfn.STDEV.P(Table2[Sharpe Ratio])</f>
        <v>-0.12131186290074206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3.193562261978053</v>
      </c>
      <c r="AS137">
        <f>_xlfn.RANK.AVG(Table2[[#This Row],[1Y Return vs Nifty Z-Score]],Table2[1Y Return vs Nifty Z-Score])</f>
        <v>131</v>
      </c>
      <c r="AT137">
        <f>_xlfn.RANK.AVG(Table2[[#This Row],[6M Return vs Nifty Z-Score]],Table2[6M Return vs Nifty Z-Score])</f>
        <v>98</v>
      </c>
      <c r="AU137">
        <f>_xlfn.RANK.AVG(Table2[[#This Row],[Sharpe Ratio Z-Score]],Table2[Sharpe Ratio Z-Score])</f>
        <v>383</v>
      </c>
      <c r="AV137">
        <f>(Table2[[#This Row],[Rank 1Y]]+Table2[[#This Row],[Rank 6M]]+Table2[[#This Row],[Rank Sharpe]])/3</f>
        <v>204</v>
      </c>
    </row>
    <row r="138" spans="1:48" x14ac:dyDescent="0.3">
      <c r="A138" t="s">
        <v>1440</v>
      </c>
      <c r="B138" t="s">
        <v>1441</v>
      </c>
      <c r="C138" t="s">
        <v>3146</v>
      </c>
      <c r="D138" t="s">
        <v>125</v>
      </c>
      <c r="E138">
        <v>7382.3139873299997</v>
      </c>
      <c r="F138">
        <v>1223.7</v>
      </c>
      <c r="G138">
        <v>28.950253206569599</v>
      </c>
      <c r="H138">
        <f>(Table2[[#This Row],[1Y Return vs Nifty]]-AVERAGE(Table2[1Y Return vs Nifty]))/_xlfn.STDEV.P(Table2[1Y Return vs Nifty])</f>
        <v>0.21601585430886774</v>
      </c>
      <c r="I138">
        <v>-0.83494554197929804</v>
      </c>
      <c r="J138">
        <f>(Table2[[#This Row],[1M Return vs Nifty]]-AVERAGE(Table2[1M Return vs Nifty]))/_xlfn.STDEV.P(Table2[1M Return vs Nifty])</f>
        <v>-0.51116937865569667</v>
      </c>
      <c r="K138">
        <v>34.692764628826097</v>
      </c>
      <c r="L138">
        <f>(Table2[[#This Row],[6M Return vs Nifty]]-AVERAGE(Table2[6M Return vs Nifty]))/_xlfn.STDEV.P(Table2[6M Return vs Nifty])</f>
        <v>0.88626509063064118</v>
      </c>
      <c r="M138">
        <v>3.0796976843618999</v>
      </c>
      <c r="N138">
        <f>(Table2[[#This Row],[1W Return vs Nifty]]-AVERAGE(Table2[1W Return vs Nifty]))/_xlfn.STDEV.P(Table2[1W Return vs Nifty])</f>
        <v>0.30355830593762101</v>
      </c>
      <c r="O138">
        <v>1206.44</v>
      </c>
      <c r="P138">
        <v>1206.0961530535401</v>
      </c>
      <c r="Q138">
        <v>1085.3145596335401</v>
      </c>
      <c r="R138">
        <v>59.810296509462802</v>
      </c>
      <c r="S138" s="1">
        <f>(Table2[[#This Row],[Close Price]]-Table2[[#This Row],[20D EMA]])/Table2[[#This Row],[20D EMA]]</f>
        <v>1.4306554822452829E-2</v>
      </c>
      <c r="T138" s="1">
        <f>(Table2[[#This Row],[Close Price]]-Table2[[#This Row],[50D EMA]])/Table2[[#This Row],[50D EMA]]</f>
        <v>1.4595724314260785E-2</v>
      </c>
      <c r="U138" s="1">
        <f>(Table2[[#This Row],[Close Price]]-Table2[[#This Row],[200D EMA]])/Table2[[#This Row],[200D EMA]]</f>
        <v>0.12750721819597285</v>
      </c>
      <c r="V138">
        <v>0.78576877562109704</v>
      </c>
      <c r="W138">
        <v>1218.5999999999999</v>
      </c>
      <c r="X138">
        <v>1245</v>
      </c>
      <c r="Y138">
        <v>1207.2</v>
      </c>
      <c r="Z138">
        <v>1265.95</v>
      </c>
      <c r="AA138">
        <v>1145.3499999999999</v>
      </c>
      <c r="AB138">
        <v>1273.8499999999999</v>
      </c>
      <c r="AC138" s="1">
        <f>(Table2[[#This Row],[Close Price]]/Table2[[#This Row],[Day Low]])-1</f>
        <v>4.1851304775972764E-3</v>
      </c>
      <c r="AD138" s="1">
        <f>(Table2[[#This Row],[Day High]]/Table2[[#This Row],[Close Price]])-1</f>
        <v>1.7406227016425468E-2</v>
      </c>
      <c r="AE138" s="1">
        <f>(Table2[[#This Row],[Close Price]]/Table2[[#This Row],[Current Week Low]])-1</f>
        <v>1.3667992047713629E-2</v>
      </c>
      <c r="AF138" s="1">
        <f>(Table2[[#This Row],[Current Week High]]/Table2[[#This Row],[Close Price]])-1</f>
        <v>3.4526436218027312E-2</v>
      </c>
      <c r="AG138" s="1">
        <f>(Table2[[#This Row],[Close Price]]/Table2[[#This Row],[Current Month Low]])-1</f>
        <v>6.8407037150216121E-2</v>
      </c>
      <c r="AH138" s="1">
        <f>(Table2[[#This Row],[Current Month High]]/Table2[[#This Row],[Close Price]])-1</f>
        <v>4.0982266895480901E-2</v>
      </c>
      <c r="AI138">
        <v>10.0024515812699</v>
      </c>
      <c r="AJ138">
        <v>56.193758376411999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0.13</v>
      </c>
      <c r="AM138" t="s">
        <v>3190</v>
      </c>
      <c r="AN138">
        <v>1.49</v>
      </c>
      <c r="AO138" t="s">
        <v>3190</v>
      </c>
      <c r="AP138">
        <v>8.4977991790985002E-2</v>
      </c>
      <c r="AQ138">
        <f>(Table2[[#This Row],[Sharpe Ratio]]-AVERAGE(Table2[Sharpe Ratio]))/_xlfn.STDEV.P(Table2[Sharpe Ratio])</f>
        <v>0.32095880302613139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1.2156286752475647</v>
      </c>
      <c r="AS138">
        <f>_xlfn.RANK.AVG(Table2[[#This Row],[1Y Return vs Nifty Z-Score]],Table2[1Y Return vs Nifty Z-Score])</f>
        <v>241</v>
      </c>
      <c r="AT138">
        <f>_xlfn.RANK.AVG(Table2[[#This Row],[6M Return vs Nifty Z-Score]],Table2[6M Return vs Nifty Z-Score])</f>
        <v>107</v>
      </c>
      <c r="AU138">
        <f>_xlfn.RANK.AVG(Table2[[#This Row],[Sharpe Ratio Z-Score]],Table2[Sharpe Ratio Z-Score])</f>
        <v>267</v>
      </c>
      <c r="AV138">
        <f>(Table2[[#This Row],[Rank 1Y]]+Table2[[#This Row],[Rank 6M]]+Table2[[#This Row],[Rank Sharpe]])/3</f>
        <v>205</v>
      </c>
    </row>
    <row r="139" spans="1:48" x14ac:dyDescent="0.3">
      <c r="A139" t="s">
        <v>1877</v>
      </c>
      <c r="B139" t="s">
        <v>1878</v>
      </c>
      <c r="C139" t="s">
        <v>3150</v>
      </c>
      <c r="D139" t="s">
        <v>221</v>
      </c>
      <c r="E139">
        <v>4018.3540905</v>
      </c>
      <c r="F139">
        <v>1523.75</v>
      </c>
      <c r="G139">
        <v>29.524139685996101</v>
      </c>
      <c r="H139">
        <f>(Table2[[#This Row],[1Y Return vs Nifty]]-AVERAGE(Table2[1Y Return vs Nifty]))/_xlfn.STDEV.P(Table2[1Y Return vs Nifty])</f>
        <v>0.22716569336090575</v>
      </c>
      <c r="I139">
        <v>2.7905876471812299</v>
      </c>
      <c r="J139">
        <f>(Table2[[#This Row],[1M Return vs Nifty]]-AVERAGE(Table2[1M Return vs Nifty]))/_xlfn.STDEV.P(Table2[1M Return vs Nifty])</f>
        <v>-0.17535570809761189</v>
      </c>
      <c r="K139">
        <v>21.436676529272901</v>
      </c>
      <c r="L139">
        <f>(Table2[[#This Row],[6M Return vs Nifty]]-AVERAGE(Table2[6M Return vs Nifty]))/_xlfn.STDEV.P(Table2[6M Return vs Nifty])</f>
        <v>0.45760785595079312</v>
      </c>
      <c r="M139">
        <v>0.21366240355284</v>
      </c>
      <c r="N139">
        <f>(Table2[[#This Row],[1W Return vs Nifty]]-AVERAGE(Table2[1W Return vs Nifty]))/_xlfn.STDEV.P(Table2[1W Return vs Nifty])</f>
        <v>-0.30318458727817899</v>
      </c>
      <c r="O139">
        <v>1530.41</v>
      </c>
      <c r="P139">
        <v>1552.12918185729</v>
      </c>
      <c r="Q139">
        <v>1382.3727113566099</v>
      </c>
      <c r="R139">
        <v>52.534756053768298</v>
      </c>
      <c r="S139" s="1">
        <f>(Table2[[#This Row],[Close Price]]-Table2[[#This Row],[20D EMA]])/Table2[[#This Row],[20D EMA]]</f>
        <v>-4.3517750145386407E-3</v>
      </c>
      <c r="T139" s="1">
        <f>(Table2[[#This Row],[Close Price]]-Table2[[#This Row],[50D EMA]])/Table2[[#This Row],[50D EMA]]</f>
        <v>-1.8284033435497424E-2</v>
      </c>
      <c r="U139" s="1">
        <f>(Table2[[#This Row],[Close Price]]-Table2[[#This Row],[200D EMA]])/Table2[[#This Row],[200D EMA]]</f>
        <v>0.10227146954069111</v>
      </c>
      <c r="V139">
        <v>0.77960151102436903</v>
      </c>
      <c r="W139">
        <v>1515</v>
      </c>
      <c r="X139">
        <v>1549</v>
      </c>
      <c r="Y139">
        <v>1448</v>
      </c>
      <c r="Z139">
        <v>1549</v>
      </c>
      <c r="AA139">
        <v>1434.25</v>
      </c>
      <c r="AB139">
        <v>1649.75</v>
      </c>
      <c r="AC139" s="1">
        <f>(Table2[[#This Row],[Close Price]]/Table2[[#This Row],[Day Low]])-1</f>
        <v>5.7755775577557067E-3</v>
      </c>
      <c r="AD139" s="1">
        <f>(Table2[[#This Row],[Day High]]/Table2[[#This Row],[Close Price]])-1</f>
        <v>1.6570959803117402E-2</v>
      </c>
      <c r="AE139" s="1">
        <f>(Table2[[#This Row],[Close Price]]/Table2[[#This Row],[Current Week Low]])-1</f>
        <v>5.231353591160226E-2</v>
      </c>
      <c r="AF139" s="1">
        <f>(Table2[[#This Row],[Current Week High]]/Table2[[#This Row],[Close Price]])-1</f>
        <v>1.6570959803117402E-2</v>
      </c>
      <c r="AG139" s="1">
        <f>(Table2[[#This Row],[Close Price]]/Table2[[#This Row],[Current Month Low]])-1</f>
        <v>6.2401952239846681E-2</v>
      </c>
      <c r="AH139" s="1">
        <f>(Table2[[#This Row],[Current Month High]]/Table2[[#This Row],[Close Price]])-1</f>
        <v>8.269073010664485E-2</v>
      </c>
      <c r="AI139">
        <v>17.473338802296901</v>
      </c>
      <c r="AJ139">
        <v>56.033997235164598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</v>
      </c>
      <c r="AM139" t="s">
        <v>3191</v>
      </c>
      <c r="AN139">
        <v>-6.9</v>
      </c>
      <c r="AO139" t="s">
        <v>3189</v>
      </c>
      <c r="AP139">
        <v>0.102737621952546</v>
      </c>
      <c r="AQ139">
        <f>(Table2[[#This Row],[Sharpe Ratio]]-AVERAGE(Table2[Sharpe Ratio]))/_xlfn.STDEV.P(Table2[Sharpe Ratio])</f>
        <v>0.52604105757992647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237</v>
      </c>
      <c r="AT139">
        <f>_xlfn.RANK.AVG(Table2[[#This Row],[6M Return vs Nifty Z-Score]],Table2[6M Return vs Nifty Z-Score])</f>
        <v>172</v>
      </c>
      <c r="AU139">
        <f>_xlfn.RANK.AVG(Table2[[#This Row],[Sharpe Ratio Z-Score]],Table2[Sharpe Ratio Z-Score])</f>
        <v>213</v>
      </c>
      <c r="AV139">
        <f>(Table2[[#This Row],[Rank 1Y]]+Table2[[#This Row],[Rank 6M]]+Table2[[#This Row],[Rank Sharpe]])/3</f>
        <v>207.33333333333334</v>
      </c>
    </row>
    <row r="140" spans="1:48" x14ac:dyDescent="0.3">
      <c r="A140" t="s">
        <v>49</v>
      </c>
      <c r="B140" t="s">
        <v>50</v>
      </c>
      <c r="C140" t="s">
        <v>3148</v>
      </c>
      <c r="D140" t="s">
        <v>51</v>
      </c>
      <c r="E140">
        <v>416104.66717224999</v>
      </c>
      <c r="F140">
        <v>1734.25</v>
      </c>
      <c r="G140">
        <v>25.3363118832577</v>
      </c>
      <c r="H140">
        <f>(Table2[[#This Row],[1Y Return vs Nifty]]-AVERAGE(Table2[1Y Return vs Nifty]))/_xlfn.STDEV.P(Table2[1Y Return vs Nifty])</f>
        <v>0.14580185634414047</v>
      </c>
      <c r="I140">
        <v>-4.4520673096944199</v>
      </c>
      <c r="J140">
        <f>(Table2[[#This Row],[1M Return vs Nifty]]-AVERAGE(Table2[1M Return vs Nifty]))/_xlfn.STDEV.P(Table2[1M Return vs Nifty])</f>
        <v>-0.84620394441379276</v>
      </c>
      <c r="K140">
        <v>13.904251629552499</v>
      </c>
      <c r="L140">
        <f>(Table2[[#This Row],[6M Return vs Nifty]]-AVERAGE(Table2[6M Return vs Nifty]))/_xlfn.STDEV.P(Table2[6M Return vs Nifty])</f>
        <v>0.2140346084211083</v>
      </c>
      <c r="M140">
        <v>-3.68628609394964</v>
      </c>
      <c r="N140">
        <f>(Table2[[#This Row],[1W Return vs Nifty]]-AVERAGE(Table2[1W Return vs Nifty]))/_xlfn.STDEV.P(Table2[1W Return vs Nifty])</f>
        <v>-1.1288080716127082</v>
      </c>
      <c r="O140">
        <v>1793.48</v>
      </c>
      <c r="P140">
        <v>1812.72329249518</v>
      </c>
      <c r="Q140">
        <v>1653.83184656198</v>
      </c>
      <c r="R140">
        <v>29.2532915806684</v>
      </c>
      <c r="S140" s="1">
        <f>(Table2[[#This Row],[Close Price]]-Table2[[#This Row],[20D EMA]])/Table2[[#This Row],[20D EMA]]</f>
        <v>-3.3025180096795066E-2</v>
      </c>
      <c r="T140" s="1">
        <f>(Table2[[#This Row],[Close Price]]-Table2[[#This Row],[50D EMA]])/Table2[[#This Row],[50D EMA]]</f>
        <v>-4.3290276469699324E-2</v>
      </c>
      <c r="U140" s="1">
        <f>(Table2[[#This Row],[Close Price]]-Table2[[#This Row],[200D EMA]])/Table2[[#This Row],[200D EMA]]</f>
        <v>4.8625350639603979E-2</v>
      </c>
      <c r="V140">
        <v>1.0472175663954899</v>
      </c>
      <c r="W140">
        <v>1723.4</v>
      </c>
      <c r="X140">
        <v>1760.7</v>
      </c>
      <c r="Y140">
        <v>1723.4</v>
      </c>
      <c r="Z140">
        <v>1830</v>
      </c>
      <c r="AA140">
        <v>1723.4</v>
      </c>
      <c r="AB140">
        <v>1864.95</v>
      </c>
      <c r="AC140" s="1">
        <f>(Table2[[#This Row],[Close Price]]/Table2[[#This Row],[Day Low]])-1</f>
        <v>6.2956945572705258E-3</v>
      </c>
      <c r="AD140" s="1">
        <f>(Table2[[#This Row],[Day High]]/Table2[[#This Row],[Close Price]])-1</f>
        <v>1.5251549661236874E-2</v>
      </c>
      <c r="AE140" s="1">
        <f>(Table2[[#This Row],[Close Price]]/Table2[[#This Row],[Current Week Low]])-1</f>
        <v>6.2956945572705258E-3</v>
      </c>
      <c r="AF140" s="1">
        <f>(Table2[[#This Row],[Current Week High]]/Table2[[#This Row],[Close Price]])-1</f>
        <v>5.5211186391812106E-2</v>
      </c>
      <c r="AG140" s="1">
        <f>(Table2[[#This Row],[Close Price]]/Table2[[#This Row],[Current Month Low]])-1</f>
        <v>6.2956945572705258E-3</v>
      </c>
      <c r="AH140" s="1">
        <f>(Table2[[#This Row],[Current Month High]]/Table2[[#This Row],[Close Price]])-1</f>
        <v>7.5363990197491848E-2</v>
      </c>
      <c r="AI140">
        <v>13.0373360242179</v>
      </c>
      <c r="AJ140">
        <v>46.411988180666903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0.01</v>
      </c>
      <c r="AM140" t="s">
        <v>3190</v>
      </c>
      <c r="AN140">
        <v>-4.16</v>
      </c>
      <c r="AO140" t="s">
        <v>3189</v>
      </c>
      <c r="AP140">
        <v>0.132988738361107</v>
      </c>
      <c r="AQ140">
        <f>(Table2[[#This Row],[Sharpe Ratio]]-AVERAGE(Table2[Sharpe Ratio]))/_xlfn.STDEV.P(Table2[Sharpe Ratio])</f>
        <v>0.87537080709604409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258</v>
      </c>
      <c r="AT140">
        <f>_xlfn.RANK.AVG(Table2[[#This Row],[6M Return vs Nifty Z-Score]],Table2[6M Return vs Nifty Z-Score])</f>
        <v>229</v>
      </c>
      <c r="AU140">
        <f>_xlfn.RANK.AVG(Table2[[#This Row],[Sharpe Ratio Z-Score]],Table2[Sharpe Ratio Z-Score])</f>
        <v>137</v>
      </c>
      <c r="AV140">
        <f>(Table2[[#This Row],[Rank 1Y]]+Table2[[#This Row],[Rank 6M]]+Table2[[#This Row],[Rank Sharpe]])/3</f>
        <v>208</v>
      </c>
    </row>
    <row r="141" spans="1:48" x14ac:dyDescent="0.3">
      <c r="A141" t="s">
        <v>399</v>
      </c>
      <c r="B141" t="s">
        <v>400</v>
      </c>
      <c r="C141" t="s">
        <v>3143</v>
      </c>
      <c r="D141" t="s">
        <v>21</v>
      </c>
      <c r="E141">
        <v>57789.616728744899</v>
      </c>
      <c r="F141">
        <v>8661.0499999999993</v>
      </c>
      <c r="G141">
        <v>35.577022167756901</v>
      </c>
      <c r="H141">
        <f>(Table2[[#This Row],[1Y Return vs Nifty]]-AVERAGE(Table2[1Y Return vs Nifty]))/_xlfn.STDEV.P(Table2[1Y Return vs Nifty])</f>
        <v>0.34476502335379261</v>
      </c>
      <c r="I141">
        <v>13.9215949470615</v>
      </c>
      <c r="J141">
        <f>(Table2[[#This Row],[1M Return vs Nifty]]-AVERAGE(Table2[1M Return vs Nifty]))/_xlfn.STDEV.P(Table2[1M Return vs Nifty])</f>
        <v>0.8556497256844271</v>
      </c>
      <c r="K141">
        <v>63.815606463921199</v>
      </c>
      <c r="L141">
        <f>(Table2[[#This Row],[6M Return vs Nifty]]-AVERAGE(Table2[6M Return vs Nifty]))/_xlfn.STDEV.P(Table2[6M Return vs Nifty])</f>
        <v>1.8279996923696891</v>
      </c>
      <c r="M141">
        <v>3.86969190737996</v>
      </c>
      <c r="N141">
        <f>(Table2[[#This Row],[1W Return vs Nifty]]-AVERAGE(Table2[1W Return vs Nifty]))/_xlfn.STDEV.P(Table2[1W Return vs Nifty])</f>
        <v>0.47080097168821033</v>
      </c>
      <c r="O141">
        <v>8126.72</v>
      </c>
      <c r="P141">
        <v>7601.3298563387698</v>
      </c>
      <c r="Q141">
        <v>6463.3144267985199</v>
      </c>
      <c r="R141">
        <v>86.392846100696801</v>
      </c>
      <c r="S141" s="1">
        <f>(Table2[[#This Row],[Close Price]]-Table2[[#This Row],[20D EMA]])/Table2[[#This Row],[20D EMA]]</f>
        <v>6.5749773586391433E-2</v>
      </c>
      <c r="T141" s="1">
        <f>(Table2[[#This Row],[Close Price]]-Table2[[#This Row],[50D EMA]])/Table2[[#This Row],[50D EMA]]</f>
        <v>0.13941246646171077</v>
      </c>
      <c r="U141" s="1">
        <f>(Table2[[#This Row],[Close Price]]-Table2[[#This Row],[200D EMA]])/Table2[[#This Row],[200D EMA]]</f>
        <v>0.34003228499748017</v>
      </c>
      <c r="V141">
        <v>0.701036787536511</v>
      </c>
      <c r="W141">
        <v>8604.15</v>
      </c>
      <c r="X141">
        <v>8689.9500000000007</v>
      </c>
      <c r="Y141">
        <v>8359.25</v>
      </c>
      <c r="Z141">
        <v>8744.5</v>
      </c>
      <c r="AA141">
        <v>7468.9</v>
      </c>
      <c r="AB141">
        <v>8744.5</v>
      </c>
      <c r="AC141" s="1">
        <f>(Table2[[#This Row],[Close Price]]/Table2[[#This Row],[Day Low]])-1</f>
        <v>6.6130878703880569E-3</v>
      </c>
      <c r="AD141" s="1">
        <f>(Table2[[#This Row],[Day High]]/Table2[[#This Row],[Close Price]])-1</f>
        <v>3.3367778733526254E-3</v>
      </c>
      <c r="AE141" s="1">
        <f>(Table2[[#This Row],[Close Price]]/Table2[[#This Row],[Current Week Low]])-1</f>
        <v>3.6103717438765281E-2</v>
      </c>
      <c r="AF141" s="1">
        <f>(Table2[[#This Row],[Current Week High]]/Table2[[#This Row],[Close Price]])-1</f>
        <v>9.6350904336079957E-3</v>
      </c>
      <c r="AG141" s="1">
        <f>(Table2[[#This Row],[Close Price]]/Table2[[#This Row],[Current Month Low]])-1</f>
        <v>0.15961520438083254</v>
      </c>
      <c r="AH141" s="1">
        <f>(Table2[[#This Row],[Current Month High]]/Table2[[#This Row],[Close Price]])-1</f>
        <v>9.6350904336079957E-3</v>
      </c>
      <c r="AI141">
        <v>0.96350904336079901</v>
      </c>
      <c r="AJ141">
        <v>102.018776605049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0.3</v>
      </c>
      <c r="AM141" t="s">
        <v>3190</v>
      </c>
      <c r="AN141">
        <v>8.89</v>
      </c>
      <c r="AO141" t="s">
        <v>3190</v>
      </c>
      <c r="AP141">
        <v>4.4797475076808001E-2</v>
      </c>
      <c r="AQ141">
        <f>(Table2[[#This Row],[Sharpe Ratio]]-AVERAGE(Table2[Sharpe Ratio]))/_xlfn.STDEV.P(Table2[Sharpe Ratio])</f>
        <v>-0.14303233203225615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3.3561830810638629</v>
      </c>
      <c r="AS141">
        <f>_xlfn.RANK.AVG(Table2[[#This Row],[1Y Return vs Nifty Z-Score]],Table2[1Y Return vs Nifty Z-Score])</f>
        <v>204</v>
      </c>
      <c r="AT141">
        <f>_xlfn.RANK.AVG(Table2[[#This Row],[6M Return vs Nifty Z-Score]],Table2[6M Return vs Nifty Z-Score])</f>
        <v>37</v>
      </c>
      <c r="AU141">
        <f>_xlfn.RANK.AVG(Table2[[#This Row],[Sharpe Ratio Z-Score]],Table2[Sharpe Ratio Z-Score])</f>
        <v>386</v>
      </c>
      <c r="AV141">
        <f>(Table2[[#This Row],[Rank 1Y]]+Table2[[#This Row],[Rank 6M]]+Table2[[#This Row],[Rank Sharpe]])/3</f>
        <v>209</v>
      </c>
    </row>
    <row r="142" spans="1:48" x14ac:dyDescent="0.3">
      <c r="A142" t="s">
        <v>215</v>
      </c>
      <c r="B142" t="s">
        <v>216</v>
      </c>
      <c r="C142" t="s">
        <v>3144</v>
      </c>
      <c r="D142" t="s">
        <v>54</v>
      </c>
      <c r="E142">
        <v>114453.23573695</v>
      </c>
      <c r="F142">
        <v>3043.7</v>
      </c>
      <c r="G142">
        <v>33.350125374210798</v>
      </c>
      <c r="H142">
        <f>(Table2[[#This Row],[1Y Return vs Nifty]]-AVERAGE(Table2[1Y Return vs Nifty]))/_xlfn.STDEV.P(Table2[1Y Return vs Nifty])</f>
        <v>0.30149942689236126</v>
      </c>
      <c r="I142">
        <v>-2.7158673774972599</v>
      </c>
      <c r="J142">
        <f>(Table2[[#This Row],[1M Return vs Nifty]]-AVERAGE(Table2[1M Return vs Nifty]))/_xlfn.STDEV.P(Table2[1M Return vs Nifty])</f>
        <v>-0.68538906791590981</v>
      </c>
      <c r="K142">
        <v>22.671945216234</v>
      </c>
      <c r="L142">
        <f>(Table2[[#This Row],[6M Return vs Nifty]]-AVERAGE(Table2[6M Return vs Nifty]))/_xlfn.STDEV.P(Table2[6M Return vs Nifty])</f>
        <v>0.4975522841608922</v>
      </c>
      <c r="M142">
        <v>5.6732241328419004</v>
      </c>
      <c r="N142">
        <f>(Table2[[#This Row],[1W Return vs Nifty]]-AVERAGE(Table2[1W Return vs Nifty]))/_xlfn.STDEV.P(Table2[1W Return vs Nifty])</f>
        <v>0.8526107727789356</v>
      </c>
      <c r="O142">
        <v>3014.12</v>
      </c>
      <c r="P142">
        <v>3111.97016264992</v>
      </c>
      <c r="Q142">
        <v>2829.2766238668801</v>
      </c>
      <c r="R142">
        <v>59.6879358094221</v>
      </c>
      <c r="S142" s="1">
        <f>(Table2[[#This Row],[Close Price]]-Table2[[#This Row],[20D EMA]])/Table2[[#This Row],[20D EMA]]</f>
        <v>9.8138096691571426E-3</v>
      </c>
      <c r="T142" s="1">
        <f>(Table2[[#This Row],[Close Price]]-Table2[[#This Row],[50D EMA]])/Table2[[#This Row],[50D EMA]]</f>
        <v>-2.1937923271020832E-2</v>
      </c>
      <c r="U142" s="1">
        <f>(Table2[[#This Row],[Close Price]]-Table2[[#This Row],[200D EMA]])/Table2[[#This Row],[200D EMA]]</f>
        <v>7.5787349432117082E-2</v>
      </c>
      <c r="V142">
        <v>1.17010506485082</v>
      </c>
      <c r="W142">
        <v>2991.25</v>
      </c>
      <c r="X142">
        <v>3075</v>
      </c>
      <c r="Y142">
        <v>2926.95</v>
      </c>
      <c r="Z142">
        <v>3079.3</v>
      </c>
      <c r="AA142">
        <v>2745.55</v>
      </c>
      <c r="AB142">
        <v>3200</v>
      </c>
      <c r="AC142" s="1">
        <f>(Table2[[#This Row],[Close Price]]/Table2[[#This Row],[Day Low]])-1</f>
        <v>1.7534475553698137E-2</v>
      </c>
      <c r="AD142" s="1">
        <f>(Table2[[#This Row],[Day High]]/Table2[[#This Row],[Close Price]])-1</f>
        <v>1.0283536485198974E-2</v>
      </c>
      <c r="AE142" s="1">
        <f>(Table2[[#This Row],[Close Price]]/Table2[[#This Row],[Current Week Low]])-1</f>
        <v>3.9887937955892738E-2</v>
      </c>
      <c r="AF142" s="1">
        <f>(Table2[[#This Row],[Current Week High]]/Table2[[#This Row],[Close Price]])-1</f>
        <v>1.1696290698820722E-2</v>
      </c>
      <c r="AG142" s="1">
        <f>(Table2[[#This Row],[Close Price]]/Table2[[#This Row],[Current Month Low]])-1</f>
        <v>0.10859390650325063</v>
      </c>
      <c r="AH142" s="1">
        <f>(Table2[[#This Row],[Current Month High]]/Table2[[#This Row],[Close Price]])-1</f>
        <v>5.1351972927686784E-2</v>
      </c>
      <c r="AI142">
        <v>19.9937575976607</v>
      </c>
      <c r="AJ142">
        <v>57.333746866196201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-0.09</v>
      </c>
      <c r="AM142" t="s">
        <v>3189</v>
      </c>
      <c r="AN142">
        <v>1.19</v>
      </c>
      <c r="AO142" t="s">
        <v>3190</v>
      </c>
      <c r="AP142">
        <v>9.1549926324298994E-2</v>
      </c>
      <c r="AQ142">
        <f>(Table2[[#This Row],[Sharpe Ratio]]-AVERAGE(Table2[Sharpe Ratio]))/_xlfn.STDEV.P(Table2[Sharpe Ratio])</f>
        <v>0.39684929954047499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224</v>
      </c>
      <c r="AT142">
        <f>_xlfn.RANK.AVG(Table2[[#This Row],[6M Return vs Nifty Z-Score]],Table2[6M Return vs Nifty Z-Score])</f>
        <v>160</v>
      </c>
      <c r="AU142">
        <f>_xlfn.RANK.AVG(Table2[[#This Row],[Sharpe Ratio Z-Score]],Table2[Sharpe Ratio Z-Score])</f>
        <v>247</v>
      </c>
      <c r="AV142">
        <f>(Table2[[#This Row],[Rank 1Y]]+Table2[[#This Row],[Rank 6M]]+Table2[[#This Row],[Rank Sharpe]])/3</f>
        <v>210.33333333333334</v>
      </c>
    </row>
    <row r="143" spans="1:48" x14ac:dyDescent="0.3">
      <c r="A143" t="s">
        <v>885</v>
      </c>
      <c r="B143" t="s">
        <v>886</v>
      </c>
      <c r="C143" t="s">
        <v>3144</v>
      </c>
      <c r="D143" t="s">
        <v>212</v>
      </c>
      <c r="E143">
        <v>17057.419461639998</v>
      </c>
      <c r="F143">
        <v>4109.2</v>
      </c>
      <c r="G143">
        <v>40.610735617902698</v>
      </c>
      <c r="H143">
        <f>(Table2[[#This Row],[1Y Return vs Nifty]]-AVERAGE(Table2[1Y Return vs Nifty]))/_xlfn.STDEV.P(Table2[1Y Return vs Nifty])</f>
        <v>0.44256327582228022</v>
      </c>
      <c r="I143">
        <v>3.5641124275805698</v>
      </c>
      <c r="J143">
        <f>(Table2[[#This Row],[1M Return vs Nifty]]-AVERAGE(Table2[1M Return vs Nifty]))/_xlfn.STDEV.P(Table2[1M Return vs Nifty])</f>
        <v>-0.10370826144061832</v>
      </c>
      <c r="K143">
        <v>-4.8028708035427599</v>
      </c>
      <c r="L143">
        <f>(Table2[[#This Row],[6M Return vs Nifty]]-AVERAGE(Table2[6M Return vs Nifty]))/_xlfn.STDEV.P(Table2[6M Return vs Nifty])</f>
        <v>-0.39089071425068717</v>
      </c>
      <c r="M143">
        <v>-0.89303574821068199</v>
      </c>
      <c r="N143">
        <f>(Table2[[#This Row],[1W Return vs Nifty]]-AVERAGE(Table2[1W Return vs Nifty]))/_xlfn.STDEV.P(Table2[1W Return vs Nifty])</f>
        <v>-0.53747383103376312</v>
      </c>
      <c r="O143">
        <v>4019.86</v>
      </c>
      <c r="P143">
        <v>3981.6631326503998</v>
      </c>
      <c r="Q143">
        <v>3639.9967187652401</v>
      </c>
      <c r="R143">
        <v>61.251815474653</v>
      </c>
      <c r="S143" s="1">
        <f>(Table2[[#This Row],[Close Price]]-Table2[[#This Row],[20D EMA]])/Table2[[#This Row],[20D EMA]]</f>
        <v>2.2224654589960768E-2</v>
      </c>
      <c r="T143" s="1">
        <f>(Table2[[#This Row],[Close Price]]-Table2[[#This Row],[50D EMA]])/Table2[[#This Row],[50D EMA]]</f>
        <v>3.2031054135085738E-2</v>
      </c>
      <c r="U143" s="1">
        <f>(Table2[[#This Row],[Close Price]]-Table2[[#This Row],[200D EMA]])/Table2[[#This Row],[200D EMA]]</f>
        <v>0.12890211653650141</v>
      </c>
      <c r="V143">
        <v>0.62201288332015603</v>
      </c>
      <c r="W143">
        <v>4040</v>
      </c>
      <c r="X143">
        <v>4139.55</v>
      </c>
      <c r="Y143">
        <v>3960.9</v>
      </c>
      <c r="Z143">
        <v>4175</v>
      </c>
      <c r="AA143">
        <v>3762.75</v>
      </c>
      <c r="AB143">
        <v>4189.8999999999996</v>
      </c>
      <c r="AC143" s="1">
        <f>(Table2[[#This Row],[Close Price]]/Table2[[#This Row],[Day Low]])-1</f>
        <v>1.7128712871287144E-2</v>
      </c>
      <c r="AD143" s="1">
        <f>(Table2[[#This Row],[Day High]]/Table2[[#This Row],[Close Price]])-1</f>
        <v>7.3858658619683215E-3</v>
      </c>
      <c r="AE143" s="1">
        <f>(Table2[[#This Row],[Close Price]]/Table2[[#This Row],[Current Week Low]])-1</f>
        <v>3.7440985634577872E-2</v>
      </c>
      <c r="AF143" s="1">
        <f>(Table2[[#This Row],[Current Week High]]/Table2[[#This Row],[Close Price]])-1</f>
        <v>1.6012849216392455E-2</v>
      </c>
      <c r="AG143" s="1">
        <f>(Table2[[#This Row],[Close Price]]/Table2[[#This Row],[Current Month Low]])-1</f>
        <v>9.2073616371005196E-2</v>
      </c>
      <c r="AH143" s="1">
        <f>(Table2[[#This Row],[Current Month High]]/Table2[[#This Row],[Close Price]])-1</f>
        <v>1.9638859145332477E-2</v>
      </c>
      <c r="AI143">
        <v>6.6387618027839901</v>
      </c>
      <c r="AJ143">
        <v>71.933054393305397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0.06</v>
      </c>
      <c r="AM143" t="s">
        <v>3190</v>
      </c>
      <c r="AN143">
        <v>5.03</v>
      </c>
      <c r="AO143" t="s">
        <v>3190</v>
      </c>
      <c r="AP143">
        <v>0.26380473543513799</v>
      </c>
      <c r="AQ143">
        <f>(Table2[[#This Row],[Sharpe Ratio]]-AVERAGE(Table2[Sharpe Ratio]))/_xlfn.STDEV.P(Table2[Sharpe Ratio])</f>
        <v>2.385990080559949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1.796480549657161</v>
      </c>
      <c r="AS143">
        <f>_xlfn.RANK.AVG(Table2[[#This Row],[1Y Return vs Nifty Z-Score]],Table2[1Y Return vs Nifty Z-Score])</f>
        <v>179</v>
      </c>
      <c r="AT143">
        <f>_xlfn.RANK.AVG(Table2[[#This Row],[6M Return vs Nifty Z-Score]],Table2[6M Return vs Nifty Z-Score])</f>
        <v>448</v>
      </c>
      <c r="AU143">
        <f>_xlfn.RANK.AVG(Table2[[#This Row],[Sharpe Ratio Z-Score]],Table2[Sharpe Ratio Z-Score])</f>
        <v>4</v>
      </c>
      <c r="AV143">
        <f>(Table2[[#This Row],[Rank 1Y]]+Table2[[#This Row],[Rank 6M]]+Table2[[#This Row],[Rank Sharpe]])/3</f>
        <v>210.33333333333334</v>
      </c>
    </row>
    <row r="144" spans="1:48" x14ac:dyDescent="0.3">
      <c r="A144" t="s">
        <v>1841</v>
      </c>
      <c r="B144" t="s">
        <v>1842</v>
      </c>
      <c r="C144" t="s">
        <v>3153</v>
      </c>
      <c r="D144" t="s">
        <v>46</v>
      </c>
      <c r="E144">
        <v>4206.8474532</v>
      </c>
      <c r="F144">
        <v>2482.1999999999998</v>
      </c>
      <c r="G144">
        <v>17.116757984026901</v>
      </c>
      <c r="H144">
        <f>(Table2[[#This Row],[1Y Return vs Nifty]]-AVERAGE(Table2[1Y Return vs Nifty]))/_xlfn.STDEV.P(Table2[1Y Return vs Nifty])</f>
        <v>-1.3892972409377971E-2</v>
      </c>
      <c r="I144">
        <v>15.393575043115099</v>
      </c>
      <c r="J144">
        <f>(Table2[[#This Row],[1M Return vs Nifty]]-AVERAGE(Table2[1M Return vs Nifty]))/_xlfn.STDEV.P(Table2[1M Return vs Nifty])</f>
        <v>0.99199133759466207</v>
      </c>
      <c r="K144">
        <v>51.6894714509883</v>
      </c>
      <c r="L144">
        <f>(Table2[[#This Row],[6M Return vs Nifty]]-AVERAGE(Table2[6M Return vs Nifty]))/_xlfn.STDEV.P(Table2[6M Return vs Nifty])</f>
        <v>1.4358813341510601</v>
      </c>
      <c r="M144">
        <v>10.034872046005299</v>
      </c>
      <c r="N144">
        <f>(Table2[[#This Row],[1W Return vs Nifty]]-AVERAGE(Table2[1W Return vs Nifty]))/_xlfn.STDEV.P(Table2[1W Return vs Nifty])</f>
        <v>1.7759765428173138</v>
      </c>
      <c r="O144">
        <v>2340.9499999999998</v>
      </c>
      <c r="P144">
        <v>2244.15050234113</v>
      </c>
      <c r="Q144">
        <v>1956.0674206717299</v>
      </c>
      <c r="R144">
        <v>65.617424873347304</v>
      </c>
      <c r="S144" s="1">
        <f>(Table2[[#This Row],[Close Price]]-Table2[[#This Row],[20D EMA]])/Table2[[#This Row],[20D EMA]]</f>
        <v>6.0338751361626697E-2</v>
      </c>
      <c r="T144" s="1">
        <f>(Table2[[#This Row],[Close Price]]-Table2[[#This Row],[50D EMA]])/Table2[[#This Row],[50D EMA]]</f>
        <v>0.10607554948321564</v>
      </c>
      <c r="U144" s="1">
        <f>(Table2[[#This Row],[Close Price]]-Table2[[#This Row],[200D EMA]])/Table2[[#This Row],[200D EMA]]</f>
        <v>0.2689746650693623</v>
      </c>
      <c r="V144">
        <v>0.64008854338535803</v>
      </c>
      <c r="W144">
        <v>2463.5500000000002</v>
      </c>
      <c r="X144">
        <v>2516.9499999999998</v>
      </c>
      <c r="Y144">
        <v>2360.0500000000002</v>
      </c>
      <c r="Z144">
        <v>2653.95</v>
      </c>
      <c r="AA144">
        <v>2130</v>
      </c>
      <c r="AB144">
        <v>2653.95</v>
      </c>
      <c r="AC144" s="1">
        <f>(Table2[[#This Row],[Close Price]]/Table2[[#This Row],[Day Low]])-1</f>
        <v>7.5703760832943612E-3</v>
      </c>
      <c r="AD144" s="1">
        <f>(Table2[[#This Row],[Day High]]/Table2[[#This Row],[Close Price]])-1</f>
        <v>1.399967770526156E-2</v>
      </c>
      <c r="AE144" s="1">
        <f>(Table2[[#This Row],[Close Price]]/Table2[[#This Row],[Current Week Low]])-1</f>
        <v>5.1757378021652034E-2</v>
      </c>
      <c r="AF144" s="1">
        <f>(Table2[[#This Row],[Current Week High]]/Table2[[#This Row],[Close Price]])-1</f>
        <v>6.9192651679961248E-2</v>
      </c>
      <c r="AG144" s="1">
        <f>(Table2[[#This Row],[Close Price]]/Table2[[#This Row],[Current Month Low]])-1</f>
        <v>0.16535211267605621</v>
      </c>
      <c r="AH144" s="1">
        <f>(Table2[[#This Row],[Current Month High]]/Table2[[#This Row],[Close Price]])-1</f>
        <v>6.9192651679961248E-2</v>
      </c>
      <c r="AI144">
        <v>10.1845137378132</v>
      </c>
      <c r="AJ144">
        <v>75.544554455445507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0.22</v>
      </c>
      <c r="AM144" t="s">
        <v>3190</v>
      </c>
      <c r="AN144">
        <v>12.49</v>
      </c>
      <c r="AO144" t="s">
        <v>3190</v>
      </c>
      <c r="AP144">
        <v>8.9796983617396006E-2</v>
      </c>
      <c r="AQ144">
        <f>(Table2[[#This Row],[Sharpe Ratio]]-AVERAGE(Table2[Sharpe Ratio]))/_xlfn.STDEV.P(Table2[Sharpe Ratio])</f>
        <v>0.3766069048979675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4.5665631470516255</v>
      </c>
      <c r="AS144">
        <f>_xlfn.RANK.AVG(Table2[[#This Row],[1Y Return vs Nifty Z-Score]],Table2[1Y Return vs Nifty Z-Score])</f>
        <v>313</v>
      </c>
      <c r="AT144">
        <f>_xlfn.RANK.AVG(Table2[[#This Row],[6M Return vs Nifty Z-Score]],Table2[6M Return vs Nifty Z-Score])</f>
        <v>64</v>
      </c>
      <c r="AU144">
        <f>_xlfn.RANK.AVG(Table2[[#This Row],[Sharpe Ratio Z-Score]],Table2[Sharpe Ratio Z-Score])</f>
        <v>254</v>
      </c>
      <c r="AV144">
        <f>(Table2[[#This Row],[Rank 1Y]]+Table2[[#This Row],[Rank 6M]]+Table2[[#This Row],[Rank Sharpe]])/3</f>
        <v>210.33333333333334</v>
      </c>
    </row>
    <row r="145" spans="1:48" x14ac:dyDescent="0.3">
      <c r="A145" t="s">
        <v>245</v>
      </c>
      <c r="B145" t="s">
        <v>246</v>
      </c>
      <c r="C145" t="s">
        <v>3150</v>
      </c>
      <c r="D145" t="s">
        <v>221</v>
      </c>
      <c r="E145">
        <v>102271.2612548</v>
      </c>
      <c r="F145">
        <v>34675.699999999997</v>
      </c>
      <c r="G145">
        <v>43.768726935837002</v>
      </c>
      <c r="H145">
        <f>(Table2[[#This Row],[1Y Return vs Nifty]]-AVERAGE(Table2[1Y Return vs Nifty]))/_xlfn.STDEV.P(Table2[1Y Return vs Nifty])</f>
        <v>0.50391878110947241</v>
      </c>
      <c r="I145">
        <v>-1.05468118447517</v>
      </c>
      <c r="J145">
        <f>(Table2[[#This Row],[1M Return vs Nifty]]-AVERAGE(Table2[1M Return vs Nifty]))/_xlfn.STDEV.P(Table2[1M Return vs Nifty])</f>
        <v>-0.53152231126146965</v>
      </c>
      <c r="K145">
        <v>7.1369660229468996</v>
      </c>
      <c r="L145">
        <f>(Table2[[#This Row],[6M Return vs Nifty]]-AVERAGE(Table2[6M Return vs Nifty]))/_xlfn.STDEV.P(Table2[6M Return vs Nifty])</f>
        <v>-4.7966118175433404E-3</v>
      </c>
      <c r="M145">
        <v>6.3608580884804103E-2</v>
      </c>
      <c r="N145">
        <f>(Table2[[#This Row],[1W Return vs Nifty]]-AVERAGE(Table2[1W Return vs Nifty]))/_xlfn.STDEV.P(Table2[1W Return vs Nifty])</f>
        <v>-0.3349511503464444</v>
      </c>
      <c r="O145">
        <v>34901.74</v>
      </c>
      <c r="P145">
        <v>35161.099399675302</v>
      </c>
      <c r="Q145">
        <v>31992.4958132018</v>
      </c>
      <c r="R145">
        <v>48.843597818689197</v>
      </c>
      <c r="S145" s="1">
        <f>(Table2[[#This Row],[Close Price]]-Table2[[#This Row],[20D EMA]])/Table2[[#This Row],[20D EMA]]</f>
        <v>-6.4764679354095498E-3</v>
      </c>
      <c r="T145" s="1">
        <f>(Table2[[#This Row],[Close Price]]-Table2[[#This Row],[50D EMA]])/Table2[[#This Row],[50D EMA]]</f>
        <v>-1.3805012015061954E-2</v>
      </c>
      <c r="U145" s="1">
        <f>(Table2[[#This Row],[Close Price]]-Table2[[#This Row],[200D EMA]])/Table2[[#This Row],[200D EMA]]</f>
        <v>8.3869798794846281E-2</v>
      </c>
      <c r="V145">
        <v>0.66284832861862897</v>
      </c>
      <c r="W145">
        <v>34564</v>
      </c>
      <c r="X145">
        <v>35139.800000000003</v>
      </c>
      <c r="Y145">
        <v>34450</v>
      </c>
      <c r="Z145">
        <v>35350</v>
      </c>
      <c r="AA145">
        <v>32830.5</v>
      </c>
      <c r="AB145">
        <v>36772.699999999997</v>
      </c>
      <c r="AC145" s="1">
        <f>(Table2[[#This Row],[Close Price]]/Table2[[#This Row],[Day Low]])-1</f>
        <v>3.2316861474366299E-3</v>
      </c>
      <c r="AD145" s="1">
        <f>(Table2[[#This Row],[Day High]]/Table2[[#This Row],[Close Price]])-1</f>
        <v>1.338401243522136E-2</v>
      </c>
      <c r="AE145" s="1">
        <f>(Table2[[#This Row],[Close Price]]/Table2[[#This Row],[Current Week Low]])-1</f>
        <v>6.5515239477502707E-3</v>
      </c>
      <c r="AF145" s="1">
        <f>(Table2[[#This Row],[Current Week High]]/Table2[[#This Row],[Close Price]])-1</f>
        <v>1.9445894387135843E-2</v>
      </c>
      <c r="AG145" s="1">
        <f>(Table2[[#This Row],[Close Price]]/Table2[[#This Row],[Current Month Low]])-1</f>
        <v>5.6203834848692402E-2</v>
      </c>
      <c r="AH145" s="1">
        <f>(Table2[[#This Row],[Current Month High]]/Table2[[#This Row],[Close Price]])-1</f>
        <v>6.0474626323333114E-2</v>
      </c>
      <c r="AI145">
        <v>12.7267798487125</v>
      </c>
      <c r="AJ145">
        <v>65.122380952380894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0.15</v>
      </c>
      <c r="AM145" t="s">
        <v>3190</v>
      </c>
      <c r="AN145">
        <v>-1.26</v>
      </c>
      <c r="AO145" t="s">
        <v>3189</v>
      </c>
      <c r="AP145">
        <v>0.117252208812631</v>
      </c>
      <c r="AQ145">
        <f>(Table2[[#This Row],[Sharpe Ratio]]-AVERAGE(Table2[Sharpe Ratio]))/_xlfn.STDEV.P(Table2[Sharpe Ratio])</f>
        <v>0.69365064010523514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164</v>
      </c>
      <c r="AT145">
        <f>_xlfn.RANK.AVG(Table2[[#This Row],[6M Return vs Nifty Z-Score]],Table2[6M Return vs Nifty Z-Score])</f>
        <v>297</v>
      </c>
      <c r="AU145">
        <f>_xlfn.RANK.AVG(Table2[[#This Row],[Sharpe Ratio Z-Score]],Table2[Sharpe Ratio Z-Score])</f>
        <v>171</v>
      </c>
      <c r="AV145">
        <f>(Table2[[#This Row],[Rank 1Y]]+Table2[[#This Row],[Rank 6M]]+Table2[[#This Row],[Rank Sharpe]])/3</f>
        <v>210.66666666666666</v>
      </c>
    </row>
    <row r="146" spans="1:48" x14ac:dyDescent="0.3">
      <c r="A146" t="s">
        <v>730</v>
      </c>
      <c r="B146" t="s">
        <v>731</v>
      </c>
      <c r="C146" t="s">
        <v>3145</v>
      </c>
      <c r="D146" t="s">
        <v>641</v>
      </c>
      <c r="E146">
        <v>23492.512066575</v>
      </c>
      <c r="F146">
        <v>1337.25</v>
      </c>
      <c r="G146">
        <v>46.412057315084503</v>
      </c>
      <c r="H146">
        <f>(Table2[[#This Row],[1Y Return vs Nifty]]-AVERAGE(Table2[1Y Return vs Nifty]))/_xlfn.STDEV.P(Table2[1Y Return vs Nifty])</f>
        <v>0.5552751195954827</v>
      </c>
      <c r="I146">
        <v>7.97666293362815</v>
      </c>
      <c r="J146">
        <f>(Table2[[#This Row],[1M Return vs Nifty]]-AVERAGE(Table2[1M Return vs Nifty]))/_xlfn.STDEV.P(Table2[1M Return vs Nifty])</f>
        <v>0.30500259697573323</v>
      </c>
      <c r="K146">
        <v>9.4033810972852407</v>
      </c>
      <c r="L146">
        <f>(Table2[[#This Row],[6M Return vs Nifty]]-AVERAGE(Table2[6M Return vs Nifty]))/_xlfn.STDEV.P(Table2[6M Return vs Nifty])</f>
        <v>6.8491617040511779E-2</v>
      </c>
      <c r="M146">
        <v>2.6196130815997698</v>
      </c>
      <c r="N146">
        <f>(Table2[[#This Row],[1W Return vs Nifty]]-AVERAGE(Table2[1W Return vs Nifty]))/_xlfn.STDEV.P(Table2[1W Return vs Nifty])</f>
        <v>0.20615787794109822</v>
      </c>
      <c r="O146">
        <v>1301.55</v>
      </c>
      <c r="P146">
        <v>1280.0465482058701</v>
      </c>
      <c r="Q146">
        <v>1158.9996849031199</v>
      </c>
      <c r="R146">
        <v>59.985908096921001</v>
      </c>
      <c r="S146" s="1">
        <f>(Table2[[#This Row],[Close Price]]-Table2[[#This Row],[20D EMA]])/Table2[[#This Row],[20D EMA]]</f>
        <v>2.7428834850754907E-2</v>
      </c>
      <c r="T146" s="1">
        <f>(Table2[[#This Row],[Close Price]]-Table2[[#This Row],[50D EMA]])/Table2[[#This Row],[50D EMA]]</f>
        <v>4.4688571579140648E-2</v>
      </c>
      <c r="U146" s="1">
        <f>(Table2[[#This Row],[Close Price]]-Table2[[#This Row],[200D EMA]])/Table2[[#This Row],[200D EMA]]</f>
        <v>0.15379668986862571</v>
      </c>
      <c r="V146">
        <v>0.81512113465813496</v>
      </c>
      <c r="W146">
        <v>1315.3</v>
      </c>
      <c r="X146">
        <v>1364.95</v>
      </c>
      <c r="Y146">
        <v>1292.5</v>
      </c>
      <c r="Z146">
        <v>1378.95</v>
      </c>
      <c r="AA146">
        <v>1235</v>
      </c>
      <c r="AB146">
        <v>1459.9</v>
      </c>
      <c r="AC146" s="1">
        <f>(Table2[[#This Row],[Close Price]]/Table2[[#This Row],[Day Low]])-1</f>
        <v>1.6688208013381001E-2</v>
      </c>
      <c r="AD146" s="1">
        <f>(Table2[[#This Row],[Day High]]/Table2[[#This Row],[Close Price]])-1</f>
        <v>2.071415217797723E-2</v>
      </c>
      <c r="AE146" s="1">
        <f>(Table2[[#This Row],[Close Price]]/Table2[[#This Row],[Current Week Low]])-1</f>
        <v>3.4622823984526097E-2</v>
      </c>
      <c r="AF146" s="1">
        <f>(Table2[[#This Row],[Current Week High]]/Table2[[#This Row],[Close Price]])-1</f>
        <v>3.1183398766124526E-2</v>
      </c>
      <c r="AG146" s="1">
        <f>(Table2[[#This Row],[Close Price]]/Table2[[#This Row],[Current Month Low]])-1</f>
        <v>8.2793522267206487E-2</v>
      </c>
      <c r="AH146" s="1">
        <f>(Table2[[#This Row],[Current Month High]]/Table2[[#This Row],[Close Price]])-1</f>
        <v>9.1718078145447857E-2</v>
      </c>
      <c r="AI146">
        <v>11.796597494858799</v>
      </c>
      <c r="AJ146">
        <v>105.335892514395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0.04</v>
      </c>
      <c r="AM146" t="s">
        <v>3190</v>
      </c>
      <c r="AN146">
        <v>-0.74</v>
      </c>
      <c r="AO146" t="s">
        <v>3189</v>
      </c>
      <c r="AP146">
        <v>0.108310959565575</v>
      </c>
      <c r="AQ146">
        <f>(Table2[[#This Row],[Sharpe Ratio]]-AVERAGE(Table2[Sharpe Ratio]))/_xlfn.STDEV.P(Table2[Sharpe Ratio])</f>
        <v>0.59040009167419216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1.7253273032270182</v>
      </c>
      <c r="AS146">
        <f>_xlfn.RANK.AVG(Table2[[#This Row],[1Y Return vs Nifty Z-Score]],Table2[1Y Return vs Nifty Z-Score])</f>
        <v>153</v>
      </c>
      <c r="AT146">
        <f>_xlfn.RANK.AVG(Table2[[#This Row],[6M Return vs Nifty Z-Score]],Table2[6M Return vs Nifty Z-Score])</f>
        <v>278</v>
      </c>
      <c r="AU146">
        <f>_xlfn.RANK.AVG(Table2[[#This Row],[Sharpe Ratio Z-Score]],Table2[Sharpe Ratio Z-Score])</f>
        <v>201</v>
      </c>
      <c r="AV146">
        <f>(Table2[[#This Row],[Rank 1Y]]+Table2[[#This Row],[Rank 6M]]+Table2[[#This Row],[Rank Sharpe]])/3</f>
        <v>210.66666666666666</v>
      </c>
    </row>
    <row r="147" spans="1:48" x14ac:dyDescent="0.3">
      <c r="A147" t="s">
        <v>385</v>
      </c>
      <c r="B147" t="s">
        <v>386</v>
      </c>
      <c r="C147" t="s">
        <v>3150</v>
      </c>
      <c r="D147" t="s">
        <v>221</v>
      </c>
      <c r="E147">
        <v>59484.809388624999</v>
      </c>
      <c r="F147">
        <v>1036.1500000000001</v>
      </c>
      <c r="G147">
        <v>33.1562417956346</v>
      </c>
      <c r="H147">
        <f>(Table2[[#This Row],[1Y Return vs Nifty]]-AVERAGE(Table2[1Y Return vs Nifty]))/_xlfn.STDEV.P(Table2[1Y Return vs Nifty])</f>
        <v>0.29773253087118634</v>
      </c>
      <c r="I147">
        <v>15.120298018044</v>
      </c>
      <c r="J147">
        <f>(Table2[[#This Row],[1M Return vs Nifty]]-AVERAGE(Table2[1M Return vs Nifty]))/_xlfn.STDEV.P(Table2[1M Return vs Nifty])</f>
        <v>0.96667915423286299</v>
      </c>
      <c r="K147">
        <v>21.477700580569199</v>
      </c>
      <c r="L147">
        <f>(Table2[[#This Row],[6M Return vs Nifty]]-AVERAGE(Table2[6M Return vs Nifty]))/_xlfn.STDEV.P(Table2[6M Return vs Nifty])</f>
        <v>0.45893443557609204</v>
      </c>
      <c r="M147">
        <v>-2.52150048085397</v>
      </c>
      <c r="N147">
        <f>(Table2[[#This Row],[1W Return vs Nifty]]-AVERAGE(Table2[1W Return vs Nifty]))/_xlfn.STDEV.P(Table2[1W Return vs Nifty])</f>
        <v>-0.88222164694514349</v>
      </c>
      <c r="O147">
        <v>1016.93</v>
      </c>
      <c r="P147">
        <v>1014.5407882791</v>
      </c>
      <c r="Q147">
        <v>925.95935224085997</v>
      </c>
      <c r="R147">
        <v>53.5765944979455</v>
      </c>
      <c r="S147" s="1">
        <f>(Table2[[#This Row],[Close Price]]-Table2[[#This Row],[20D EMA]])/Table2[[#This Row],[20D EMA]]</f>
        <v>1.8900022617092761E-2</v>
      </c>
      <c r="T147" s="1">
        <f>(Table2[[#This Row],[Close Price]]-Table2[[#This Row],[50D EMA]])/Table2[[#This Row],[50D EMA]]</f>
        <v>2.1299500198069362E-2</v>
      </c>
      <c r="U147" s="1">
        <f>(Table2[[#This Row],[Close Price]]-Table2[[#This Row],[200D EMA]])/Table2[[#This Row],[200D EMA]]</f>
        <v>0.11900160357198639</v>
      </c>
      <c r="V147">
        <v>1.1167189490090399</v>
      </c>
      <c r="W147">
        <v>1028.2</v>
      </c>
      <c r="X147">
        <v>1057</v>
      </c>
      <c r="Y147">
        <v>1028.2</v>
      </c>
      <c r="Z147">
        <v>1134.3</v>
      </c>
      <c r="AA147">
        <v>916.05</v>
      </c>
      <c r="AB147">
        <v>1134.3</v>
      </c>
      <c r="AC147" s="1">
        <f>(Table2[[#This Row],[Close Price]]/Table2[[#This Row],[Day Low]])-1</f>
        <v>7.7319587628865705E-3</v>
      </c>
      <c r="AD147" s="1">
        <f>(Table2[[#This Row],[Day High]]/Table2[[#This Row],[Close Price]])-1</f>
        <v>2.0122569126091783E-2</v>
      </c>
      <c r="AE147" s="1">
        <f>(Table2[[#This Row],[Close Price]]/Table2[[#This Row],[Current Week Low]])-1</f>
        <v>7.7319587628865705E-3</v>
      </c>
      <c r="AF147" s="1">
        <f>(Table2[[#This Row],[Current Week High]]/Table2[[#This Row],[Close Price]])-1</f>
        <v>9.4725667133136904E-2</v>
      </c>
      <c r="AG147" s="1">
        <f>(Table2[[#This Row],[Close Price]]/Table2[[#This Row],[Current Month Low]])-1</f>
        <v>0.13110638065607794</v>
      </c>
      <c r="AH147" s="1">
        <f>(Table2[[#This Row],[Current Month High]]/Table2[[#This Row],[Close Price]])-1</f>
        <v>9.4725667133136904E-2</v>
      </c>
      <c r="AI147">
        <v>21.121459248178301</v>
      </c>
      <c r="AJ147">
        <v>71.391944421470498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7.0000000000000007E-2</v>
      </c>
      <c r="AM147" t="s">
        <v>3190</v>
      </c>
      <c r="AN147">
        <v>10.74</v>
      </c>
      <c r="AO147" t="s">
        <v>3190</v>
      </c>
      <c r="AP147">
        <v>9.4567866947585996E-2</v>
      </c>
      <c r="AQ147">
        <f>(Table2[[#This Row],[Sharpe Ratio]]-AVERAGE(Table2[Sharpe Ratio]))/_xlfn.STDEV.P(Table2[Sharpe Ratio])</f>
        <v>0.43169946598553921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1.2728239397205372</v>
      </c>
      <c r="AS147">
        <f>_xlfn.RANK.AVG(Table2[[#This Row],[1Y Return vs Nifty Z-Score]],Table2[1Y Return vs Nifty Z-Score])</f>
        <v>227</v>
      </c>
      <c r="AT147">
        <f>_xlfn.RANK.AVG(Table2[[#This Row],[6M Return vs Nifty Z-Score]],Table2[6M Return vs Nifty Z-Score])</f>
        <v>171</v>
      </c>
      <c r="AU147">
        <f>_xlfn.RANK.AVG(Table2[[#This Row],[Sharpe Ratio Z-Score]],Table2[Sharpe Ratio Z-Score])</f>
        <v>237</v>
      </c>
      <c r="AV147">
        <f>(Table2[[#This Row],[Rank 1Y]]+Table2[[#This Row],[Rank 6M]]+Table2[[#This Row],[Rank Sharpe]])/3</f>
        <v>211.66666666666666</v>
      </c>
    </row>
    <row r="148" spans="1:48" x14ac:dyDescent="0.3">
      <c r="A148" t="s">
        <v>899</v>
      </c>
      <c r="B148" t="s">
        <v>900</v>
      </c>
      <c r="C148" t="s">
        <v>3152</v>
      </c>
      <c r="D148" t="s">
        <v>262</v>
      </c>
      <c r="E148">
        <v>16788.7859440049</v>
      </c>
      <c r="F148">
        <v>1156.95</v>
      </c>
      <c r="G148">
        <v>80.0334447650567</v>
      </c>
      <c r="H148">
        <f>(Table2[[#This Row],[1Y Return vs Nifty]]-AVERAGE(Table2[1Y Return vs Nifty]))/_xlfn.STDEV.P(Table2[1Y Return vs Nifty])</f>
        <v>1.2084932597893758</v>
      </c>
      <c r="I148">
        <v>11.932432448762301</v>
      </c>
      <c r="J148">
        <f>(Table2[[#This Row],[1M Return vs Nifty]]-AVERAGE(Table2[1M Return vs Nifty]))/_xlfn.STDEV.P(Table2[1M Return vs Nifty])</f>
        <v>0.67140428507241789</v>
      </c>
      <c r="K148">
        <v>-9.9065224903575206</v>
      </c>
      <c r="L148">
        <f>(Table2[[#This Row],[6M Return vs Nifty]]-AVERAGE(Table2[6M Return vs Nifty]))/_xlfn.STDEV.P(Table2[6M Return vs Nifty])</f>
        <v>-0.55592561764069226</v>
      </c>
      <c r="M148">
        <v>-1.4008595280468701</v>
      </c>
      <c r="N148">
        <f>(Table2[[#This Row],[1W Return vs Nifty]]-AVERAGE(Table2[1W Return vs Nifty]))/_xlfn.STDEV.P(Table2[1W Return vs Nifty])</f>
        <v>-0.64498069652308565</v>
      </c>
      <c r="O148">
        <v>1127.56</v>
      </c>
      <c r="P148">
        <v>1158.86309213605</v>
      </c>
      <c r="Q148">
        <v>1088.4058044267299</v>
      </c>
      <c r="R148">
        <v>59.755593547050303</v>
      </c>
      <c r="S148" s="1">
        <f>(Table2[[#This Row],[Close Price]]-Table2[[#This Row],[20D EMA]])/Table2[[#This Row],[20D EMA]]</f>
        <v>2.6065131788995798E-2</v>
      </c>
      <c r="T148" s="1">
        <f>(Table2[[#This Row],[Close Price]]-Table2[[#This Row],[50D EMA]])/Table2[[#This Row],[50D EMA]]</f>
        <v>-1.6508353307927749E-3</v>
      </c>
      <c r="U148" s="1">
        <f>(Table2[[#This Row],[Close Price]]-Table2[[#This Row],[200D EMA]])/Table2[[#This Row],[200D EMA]]</f>
        <v>6.2976690582216069E-2</v>
      </c>
      <c r="V148">
        <v>1.2306370479002799</v>
      </c>
      <c r="W148">
        <v>1125</v>
      </c>
      <c r="X148">
        <v>1170</v>
      </c>
      <c r="Y148">
        <v>1077</v>
      </c>
      <c r="Z148">
        <v>1170</v>
      </c>
      <c r="AA148">
        <v>1039.6500000000001</v>
      </c>
      <c r="AB148">
        <v>1209</v>
      </c>
      <c r="AC148" s="1">
        <f>(Table2[[#This Row],[Close Price]]/Table2[[#This Row],[Day Low]])-1</f>
        <v>2.8399999999999981E-2</v>
      </c>
      <c r="AD148" s="1">
        <f>(Table2[[#This Row],[Day High]]/Table2[[#This Row],[Close Price]])-1</f>
        <v>1.1279657720731251E-2</v>
      </c>
      <c r="AE148" s="1">
        <f>(Table2[[#This Row],[Close Price]]/Table2[[#This Row],[Current Week Low]])-1</f>
        <v>7.4233983286908112E-2</v>
      </c>
      <c r="AF148" s="1">
        <f>(Table2[[#This Row],[Current Week High]]/Table2[[#This Row],[Close Price]])-1</f>
        <v>1.1279657720731251E-2</v>
      </c>
      <c r="AG148" s="1">
        <f>(Table2[[#This Row],[Close Price]]/Table2[[#This Row],[Current Month Low]])-1</f>
        <v>0.11282643197229825</v>
      </c>
      <c r="AH148" s="1">
        <f>(Table2[[#This Row],[Current Month High]]/Table2[[#This Row],[Close Price]])-1</f>
        <v>4.4988979644755567E-2</v>
      </c>
      <c r="AI148">
        <v>25.329530230347</v>
      </c>
      <c r="AJ148">
        <v>114.388955804688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-0.04</v>
      </c>
      <c r="AM148" t="s">
        <v>3189</v>
      </c>
      <c r="AN148">
        <v>-1.49</v>
      </c>
      <c r="AO148" t="s">
        <v>3189</v>
      </c>
      <c r="AP148">
        <v>0.181690499628026</v>
      </c>
      <c r="AQ148">
        <f>(Table2[[#This Row],[Sharpe Ratio]]-AVERAGE(Table2[Sharpe Ratio]))/_xlfn.STDEV.P(Table2[Sharpe Ratio])</f>
        <v>1.437762417197149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73</v>
      </c>
      <c r="AT148">
        <f>_xlfn.RANK.AVG(Table2[[#This Row],[6M Return vs Nifty Z-Score]],Table2[6M Return vs Nifty Z-Score])</f>
        <v>512</v>
      </c>
      <c r="AU148">
        <f>_xlfn.RANK.AVG(Table2[[#This Row],[Sharpe Ratio Z-Score]],Table2[Sharpe Ratio Z-Score])</f>
        <v>51</v>
      </c>
      <c r="AV148">
        <f>(Table2[[#This Row],[Rank 1Y]]+Table2[[#This Row],[Rank 6M]]+Table2[[#This Row],[Rank Sharpe]])/3</f>
        <v>212</v>
      </c>
    </row>
    <row r="149" spans="1:48" x14ac:dyDescent="0.3">
      <c r="A149" t="s">
        <v>1901</v>
      </c>
      <c r="B149" t="s">
        <v>1902</v>
      </c>
      <c r="C149" t="s">
        <v>3158</v>
      </c>
      <c r="D149" t="s">
        <v>256</v>
      </c>
      <c r="E149">
        <v>3901.1489999999999</v>
      </c>
      <c r="F149">
        <v>1260</v>
      </c>
      <c r="G149">
        <v>45.917797757387099</v>
      </c>
      <c r="H149">
        <f>(Table2[[#This Row],[1Y Return vs Nifty]]-AVERAGE(Table2[1Y Return vs Nifty]))/_xlfn.STDEV.P(Table2[1Y Return vs Nifty])</f>
        <v>0.54567232406741117</v>
      </c>
      <c r="I149">
        <v>3.85531301647619</v>
      </c>
      <c r="J149">
        <f>(Table2[[#This Row],[1M Return vs Nifty]]-AVERAGE(Table2[1M Return vs Nifty]))/_xlfn.STDEV.P(Table2[1M Return vs Nifty])</f>
        <v>-7.6735914609514941E-2</v>
      </c>
      <c r="K149">
        <v>52.253243447556002</v>
      </c>
      <c r="L149">
        <f>(Table2[[#This Row],[6M Return vs Nifty]]-AVERAGE(Table2[6M Return vs Nifty]))/_xlfn.STDEV.P(Table2[6M Return vs Nifty])</f>
        <v>1.4541118213976556</v>
      </c>
      <c r="M149">
        <v>4.6404592715384698</v>
      </c>
      <c r="N149">
        <f>(Table2[[#This Row],[1W Return vs Nifty]]-AVERAGE(Table2[1W Return vs Nifty]))/_xlfn.STDEV.P(Table2[1W Return vs Nifty])</f>
        <v>0.63397328978815859</v>
      </c>
      <c r="O149">
        <v>1202.2</v>
      </c>
      <c r="P149">
        <v>1229.09049046785</v>
      </c>
      <c r="Q149">
        <v>1077.2086127309401</v>
      </c>
      <c r="R149">
        <v>66.693207531653798</v>
      </c>
      <c r="S149" s="1">
        <f>(Table2[[#This Row],[Close Price]]-Table2[[#This Row],[20D EMA]])/Table2[[#This Row],[20D EMA]]</f>
        <v>4.8078522708367953E-2</v>
      </c>
      <c r="T149" s="1">
        <f>(Table2[[#This Row],[Close Price]]-Table2[[#This Row],[50D EMA]])/Table2[[#This Row],[50D EMA]]</f>
        <v>2.514827815516199E-2</v>
      </c>
      <c r="U149" s="1">
        <f>(Table2[[#This Row],[Close Price]]-Table2[[#This Row],[200D EMA]])/Table2[[#This Row],[200D EMA]]</f>
        <v>0.16968986796870017</v>
      </c>
      <c r="V149">
        <v>0.43687648456772898</v>
      </c>
      <c r="W149">
        <v>1215.1500000000001</v>
      </c>
      <c r="X149">
        <v>1265</v>
      </c>
      <c r="Y149">
        <v>1140</v>
      </c>
      <c r="Z149">
        <v>1265</v>
      </c>
      <c r="AA149">
        <v>1090.8</v>
      </c>
      <c r="AB149">
        <v>1337.65</v>
      </c>
      <c r="AC149" s="1">
        <f>(Table2[[#This Row],[Close Price]]/Table2[[#This Row],[Day Low]])-1</f>
        <v>3.6909023577336164E-2</v>
      </c>
      <c r="AD149" s="1">
        <f>(Table2[[#This Row],[Day High]]/Table2[[#This Row],[Close Price]])-1</f>
        <v>3.9682539682539542E-3</v>
      </c>
      <c r="AE149" s="1">
        <f>(Table2[[#This Row],[Close Price]]/Table2[[#This Row],[Current Week Low]])-1</f>
        <v>0.10526315789473695</v>
      </c>
      <c r="AF149" s="1">
        <f>(Table2[[#This Row],[Current Week High]]/Table2[[#This Row],[Close Price]])-1</f>
        <v>3.9682539682539542E-3</v>
      </c>
      <c r="AG149" s="1">
        <f>(Table2[[#This Row],[Close Price]]/Table2[[#This Row],[Current Month Low]])-1</f>
        <v>0.15511551155115511</v>
      </c>
      <c r="AH149" s="1">
        <f>(Table2[[#This Row],[Current Month High]]/Table2[[#This Row],[Close Price]])-1</f>
        <v>6.1626984126984308E-2</v>
      </c>
      <c r="AI149">
        <v>22.932539682539598</v>
      </c>
      <c r="AJ149">
        <v>85.690074423402805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0.09</v>
      </c>
      <c r="AM149" t="s">
        <v>3190</v>
      </c>
      <c r="AN149">
        <v>1.1399999999999999</v>
      </c>
      <c r="AO149" t="s">
        <v>3190</v>
      </c>
      <c r="AP149">
        <v>3.2174412474554999E-2</v>
      </c>
      <c r="AQ149">
        <f>(Table2[[#This Row],[Sharpe Ratio]]-AVERAGE(Table2[Sharpe Ratio]))/_xlfn.STDEV.P(Table2[Sharpe Ratio])</f>
        <v>-0.28879922662935614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157</v>
      </c>
      <c r="AT149">
        <f>_xlfn.RANK.AVG(Table2[[#This Row],[6M Return vs Nifty Z-Score]],Table2[6M Return vs Nifty Z-Score])</f>
        <v>60</v>
      </c>
      <c r="AU149">
        <f>_xlfn.RANK.AVG(Table2[[#This Row],[Sharpe Ratio Z-Score]],Table2[Sharpe Ratio Z-Score])</f>
        <v>421</v>
      </c>
      <c r="AV149">
        <f>(Table2[[#This Row],[Rank 1Y]]+Table2[[#This Row],[Rank 6M]]+Table2[[#This Row],[Rank Sharpe]])/3</f>
        <v>212.66666666666666</v>
      </c>
    </row>
    <row r="150" spans="1:48" x14ac:dyDescent="0.3">
      <c r="A150" t="s">
        <v>1088</v>
      </c>
      <c r="B150" t="s">
        <v>1089</v>
      </c>
      <c r="C150" t="s">
        <v>3150</v>
      </c>
      <c r="D150" t="s">
        <v>221</v>
      </c>
      <c r="E150">
        <v>11768.75116822</v>
      </c>
      <c r="F150">
        <v>500.2</v>
      </c>
      <c r="G150">
        <v>26.9404613857679</v>
      </c>
      <c r="H150">
        <f>(Table2[[#This Row],[1Y Return vs Nifty]]-AVERAGE(Table2[1Y Return vs Nifty]))/_xlfn.STDEV.P(Table2[1Y Return vs Nifty])</f>
        <v>0.17696831418832851</v>
      </c>
      <c r="I150">
        <v>4.7865577723611796</v>
      </c>
      <c r="J150">
        <f>(Table2[[#This Row],[1M Return vs Nifty]]-AVERAGE(Table2[1M Return vs Nifty]))/_xlfn.STDEV.P(Table2[1M Return vs Nifty])</f>
        <v>9.5202864360795659E-3</v>
      </c>
      <c r="K150">
        <v>13.4334083426552</v>
      </c>
      <c r="L150">
        <f>(Table2[[#This Row],[6M Return vs Nifty]]-AVERAGE(Table2[6M Return vs Nifty]))/_xlfn.STDEV.P(Table2[6M Return vs Nifty])</f>
        <v>0.19880912260559314</v>
      </c>
      <c r="M150">
        <v>-0.773113197858185</v>
      </c>
      <c r="N150">
        <f>(Table2[[#This Row],[1W Return vs Nifty]]-AVERAGE(Table2[1W Return vs Nifty]))/_xlfn.STDEV.P(Table2[1W Return vs Nifty])</f>
        <v>-0.51208609221215617</v>
      </c>
      <c r="O150">
        <v>499.65</v>
      </c>
      <c r="P150">
        <v>517.06782079822494</v>
      </c>
      <c r="Q150">
        <v>479.69612678706602</v>
      </c>
      <c r="R150">
        <v>55.644083700418001</v>
      </c>
      <c r="S150" s="1">
        <f>(Table2[[#This Row],[Close Price]]-Table2[[#This Row],[20D EMA]])/Table2[[#This Row],[20D EMA]]</f>
        <v>1.1007705393775871E-3</v>
      </c>
      <c r="T150" s="1">
        <f>(Table2[[#This Row],[Close Price]]-Table2[[#This Row],[50D EMA]])/Table2[[#This Row],[50D EMA]]</f>
        <v>-3.2622066428704084E-2</v>
      </c>
      <c r="U150" s="1">
        <f>(Table2[[#This Row],[Close Price]]-Table2[[#This Row],[200D EMA]])/Table2[[#This Row],[200D EMA]]</f>
        <v>4.2743462096027106E-2</v>
      </c>
      <c r="V150">
        <v>0.443194161581137</v>
      </c>
      <c r="W150">
        <v>494.45</v>
      </c>
      <c r="X150">
        <v>505.65</v>
      </c>
      <c r="Y150">
        <v>472.1</v>
      </c>
      <c r="Z150">
        <v>505.65</v>
      </c>
      <c r="AA150">
        <v>470.15</v>
      </c>
      <c r="AB150">
        <v>537.79999999999995</v>
      </c>
      <c r="AC150" s="1">
        <f>(Table2[[#This Row],[Close Price]]/Table2[[#This Row],[Day Low]])-1</f>
        <v>1.1629082819294201E-2</v>
      </c>
      <c r="AD150" s="1">
        <f>(Table2[[#This Row],[Day High]]/Table2[[#This Row],[Close Price]])-1</f>
        <v>1.0895641743302598E-2</v>
      </c>
      <c r="AE150" s="1">
        <f>(Table2[[#This Row],[Close Price]]/Table2[[#This Row],[Current Week Low]])-1</f>
        <v>5.9521287862740913E-2</v>
      </c>
      <c r="AF150" s="1">
        <f>(Table2[[#This Row],[Current Week High]]/Table2[[#This Row],[Close Price]])-1</f>
        <v>1.0895641743302598E-2</v>
      </c>
      <c r="AG150" s="1">
        <f>(Table2[[#This Row],[Close Price]]/Table2[[#This Row],[Current Month Low]])-1</f>
        <v>6.3915771562267354E-2</v>
      </c>
      <c r="AH150" s="1">
        <f>(Table2[[#This Row],[Current Month High]]/Table2[[#This Row],[Close Price]])-1</f>
        <v>7.5169932027189024E-2</v>
      </c>
      <c r="AI150">
        <v>30.3478608556577</v>
      </c>
      <c r="AJ150">
        <v>49.313432835820898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0</v>
      </c>
      <c r="AM150" t="s">
        <v>3191</v>
      </c>
      <c r="AN150">
        <v>-1.93</v>
      </c>
      <c r="AO150" t="s">
        <v>3189</v>
      </c>
      <c r="AP150">
        <v>0.123258243205097</v>
      </c>
      <c r="AQ150">
        <f>(Table2[[#This Row],[Sharpe Ratio]]-AVERAGE(Table2[Sharpe Ratio]))/_xlfn.STDEV.P(Table2[Sharpe Ratio])</f>
        <v>0.7630063115313509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251</v>
      </c>
      <c r="AT150">
        <f>_xlfn.RANK.AVG(Table2[[#This Row],[6M Return vs Nifty Z-Score]],Table2[6M Return vs Nifty Z-Score])</f>
        <v>234</v>
      </c>
      <c r="AU150">
        <f>_xlfn.RANK.AVG(Table2[[#This Row],[Sharpe Ratio Z-Score]],Table2[Sharpe Ratio Z-Score])</f>
        <v>154</v>
      </c>
      <c r="AV150">
        <f>(Table2[[#This Row],[Rank 1Y]]+Table2[[#This Row],[Rank 6M]]+Table2[[#This Row],[Rank Sharpe]])/3</f>
        <v>213</v>
      </c>
    </row>
    <row r="151" spans="1:48" x14ac:dyDescent="0.3">
      <c r="A151" t="s">
        <v>1499</v>
      </c>
      <c r="B151" t="s">
        <v>1500</v>
      </c>
      <c r="C151" t="s">
        <v>3158</v>
      </c>
      <c r="D151" t="s">
        <v>398</v>
      </c>
      <c r="E151">
        <v>6884.5870328999999</v>
      </c>
      <c r="F151">
        <v>1527.25</v>
      </c>
      <c r="G151">
        <v>48.296555594549503</v>
      </c>
      <c r="H151">
        <f>(Table2[[#This Row],[1Y Return vs Nifty]]-AVERAGE(Table2[1Y Return vs Nifty]))/_xlfn.STDEV.P(Table2[1Y Return vs Nifty])</f>
        <v>0.59188837546252271</v>
      </c>
      <c r="I151">
        <v>11.4752703269808</v>
      </c>
      <c r="J151">
        <f>(Table2[[#This Row],[1M Return vs Nifty]]-AVERAGE(Table2[1M Return vs Nifty]))/_xlfn.STDEV.P(Table2[1M Return vs Nifty])</f>
        <v>0.62905981264707655</v>
      </c>
      <c r="K151">
        <v>16.645934740350199</v>
      </c>
      <c r="L151">
        <f>(Table2[[#This Row],[6M Return vs Nifty]]-AVERAGE(Table2[6M Return vs Nifty]))/_xlfn.STDEV.P(Table2[6M Return vs Nifty])</f>
        <v>0.3026914045903038</v>
      </c>
      <c r="M151">
        <v>-2.5317301538189702E-2</v>
      </c>
      <c r="N151">
        <f>(Table2[[#This Row],[1W Return vs Nifty]]-AVERAGE(Table2[1W Return vs Nifty]))/_xlfn.STDEV.P(Table2[1W Return vs Nifty])</f>
        <v>-0.35377685969635314</v>
      </c>
      <c r="O151">
        <v>1526.42</v>
      </c>
      <c r="P151">
        <v>1544.60988265777</v>
      </c>
      <c r="Q151">
        <v>1440.3276442071599</v>
      </c>
      <c r="R151">
        <v>50.881992342376797</v>
      </c>
      <c r="S151" s="1">
        <f>(Table2[[#This Row],[Close Price]]-Table2[[#This Row],[20D EMA]])/Table2[[#This Row],[20D EMA]]</f>
        <v>5.4375597804007237E-4</v>
      </c>
      <c r="T151" s="1">
        <f>(Table2[[#This Row],[Close Price]]-Table2[[#This Row],[50D EMA]])/Table2[[#This Row],[50D EMA]]</f>
        <v>-1.1239007889745765E-2</v>
      </c>
      <c r="U151" s="1">
        <f>(Table2[[#This Row],[Close Price]]-Table2[[#This Row],[200D EMA]])/Table2[[#This Row],[200D EMA]]</f>
        <v>6.0349015824581513E-2</v>
      </c>
      <c r="V151">
        <v>0.84726115661090595</v>
      </c>
      <c r="W151">
        <v>1520.7</v>
      </c>
      <c r="X151">
        <v>1560</v>
      </c>
      <c r="Y151">
        <v>1481.35</v>
      </c>
      <c r="Z151">
        <v>1574.2</v>
      </c>
      <c r="AA151">
        <v>1468</v>
      </c>
      <c r="AB151">
        <v>1670</v>
      </c>
      <c r="AC151" s="1">
        <f>(Table2[[#This Row],[Close Price]]/Table2[[#This Row],[Day Low]])-1</f>
        <v>4.3072269349642145E-3</v>
      </c>
      <c r="AD151" s="1">
        <f>(Table2[[#This Row],[Day High]]/Table2[[#This Row],[Close Price]])-1</f>
        <v>2.1443771484694674E-2</v>
      </c>
      <c r="AE151" s="1">
        <f>(Table2[[#This Row],[Close Price]]/Table2[[#This Row],[Current Week Low]])-1</f>
        <v>3.0985249940932214E-2</v>
      </c>
      <c r="AF151" s="1">
        <f>(Table2[[#This Row],[Current Week High]]/Table2[[#This Row],[Close Price]])-1</f>
        <v>3.074152889179893E-2</v>
      </c>
      <c r="AG151" s="1">
        <f>(Table2[[#This Row],[Close Price]]/Table2[[#This Row],[Current Month Low]])-1</f>
        <v>4.0361035422343372E-2</v>
      </c>
      <c r="AH151" s="1">
        <f>(Table2[[#This Row],[Current Month High]]/Table2[[#This Row],[Close Price]])-1</f>
        <v>9.3468652807333408E-2</v>
      </c>
      <c r="AI151">
        <v>26.095924046488701</v>
      </c>
      <c r="AJ151">
        <v>68.9622745878969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0.06</v>
      </c>
      <c r="AM151" t="s">
        <v>3190</v>
      </c>
      <c r="AN151">
        <v>-4.58</v>
      </c>
      <c r="AO151" t="s">
        <v>3189</v>
      </c>
      <c r="AP151">
        <v>7.6929604108775002E-2</v>
      </c>
      <c r="AQ151">
        <f>(Table2[[#This Row],[Sharpe Ratio]]-AVERAGE(Table2[Sharpe Ratio]))/_xlfn.STDEV.P(Table2[Sharpe Ratio])</f>
        <v>0.22801872058212064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148</v>
      </c>
      <c r="AT151">
        <f>_xlfn.RANK.AVG(Table2[[#This Row],[6M Return vs Nifty Z-Score]],Table2[6M Return vs Nifty Z-Score])</f>
        <v>206</v>
      </c>
      <c r="AU151">
        <f>_xlfn.RANK.AVG(Table2[[#This Row],[Sharpe Ratio Z-Score]],Table2[Sharpe Ratio Z-Score])</f>
        <v>288</v>
      </c>
      <c r="AV151">
        <f>(Table2[[#This Row],[Rank 1Y]]+Table2[[#This Row],[Rank 6M]]+Table2[[#This Row],[Rank Sharpe]])/3</f>
        <v>214</v>
      </c>
    </row>
    <row r="152" spans="1:48" x14ac:dyDescent="0.3">
      <c r="A152" t="s">
        <v>1000</v>
      </c>
      <c r="B152" t="s">
        <v>1001</v>
      </c>
      <c r="C152" t="s">
        <v>3152</v>
      </c>
      <c r="D152" t="s">
        <v>46</v>
      </c>
      <c r="E152">
        <v>14627.845543039901</v>
      </c>
      <c r="F152">
        <v>795.8</v>
      </c>
      <c r="G152">
        <v>7.7906133989181798</v>
      </c>
      <c r="H152">
        <f>(Table2[[#This Row],[1Y Return vs Nifty]]-AVERAGE(Table2[1Y Return vs Nifty]))/_xlfn.STDEV.P(Table2[1Y Return vs Nifty])</f>
        <v>-0.19508736333476207</v>
      </c>
      <c r="I152">
        <v>16.9679321325068</v>
      </c>
      <c r="J152">
        <f>(Table2[[#This Row],[1M Return vs Nifty]]-AVERAGE(Table2[1M Return vs Nifty]))/_xlfn.STDEV.P(Table2[1M Return vs Nifty])</f>
        <v>1.1378155806434991</v>
      </c>
      <c r="K152">
        <v>54.043227434979897</v>
      </c>
      <c r="L152">
        <f>(Table2[[#This Row],[6M Return vs Nifty]]-AVERAGE(Table2[6M Return vs Nifty]))/_xlfn.STDEV.P(Table2[6M Return vs Nifty])</f>
        <v>1.5119938738107048</v>
      </c>
      <c r="M152">
        <v>12.913231158001301</v>
      </c>
      <c r="N152">
        <f>(Table2[[#This Row],[1W Return vs Nifty]]-AVERAGE(Table2[1W Return vs Nifty]))/_xlfn.STDEV.P(Table2[1W Return vs Nifty])</f>
        <v>2.3853284049596084</v>
      </c>
      <c r="O152">
        <v>745.03</v>
      </c>
      <c r="P152">
        <v>739.10034508904198</v>
      </c>
      <c r="Q152">
        <v>665.13756078943902</v>
      </c>
      <c r="R152">
        <v>70.393666846913305</v>
      </c>
      <c r="S152" s="1">
        <f>(Table2[[#This Row],[Close Price]]-Table2[[#This Row],[20D EMA]])/Table2[[#This Row],[20D EMA]]</f>
        <v>6.8144906916499978E-2</v>
      </c>
      <c r="T152" s="1">
        <f>(Table2[[#This Row],[Close Price]]-Table2[[#This Row],[50D EMA]])/Table2[[#This Row],[50D EMA]]</f>
        <v>7.6714420832975222E-2</v>
      </c>
      <c r="U152" s="1">
        <f>(Table2[[#This Row],[Close Price]]-Table2[[#This Row],[200D EMA]])/Table2[[#This Row],[200D EMA]]</f>
        <v>0.19644423486696524</v>
      </c>
      <c r="V152">
        <v>1.66938159060888</v>
      </c>
      <c r="W152">
        <v>789</v>
      </c>
      <c r="X152">
        <v>809.4</v>
      </c>
      <c r="Y152">
        <v>767.1</v>
      </c>
      <c r="Z152">
        <v>828.35</v>
      </c>
      <c r="AA152">
        <v>665.55</v>
      </c>
      <c r="AB152">
        <v>828.35</v>
      </c>
      <c r="AC152" s="1">
        <f>(Table2[[#This Row],[Close Price]]/Table2[[#This Row],[Day Low]])-1</f>
        <v>8.6185044359947671E-3</v>
      </c>
      <c r="AD152" s="1">
        <f>(Table2[[#This Row],[Day High]]/Table2[[#This Row],[Close Price]])-1</f>
        <v>1.7089721035436156E-2</v>
      </c>
      <c r="AE152" s="1">
        <f>(Table2[[#This Row],[Close Price]]/Table2[[#This Row],[Current Week Low]])-1</f>
        <v>3.7413635771085918E-2</v>
      </c>
      <c r="AF152" s="1">
        <f>(Table2[[#This Row],[Current Week High]]/Table2[[#This Row],[Close Price]])-1</f>
        <v>4.0902236742900389E-2</v>
      </c>
      <c r="AG152" s="1">
        <f>(Table2[[#This Row],[Close Price]]/Table2[[#This Row],[Current Month Low]])-1</f>
        <v>0.19570280219367442</v>
      </c>
      <c r="AH152" s="1">
        <f>(Table2[[#This Row],[Current Month High]]/Table2[[#This Row],[Close Price]])-1</f>
        <v>4.0902236742900389E-2</v>
      </c>
      <c r="AI152">
        <v>4.09022367429003</v>
      </c>
      <c r="AJ152">
        <v>77.633928571428498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0.18</v>
      </c>
      <c r="AM152" t="s">
        <v>3190</v>
      </c>
      <c r="AN152">
        <v>11.39</v>
      </c>
      <c r="AO152" t="s">
        <v>3190</v>
      </c>
      <c r="AP152">
        <v>0.10157696814429901</v>
      </c>
      <c r="AQ152">
        <f>(Table2[[#This Row],[Sharpe Ratio]]-AVERAGE(Table2[Sharpe Ratio]))/_xlfn.STDEV.P(Table2[Sharpe Ratio])</f>
        <v>0.51263821655303765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5.3526887126320881</v>
      </c>
      <c r="AS152">
        <f>_xlfn.RANK.AVG(Table2[[#This Row],[1Y Return vs Nifty Z-Score]],Table2[1Y Return vs Nifty Z-Score])</f>
        <v>371</v>
      </c>
      <c r="AT152">
        <f>_xlfn.RANK.AVG(Table2[[#This Row],[6M Return vs Nifty Z-Score]],Table2[6M Return vs Nifty Z-Score])</f>
        <v>53</v>
      </c>
      <c r="AU152">
        <f>_xlfn.RANK.AVG(Table2[[#This Row],[Sharpe Ratio Z-Score]],Table2[Sharpe Ratio Z-Score])</f>
        <v>219</v>
      </c>
      <c r="AV152">
        <f>(Table2[[#This Row],[Rank 1Y]]+Table2[[#This Row],[Rank 6M]]+Table2[[#This Row],[Rank Sharpe]])/3</f>
        <v>214.33333333333334</v>
      </c>
    </row>
    <row r="153" spans="1:48" x14ac:dyDescent="0.3">
      <c r="A153" t="s">
        <v>901</v>
      </c>
      <c r="B153" t="s">
        <v>902</v>
      </c>
      <c r="C153" t="s">
        <v>3154</v>
      </c>
      <c r="D153" t="s">
        <v>117</v>
      </c>
      <c r="E153">
        <v>16788.163066289999</v>
      </c>
      <c r="F153">
        <v>920.15</v>
      </c>
      <c r="G153">
        <v>34.944612675999501</v>
      </c>
      <c r="H153">
        <f>(Table2[[#This Row],[1Y Return vs Nifty]]-AVERAGE(Table2[1Y Return vs Nifty]))/_xlfn.STDEV.P(Table2[1Y Return vs Nifty])</f>
        <v>0.33247816122886042</v>
      </c>
      <c r="I153">
        <v>-4.4584791578157601</v>
      </c>
      <c r="J153">
        <f>(Table2[[#This Row],[1M Return vs Nifty]]-AVERAGE(Table2[1M Return vs Nifty]))/_xlfn.STDEV.P(Table2[1M Return vs Nifty])</f>
        <v>-0.84679783947428366</v>
      </c>
      <c r="K153">
        <v>-3.0384266553452601</v>
      </c>
      <c r="L153">
        <f>(Table2[[#This Row],[6M Return vs Nifty]]-AVERAGE(Table2[6M Return vs Nifty]))/_xlfn.STDEV.P(Table2[6M Return vs Nifty])</f>
        <v>-0.33383453420471471</v>
      </c>
      <c r="M153">
        <v>-0.75019612417590997</v>
      </c>
      <c r="N153">
        <f>(Table2[[#This Row],[1W Return vs Nifty]]-AVERAGE(Table2[1W Return vs Nifty]))/_xlfn.STDEV.P(Table2[1W Return vs Nifty])</f>
        <v>-0.50723452193207996</v>
      </c>
      <c r="O153">
        <v>971.84</v>
      </c>
      <c r="P153">
        <v>1007.0082670314</v>
      </c>
      <c r="Q153">
        <v>929.33902196067902</v>
      </c>
      <c r="R153">
        <v>37.387584312139097</v>
      </c>
      <c r="S153" s="1">
        <f>(Table2[[#This Row],[Close Price]]-Table2[[#This Row],[20D EMA]])/Table2[[#This Row],[20D EMA]]</f>
        <v>-5.3187767533750464E-2</v>
      </c>
      <c r="T153" s="1">
        <f>(Table2[[#This Row],[Close Price]]-Table2[[#This Row],[50D EMA]])/Table2[[#This Row],[50D EMA]]</f>
        <v>-8.6253777526030639E-2</v>
      </c>
      <c r="U153" s="1">
        <f>(Table2[[#This Row],[Close Price]]-Table2[[#This Row],[200D EMA]])/Table2[[#This Row],[200D EMA]]</f>
        <v>-9.8876962481274523E-3</v>
      </c>
      <c r="V153">
        <v>0.567112790739009</v>
      </c>
      <c r="W153">
        <v>916.25</v>
      </c>
      <c r="X153">
        <v>948.45</v>
      </c>
      <c r="Y153">
        <v>875.45</v>
      </c>
      <c r="Z153">
        <v>960.95</v>
      </c>
      <c r="AA153">
        <v>875.45</v>
      </c>
      <c r="AB153">
        <v>1123.45</v>
      </c>
      <c r="AC153" s="1">
        <f>(Table2[[#This Row],[Close Price]]/Table2[[#This Row],[Day Low]])-1</f>
        <v>4.2564802182809558E-3</v>
      </c>
      <c r="AD153" s="1">
        <f>(Table2[[#This Row],[Day High]]/Table2[[#This Row],[Close Price]])-1</f>
        <v>3.0755855023637535E-2</v>
      </c>
      <c r="AE153" s="1">
        <f>(Table2[[#This Row],[Close Price]]/Table2[[#This Row],[Current Week Low]])-1</f>
        <v>5.1059455137357768E-2</v>
      </c>
      <c r="AF153" s="1">
        <f>(Table2[[#This Row],[Current Week High]]/Table2[[#This Row],[Close Price]])-1</f>
        <v>4.434059664185197E-2</v>
      </c>
      <c r="AG153" s="1">
        <f>(Table2[[#This Row],[Close Price]]/Table2[[#This Row],[Current Month Low]])-1</f>
        <v>5.1059455137357768E-2</v>
      </c>
      <c r="AH153" s="1">
        <f>(Table2[[#This Row],[Current Month High]]/Table2[[#This Row],[Close Price]])-1</f>
        <v>0.22094223767863941</v>
      </c>
      <c r="AI153">
        <v>42.8028038906699</v>
      </c>
      <c r="AJ153">
        <v>60.026086956521702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-0.17</v>
      </c>
      <c r="AM153" t="s">
        <v>3189</v>
      </c>
      <c r="AN153">
        <v>-11.99</v>
      </c>
      <c r="AO153" t="s">
        <v>3189</v>
      </c>
      <c r="AP153">
        <v>0.22566073010853799</v>
      </c>
      <c r="AQ153">
        <f>(Table2[[#This Row],[Sharpe Ratio]]-AVERAGE(Table2[Sharpe Ratio]))/_xlfn.STDEV.P(Table2[Sharpe Ratio])</f>
        <v>1.9455158961919388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209</v>
      </c>
      <c r="AT153">
        <f>_xlfn.RANK.AVG(Table2[[#This Row],[6M Return vs Nifty Z-Score]],Table2[6M Return vs Nifty Z-Score])</f>
        <v>419</v>
      </c>
      <c r="AU153">
        <f>_xlfn.RANK.AVG(Table2[[#This Row],[Sharpe Ratio Z-Score]],Table2[Sharpe Ratio Z-Score])</f>
        <v>16</v>
      </c>
      <c r="AV153">
        <f>(Table2[[#This Row],[Rank 1Y]]+Table2[[#This Row],[Rank 6M]]+Table2[[#This Row],[Rank Sharpe]])/3</f>
        <v>214.66666666666666</v>
      </c>
    </row>
    <row r="154" spans="1:48" x14ac:dyDescent="0.3">
      <c r="A154" t="s">
        <v>1039</v>
      </c>
      <c r="B154" t="s">
        <v>1040</v>
      </c>
      <c r="C154" t="s">
        <v>3148</v>
      </c>
      <c r="D154" t="s">
        <v>51</v>
      </c>
      <c r="E154">
        <v>13240.90106772</v>
      </c>
      <c r="F154">
        <v>1080.5999999999999</v>
      </c>
      <c r="G154">
        <v>51.816688697337902</v>
      </c>
      <c r="H154">
        <f>(Table2[[#This Row],[1Y Return vs Nifty]]-AVERAGE(Table2[1Y Return vs Nifty]))/_xlfn.STDEV.P(Table2[1Y Return vs Nifty])</f>
        <v>0.66027980642472994</v>
      </c>
      <c r="I154">
        <v>15.6351929113486</v>
      </c>
      <c r="J154">
        <f>(Table2[[#This Row],[1M Return vs Nifty]]-AVERAGE(Table2[1M Return vs Nifty]))/_xlfn.STDEV.P(Table2[1M Return vs Nifty])</f>
        <v>1.0143711032651286</v>
      </c>
      <c r="K154">
        <v>26.300992140153099</v>
      </c>
      <c r="L154">
        <f>(Table2[[#This Row],[6M Return vs Nifty]]-AVERAGE(Table2[6M Return vs Nifty]))/_xlfn.STDEV.P(Table2[6M Return vs Nifty])</f>
        <v>0.61490343687260385</v>
      </c>
      <c r="M154">
        <v>-3.1134905012954999</v>
      </c>
      <c r="N154">
        <f>(Table2[[#This Row],[1W Return vs Nifty]]-AVERAGE(Table2[1W Return vs Nifty]))/_xlfn.STDEV.P(Table2[1W Return vs Nifty])</f>
        <v>-1.0075466002570157</v>
      </c>
      <c r="O154">
        <v>1079.22</v>
      </c>
      <c r="P154">
        <v>1080.05916895976</v>
      </c>
      <c r="Q154">
        <v>950.52331208835801</v>
      </c>
      <c r="R154">
        <v>51.169632247626502</v>
      </c>
      <c r="S154" s="1">
        <f>(Table2[[#This Row],[Close Price]]-Table2[[#This Row],[20D EMA]])/Table2[[#This Row],[20D EMA]]</f>
        <v>1.2787012842607455E-3</v>
      </c>
      <c r="T154" s="1">
        <f>(Table2[[#This Row],[Close Price]]-Table2[[#This Row],[50D EMA]])/Table2[[#This Row],[50D EMA]]</f>
        <v>5.0074204801282178E-4</v>
      </c>
      <c r="U154" s="1">
        <f>(Table2[[#This Row],[Close Price]]-Table2[[#This Row],[200D EMA]])/Table2[[#This Row],[200D EMA]]</f>
        <v>0.13684744630392645</v>
      </c>
      <c r="V154">
        <v>0.354581540509886</v>
      </c>
      <c r="W154">
        <v>1068.2</v>
      </c>
      <c r="X154">
        <v>1092.5999999999999</v>
      </c>
      <c r="Y154">
        <v>1034</v>
      </c>
      <c r="Z154">
        <v>1110</v>
      </c>
      <c r="AA154">
        <v>1012.05</v>
      </c>
      <c r="AB154">
        <v>1164</v>
      </c>
      <c r="AC154" s="1">
        <f>(Table2[[#This Row],[Close Price]]/Table2[[#This Row],[Day Low]])-1</f>
        <v>1.1608313049990437E-2</v>
      </c>
      <c r="AD154" s="1">
        <f>(Table2[[#This Row],[Day High]]/Table2[[#This Row],[Close Price]])-1</f>
        <v>1.110494169905607E-2</v>
      </c>
      <c r="AE154" s="1">
        <f>(Table2[[#This Row],[Close Price]]/Table2[[#This Row],[Current Week Low]])-1</f>
        <v>4.506769825918755E-2</v>
      </c>
      <c r="AF154" s="1">
        <f>(Table2[[#This Row],[Current Week High]]/Table2[[#This Row],[Close Price]])-1</f>
        <v>2.7207107162687372E-2</v>
      </c>
      <c r="AG154" s="1">
        <f>(Table2[[#This Row],[Close Price]]/Table2[[#This Row],[Current Month Low]])-1</f>
        <v>6.7733807618200581E-2</v>
      </c>
      <c r="AH154" s="1">
        <f>(Table2[[#This Row],[Current Month High]]/Table2[[#This Row],[Close Price]])-1</f>
        <v>7.7179344808439909E-2</v>
      </c>
      <c r="AI154">
        <v>23.551730520081399</v>
      </c>
      <c r="AJ154">
        <v>73.006724303554194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-0.05</v>
      </c>
      <c r="AM154" t="s">
        <v>3189</v>
      </c>
      <c r="AN154">
        <v>-1.41</v>
      </c>
      <c r="AO154" t="s">
        <v>3189</v>
      </c>
      <c r="AP154">
        <v>5.4363881288474997E-2</v>
      </c>
      <c r="AQ154">
        <f>(Table2[[#This Row],[Sharpe Ratio]]-AVERAGE(Table2[Sharpe Ratio]))/_xlfn.STDEV.P(Table2[Sharpe Ratio])</f>
        <v>-3.2562680580142042E-2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138</v>
      </c>
      <c r="AT154">
        <f>_xlfn.RANK.AVG(Table2[[#This Row],[6M Return vs Nifty Z-Score]],Table2[6M Return vs Nifty Z-Score])</f>
        <v>143</v>
      </c>
      <c r="AU154">
        <f>_xlfn.RANK.AVG(Table2[[#This Row],[Sharpe Ratio Z-Score]],Table2[Sharpe Ratio Z-Score])</f>
        <v>363</v>
      </c>
      <c r="AV154">
        <f>(Table2[[#This Row],[Rank 1Y]]+Table2[[#This Row],[Rank 6M]]+Table2[[#This Row],[Rank Sharpe]])/3</f>
        <v>214.66666666666666</v>
      </c>
    </row>
    <row r="155" spans="1:48" x14ac:dyDescent="0.3">
      <c r="A155" t="s">
        <v>1331</v>
      </c>
      <c r="B155" t="s">
        <v>1332</v>
      </c>
      <c r="C155" t="s">
        <v>3152</v>
      </c>
      <c r="D155" t="s">
        <v>776</v>
      </c>
      <c r="E155">
        <v>8609.319292704</v>
      </c>
      <c r="F155">
        <v>215.52</v>
      </c>
      <c r="G155">
        <v>22.352994645057301</v>
      </c>
      <c r="H155">
        <f>(Table2[[#This Row],[1Y Return vs Nifty]]-AVERAGE(Table2[1Y Return vs Nifty]))/_xlfn.STDEV.P(Table2[1Y Return vs Nifty])</f>
        <v>8.7840032465059073E-2</v>
      </c>
      <c r="I155">
        <v>7.31098275002919</v>
      </c>
      <c r="J155">
        <f>(Table2[[#This Row],[1M Return vs Nifty]]-AVERAGE(Table2[1M Return vs Nifty]))/_xlfn.STDEV.P(Table2[1M Return vs Nifty])</f>
        <v>0.24334421620556382</v>
      </c>
      <c r="K155">
        <v>5.3924266107469299</v>
      </c>
      <c r="L155">
        <f>(Table2[[#This Row],[6M Return vs Nifty]]-AVERAGE(Table2[6M Return vs Nifty]))/_xlfn.STDEV.P(Table2[6M Return vs Nifty])</f>
        <v>-6.1209139752451382E-2</v>
      </c>
      <c r="M155">
        <v>6.5546781670386798</v>
      </c>
      <c r="N155">
        <f>(Table2[[#This Row],[1W Return vs Nifty]]-AVERAGE(Table2[1W Return vs Nifty]))/_xlfn.STDEV.P(Table2[1W Return vs Nifty])</f>
        <v>1.0392155834476717</v>
      </c>
      <c r="O155">
        <v>206.23</v>
      </c>
      <c r="P155">
        <v>210.96548186119799</v>
      </c>
      <c r="Q155">
        <v>203.96348683939701</v>
      </c>
      <c r="R155">
        <v>64.033691082751702</v>
      </c>
      <c r="S155" s="1">
        <f>(Table2[[#This Row],[Close Price]]-Table2[[#This Row],[20D EMA]])/Table2[[#This Row],[20D EMA]]</f>
        <v>4.5046792416234403E-2</v>
      </c>
      <c r="T155" s="1">
        <f>(Table2[[#This Row],[Close Price]]-Table2[[#This Row],[50D EMA]])/Table2[[#This Row],[50D EMA]]</f>
        <v>2.1588925821517144E-2</v>
      </c>
      <c r="U155" s="1">
        <f>(Table2[[#This Row],[Close Price]]-Table2[[#This Row],[200D EMA]])/Table2[[#This Row],[200D EMA]]</f>
        <v>5.6659715617152218E-2</v>
      </c>
      <c r="V155">
        <v>0.62090600175231503</v>
      </c>
      <c r="W155">
        <v>212.88</v>
      </c>
      <c r="X155">
        <v>219.24</v>
      </c>
      <c r="Y155">
        <v>198.18</v>
      </c>
      <c r="Z155">
        <v>219.24</v>
      </c>
      <c r="AA155">
        <v>191.19</v>
      </c>
      <c r="AB155">
        <v>227.7</v>
      </c>
      <c r="AC155" s="1">
        <f>(Table2[[#This Row],[Close Price]]/Table2[[#This Row],[Day Low]])-1</f>
        <v>1.2401352874859217E-2</v>
      </c>
      <c r="AD155" s="1">
        <f>(Table2[[#This Row],[Day High]]/Table2[[#This Row],[Close Price]])-1</f>
        <v>1.7260579064587889E-2</v>
      </c>
      <c r="AE155" s="1">
        <f>(Table2[[#This Row],[Close Price]]/Table2[[#This Row],[Current Week Low]])-1</f>
        <v>8.749621556161058E-2</v>
      </c>
      <c r="AF155" s="1">
        <f>(Table2[[#This Row],[Current Week High]]/Table2[[#This Row],[Close Price]])-1</f>
        <v>1.7260579064587889E-2</v>
      </c>
      <c r="AG155" s="1">
        <f>(Table2[[#This Row],[Close Price]]/Table2[[#This Row],[Current Month Low]])-1</f>
        <v>0.12725560960301285</v>
      </c>
      <c r="AH155" s="1">
        <f>(Table2[[#This Row],[Current Month High]]/Table2[[#This Row],[Close Price]])-1</f>
        <v>5.6514476614699216E-2</v>
      </c>
      <c r="AI155">
        <v>37.569599109131403</v>
      </c>
      <c r="AJ155">
        <v>59.5853387634209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0.06</v>
      </c>
      <c r="AM155" t="s">
        <v>3190</v>
      </c>
      <c r="AN155">
        <v>-1.68</v>
      </c>
      <c r="AO155" t="s">
        <v>3189</v>
      </c>
      <c r="AP155">
        <v>0.181902860179808</v>
      </c>
      <c r="AQ155">
        <f>(Table2[[#This Row],[Sharpe Ratio]]-AVERAGE(Table2[Sharpe Ratio]))/_xlfn.STDEV.P(Table2[Sharpe Ratio])</f>
        <v>1.4402146856476488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276</v>
      </c>
      <c r="AT155">
        <f>_xlfn.RANK.AVG(Table2[[#This Row],[6M Return vs Nifty Z-Score]],Table2[6M Return vs Nifty Z-Score])</f>
        <v>318</v>
      </c>
      <c r="AU155">
        <f>_xlfn.RANK.AVG(Table2[[#This Row],[Sharpe Ratio Z-Score]],Table2[Sharpe Ratio Z-Score])</f>
        <v>50</v>
      </c>
      <c r="AV155">
        <f>(Table2[[#This Row],[Rank 1Y]]+Table2[[#This Row],[Rank 6M]]+Table2[[#This Row],[Rank Sharpe]])/3</f>
        <v>214.66666666666666</v>
      </c>
    </row>
    <row r="156" spans="1:48" x14ac:dyDescent="0.3">
      <c r="A156" t="s">
        <v>1570</v>
      </c>
      <c r="B156" t="s">
        <v>1571</v>
      </c>
      <c r="C156" t="s">
        <v>3156</v>
      </c>
      <c r="D156" t="s">
        <v>105</v>
      </c>
      <c r="E156">
        <v>6288.7124882500002</v>
      </c>
      <c r="F156">
        <v>1329.5</v>
      </c>
      <c r="G156">
        <v>40.8138685129123</v>
      </c>
      <c r="H156">
        <f>(Table2[[#This Row],[1Y Return vs Nifty]]-AVERAGE(Table2[1Y Return vs Nifty]))/_xlfn.STDEV.P(Table2[1Y Return vs Nifty])</f>
        <v>0.44650987356717736</v>
      </c>
      <c r="I156">
        <v>32.692864495420999</v>
      </c>
      <c r="J156">
        <f>(Table2[[#This Row],[1M Return vs Nifty]]-AVERAGE(Table2[1M Return vs Nifty]))/_xlfn.STDEV.P(Table2[1M Return vs Nifty])</f>
        <v>2.5943316240921424</v>
      </c>
      <c r="K156">
        <v>53.518400602905999</v>
      </c>
      <c r="L156">
        <f>(Table2[[#This Row],[6M Return vs Nifty]]-AVERAGE(Table2[6M Return vs Nifty]))/_xlfn.STDEV.P(Table2[6M Return vs Nifty])</f>
        <v>1.4950227419931541</v>
      </c>
      <c r="M156">
        <v>-3.0934216486514301</v>
      </c>
      <c r="N156">
        <f>(Table2[[#This Row],[1W Return vs Nifty]]-AVERAGE(Table2[1W Return vs Nifty]))/_xlfn.STDEV.P(Table2[1W Return vs Nifty])</f>
        <v>-1.0032980015749553</v>
      </c>
      <c r="O156">
        <v>1212.94</v>
      </c>
      <c r="P156">
        <v>1101.03100542232</v>
      </c>
      <c r="Q156">
        <v>905.15198084773203</v>
      </c>
      <c r="R156">
        <v>68.7623079263618</v>
      </c>
      <c r="S156" s="1">
        <f>(Table2[[#This Row],[Close Price]]-Table2[[#This Row],[20D EMA]])/Table2[[#This Row],[20D EMA]]</f>
        <v>9.6097086418124505E-2</v>
      </c>
      <c r="T156" s="1">
        <f>(Table2[[#This Row],[Close Price]]-Table2[[#This Row],[50D EMA]])/Table2[[#This Row],[50D EMA]]</f>
        <v>0.2075045965577024</v>
      </c>
      <c r="U156" s="1">
        <f>(Table2[[#This Row],[Close Price]]-Table2[[#This Row],[200D EMA]])/Table2[[#This Row],[200D EMA]]</f>
        <v>0.4688141087144716</v>
      </c>
      <c r="V156">
        <v>1.1452413543483999</v>
      </c>
      <c r="W156">
        <v>1280.75</v>
      </c>
      <c r="X156">
        <v>1370.05</v>
      </c>
      <c r="Y156">
        <v>1267.9000000000001</v>
      </c>
      <c r="Z156">
        <v>1395</v>
      </c>
      <c r="AA156">
        <v>1060</v>
      </c>
      <c r="AB156">
        <v>1395</v>
      </c>
      <c r="AC156" s="1">
        <f>(Table2[[#This Row],[Close Price]]/Table2[[#This Row],[Day Low]])-1</f>
        <v>3.8063634589107886E-2</v>
      </c>
      <c r="AD156" s="1">
        <f>(Table2[[#This Row],[Day High]]/Table2[[#This Row],[Close Price]])-1</f>
        <v>3.0500188040616827E-2</v>
      </c>
      <c r="AE156" s="1">
        <f>(Table2[[#This Row],[Close Price]]/Table2[[#This Row],[Current Week Low]])-1</f>
        <v>4.8584273207666229E-2</v>
      </c>
      <c r="AF156" s="1">
        <f>(Table2[[#This Row],[Current Week High]]/Table2[[#This Row],[Close Price]])-1</f>
        <v>4.9266641594584382E-2</v>
      </c>
      <c r="AG156" s="1">
        <f>(Table2[[#This Row],[Close Price]]/Table2[[#This Row],[Current Month Low]])-1</f>
        <v>0.25424528301886795</v>
      </c>
      <c r="AH156" s="1">
        <f>(Table2[[#This Row],[Current Month High]]/Table2[[#This Row],[Close Price]])-1</f>
        <v>4.9266641594584382E-2</v>
      </c>
      <c r="AI156">
        <v>4.9266641594584302</v>
      </c>
      <c r="AJ156">
        <v>113.09504728321799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0.46</v>
      </c>
      <c r="AM156" t="s">
        <v>3190</v>
      </c>
      <c r="AN156">
        <v>7.36</v>
      </c>
      <c r="AO156" t="s">
        <v>3190</v>
      </c>
      <c r="AP156">
        <v>3.5399392246692002E-2</v>
      </c>
      <c r="AQ156">
        <f>(Table2[[#This Row],[Sharpe Ratio]]-AVERAGE(Table2[Sharpe Ratio]))/_xlfn.STDEV.P(Table2[Sharpe Ratio])</f>
        <v>-0.25155824151065997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3.281007996566859</v>
      </c>
      <c r="AS156">
        <f>_xlfn.RANK.AVG(Table2[[#This Row],[1Y Return vs Nifty Z-Score]],Table2[1Y Return vs Nifty Z-Score])</f>
        <v>177</v>
      </c>
      <c r="AT156">
        <f>_xlfn.RANK.AVG(Table2[[#This Row],[6M Return vs Nifty Z-Score]],Table2[6M Return vs Nifty Z-Score])</f>
        <v>55</v>
      </c>
      <c r="AU156">
        <f>_xlfn.RANK.AVG(Table2[[#This Row],[Sharpe Ratio Z-Score]],Table2[Sharpe Ratio Z-Score])</f>
        <v>412</v>
      </c>
      <c r="AV156">
        <f>(Table2[[#This Row],[Rank 1Y]]+Table2[[#This Row],[Rank 6M]]+Table2[[#This Row],[Rank Sharpe]])/3</f>
        <v>214.66666666666666</v>
      </c>
    </row>
    <row r="157" spans="1:48" x14ac:dyDescent="0.3">
      <c r="A157" t="s">
        <v>254</v>
      </c>
      <c r="B157" t="s">
        <v>255</v>
      </c>
      <c r="C157" t="s">
        <v>3158</v>
      </c>
      <c r="D157" t="s">
        <v>256</v>
      </c>
      <c r="E157">
        <v>98573.984063424999</v>
      </c>
      <c r="F157">
        <v>10291.700000000001</v>
      </c>
      <c r="G157">
        <v>34.135099694544003</v>
      </c>
      <c r="H157">
        <f>(Table2[[#This Row],[1Y Return vs Nifty]]-AVERAGE(Table2[1Y Return vs Nifty]))/_xlfn.STDEV.P(Table2[1Y Return vs Nifty])</f>
        <v>0.31675041754201827</v>
      </c>
      <c r="I157">
        <v>-0.47046913942636398</v>
      </c>
      <c r="J157">
        <f>(Table2[[#This Row],[1M Return vs Nifty]]-AVERAGE(Table2[1M Return vs Nifty]))/_xlfn.STDEV.P(Table2[1M Return vs Nifty])</f>
        <v>-0.47740988668937234</v>
      </c>
      <c r="K157">
        <v>5.0763463233652004</v>
      </c>
      <c r="L157">
        <f>(Table2[[#This Row],[6M Return vs Nifty]]-AVERAGE(Table2[6M Return vs Nifty]))/_xlfn.STDEV.P(Table2[6M Return vs Nifty])</f>
        <v>-7.143011149828872E-2</v>
      </c>
      <c r="M157">
        <v>0.75999029777845495</v>
      </c>
      <c r="N157">
        <f>(Table2[[#This Row],[1W Return vs Nifty]]-AVERAGE(Table2[1W Return vs Nifty]))/_xlfn.STDEV.P(Table2[1W Return vs Nifty])</f>
        <v>-0.18752635745577056</v>
      </c>
      <c r="O157">
        <v>10263.27</v>
      </c>
      <c r="P157">
        <v>10472.467172734699</v>
      </c>
      <c r="Q157">
        <v>9577.3949344252997</v>
      </c>
      <c r="R157">
        <v>73.525829412082501</v>
      </c>
      <c r="S157" s="1">
        <f>(Table2[[#This Row],[Close Price]]-Table2[[#This Row],[20D EMA]])/Table2[[#This Row],[20D EMA]]</f>
        <v>2.7700723063897072E-3</v>
      </c>
      <c r="T157" s="1">
        <f>(Table2[[#This Row],[Close Price]]-Table2[[#This Row],[50D EMA]])/Table2[[#This Row],[50D EMA]]</f>
        <v>-1.7261183038637745E-2</v>
      </c>
      <c r="U157" s="1">
        <f>(Table2[[#This Row],[Close Price]]-Table2[[#This Row],[200D EMA]])/Table2[[#This Row],[200D EMA]]</f>
        <v>7.4582396410027924E-2</v>
      </c>
      <c r="V157">
        <v>1.1490053644440801</v>
      </c>
      <c r="W157">
        <v>10261.049999999999</v>
      </c>
      <c r="X157">
        <v>10960</v>
      </c>
      <c r="Y157">
        <v>9901</v>
      </c>
      <c r="Z157">
        <v>10960</v>
      </c>
      <c r="AA157">
        <v>9630.5499999999993</v>
      </c>
      <c r="AB157">
        <v>10960</v>
      </c>
      <c r="AC157" s="1">
        <f>(Table2[[#This Row],[Close Price]]/Table2[[#This Row],[Day Low]])-1</f>
        <v>2.987023745133488E-3</v>
      </c>
      <c r="AD157" s="1">
        <f>(Table2[[#This Row],[Day High]]/Table2[[#This Row],[Close Price]])-1</f>
        <v>6.4935822070211868E-2</v>
      </c>
      <c r="AE157" s="1">
        <f>(Table2[[#This Row],[Close Price]]/Table2[[#This Row],[Current Week Low]])-1</f>
        <v>3.9460660539339498E-2</v>
      </c>
      <c r="AF157" s="1">
        <f>(Table2[[#This Row],[Current Week High]]/Table2[[#This Row],[Close Price]])-1</f>
        <v>6.4935822070211868E-2</v>
      </c>
      <c r="AG157" s="1">
        <f>(Table2[[#This Row],[Close Price]]/Table2[[#This Row],[Current Month Low]])-1</f>
        <v>6.8651323133154474E-2</v>
      </c>
      <c r="AH157" s="1">
        <f>(Table2[[#This Row],[Current Month High]]/Table2[[#This Row],[Close Price]])-1</f>
        <v>6.4935822070211868E-2</v>
      </c>
      <c r="AI157">
        <v>29.210917535489699</v>
      </c>
      <c r="AJ157">
        <v>74.159594540854698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0.1</v>
      </c>
      <c r="AM157" t="s">
        <v>3190</v>
      </c>
      <c r="AN157">
        <v>7.33</v>
      </c>
      <c r="AO157" t="s">
        <v>3190</v>
      </c>
      <c r="AP157">
        <v>0.150861558578471</v>
      </c>
      <c r="AQ157">
        <f>(Table2[[#This Row],[Sharpe Ratio]]-AVERAGE(Table2[Sharpe Ratio]))/_xlfn.STDEV.P(Table2[Sharpe Ratio])</f>
        <v>1.081760142463233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213</v>
      </c>
      <c r="AT157">
        <f>_xlfn.RANK.AVG(Table2[[#This Row],[6M Return vs Nifty Z-Score]],Table2[6M Return vs Nifty Z-Score])</f>
        <v>325</v>
      </c>
      <c r="AU157">
        <f>_xlfn.RANK.AVG(Table2[[#This Row],[Sharpe Ratio Z-Score]],Table2[Sharpe Ratio Z-Score])</f>
        <v>107</v>
      </c>
      <c r="AV157">
        <f>(Table2[[#This Row],[Rank 1Y]]+Table2[[#This Row],[Rank 6M]]+Table2[[#This Row],[Rank Sharpe]])/3</f>
        <v>215</v>
      </c>
    </row>
    <row r="158" spans="1:48" x14ac:dyDescent="0.3">
      <c r="A158" t="s">
        <v>846</v>
      </c>
      <c r="B158" t="s">
        <v>847</v>
      </c>
      <c r="C158" t="s">
        <v>3146</v>
      </c>
      <c r="D158" t="s">
        <v>848</v>
      </c>
      <c r="E158">
        <v>18099.664700820002</v>
      </c>
      <c r="F158">
        <v>2982.45</v>
      </c>
      <c r="G158">
        <v>101.220856652886</v>
      </c>
      <c r="H158">
        <f>(Table2[[#This Row],[1Y Return vs Nifty]]-AVERAGE(Table2[1Y Return vs Nifty]))/_xlfn.STDEV.P(Table2[1Y Return vs Nifty])</f>
        <v>1.6201360514345278</v>
      </c>
      <c r="I158">
        <v>17.3603311673048</v>
      </c>
      <c r="J158">
        <f>(Table2[[#This Row],[1M Return vs Nifty]]-AVERAGE(Table2[1M Return vs Nifty]))/_xlfn.STDEV.P(Table2[1M Return vs Nifty])</f>
        <v>1.1741613960929163</v>
      </c>
      <c r="K158">
        <v>51.924494667489398</v>
      </c>
      <c r="L158">
        <f>(Table2[[#This Row],[6M Return vs Nifty]]-AVERAGE(Table2[6M Return vs Nifty]))/_xlfn.STDEV.P(Table2[6M Return vs Nifty])</f>
        <v>1.4434811932734752</v>
      </c>
      <c r="M158">
        <v>6.3263268309748399</v>
      </c>
      <c r="N158">
        <f>(Table2[[#This Row],[1W Return vs Nifty]]-AVERAGE(Table2[1W Return vs Nifty]))/_xlfn.STDEV.P(Table2[1W Return vs Nifty])</f>
        <v>0.99087334870939048</v>
      </c>
      <c r="O158">
        <v>2825.88</v>
      </c>
      <c r="P158">
        <v>2729.9921524516499</v>
      </c>
      <c r="Q158">
        <v>2170.0486689097102</v>
      </c>
      <c r="R158">
        <v>64.1109564782208</v>
      </c>
      <c r="S158" s="1">
        <f>(Table2[[#This Row],[Close Price]]-Table2[[#This Row],[20D EMA]])/Table2[[#This Row],[20D EMA]]</f>
        <v>5.5405749713363518E-2</v>
      </c>
      <c r="T158" s="1">
        <f>(Table2[[#This Row],[Close Price]]-Table2[[#This Row],[50D EMA]])/Table2[[#This Row],[50D EMA]]</f>
        <v>9.2475667859203178E-2</v>
      </c>
      <c r="U158" s="1">
        <f>(Table2[[#This Row],[Close Price]]-Table2[[#This Row],[200D EMA]])/Table2[[#This Row],[200D EMA]]</f>
        <v>0.37437009719162728</v>
      </c>
      <c r="V158">
        <v>1.0527830357663599</v>
      </c>
      <c r="W158">
        <v>2921.95</v>
      </c>
      <c r="X158">
        <v>3065</v>
      </c>
      <c r="Y158">
        <v>2837</v>
      </c>
      <c r="Z158">
        <v>3096.4</v>
      </c>
      <c r="AA158">
        <v>2580.0500000000002</v>
      </c>
      <c r="AB158">
        <v>3096.4</v>
      </c>
      <c r="AC158" s="1">
        <f>(Table2[[#This Row],[Close Price]]/Table2[[#This Row],[Day Low]])-1</f>
        <v>2.0705350878694073E-2</v>
      </c>
      <c r="AD158" s="1">
        <f>(Table2[[#This Row],[Day High]]/Table2[[#This Row],[Close Price]])-1</f>
        <v>2.7678586397089644E-2</v>
      </c>
      <c r="AE158" s="1">
        <f>(Table2[[#This Row],[Close Price]]/Table2[[#This Row],[Current Week Low]])-1</f>
        <v>5.1268946069791932E-2</v>
      </c>
      <c r="AF158" s="1">
        <f>(Table2[[#This Row],[Current Week High]]/Table2[[#This Row],[Close Price]])-1</f>
        <v>3.8206843367030618E-2</v>
      </c>
      <c r="AG158" s="1">
        <f>(Table2[[#This Row],[Close Price]]/Table2[[#This Row],[Current Month Low]])-1</f>
        <v>0.1559659696517508</v>
      </c>
      <c r="AH158" s="1">
        <f>(Table2[[#This Row],[Current Month High]]/Table2[[#This Row],[Close Price]])-1</f>
        <v>3.8206843367030618E-2</v>
      </c>
      <c r="AI158">
        <v>3.8206843367030601</v>
      </c>
      <c r="AJ158">
        <v>143.346116187989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0.22</v>
      </c>
      <c r="AM158" t="s">
        <v>3190</v>
      </c>
      <c r="AN158">
        <v>7.61</v>
      </c>
      <c r="AO158" t="s">
        <v>3190</v>
      </c>
      <c r="AQ158">
        <f>(Table2[[#This Row],[Sharpe Ratio]]-AVERAGE(Table2[Sharpe Ratio]))/_xlfn.STDEV.P(Table2[Sharpe Ratio])</f>
        <v>-0.66033855426170107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4.5683134352486086</v>
      </c>
      <c r="AS158">
        <f>_xlfn.RANK.AVG(Table2[[#This Row],[1Y Return vs Nifty Z-Score]],Table2[1Y Return vs Nifty Z-Score])</f>
        <v>52</v>
      </c>
      <c r="AT158">
        <f>_xlfn.RANK.AVG(Table2[[#This Row],[6M Return vs Nifty Z-Score]],Table2[6M Return vs Nifty Z-Score])</f>
        <v>61</v>
      </c>
      <c r="AU158">
        <f>_xlfn.RANK.AVG(Table2[[#This Row],[Sharpe Ratio Z-Score]],Table2[Sharpe Ratio Z-Score])</f>
        <v>533</v>
      </c>
      <c r="AV158">
        <f>(Table2[[#This Row],[Rank 1Y]]+Table2[[#This Row],[Rank 6M]]+Table2[[#This Row],[Rank Sharpe]])/3</f>
        <v>215.33333333333334</v>
      </c>
    </row>
    <row r="159" spans="1:48" x14ac:dyDescent="0.3">
      <c r="A159" t="s">
        <v>977</v>
      </c>
      <c r="B159" t="s">
        <v>978</v>
      </c>
      <c r="C159" t="s">
        <v>3158</v>
      </c>
      <c r="D159" t="s">
        <v>979</v>
      </c>
      <c r="E159">
        <v>15391.427415210001</v>
      </c>
      <c r="F159">
        <v>866.7</v>
      </c>
      <c r="G159">
        <v>39.059684344187602</v>
      </c>
      <c r="H159">
        <f>(Table2[[#This Row],[1Y Return vs Nifty]]-AVERAGE(Table2[1Y Return vs Nifty]))/_xlfn.STDEV.P(Table2[1Y Return vs Nifty])</f>
        <v>0.41242844483503666</v>
      </c>
      <c r="I159">
        <v>13.6920435369094</v>
      </c>
      <c r="J159">
        <f>(Table2[[#This Row],[1M Return vs Nifty]]-AVERAGE(Table2[1M Return vs Nifty]))/_xlfn.STDEV.P(Table2[1M Return vs Nifty])</f>
        <v>0.83438761123035687</v>
      </c>
      <c r="K159">
        <v>32.156145461753503</v>
      </c>
      <c r="L159">
        <f>(Table2[[#This Row],[6M Return vs Nifty]]-AVERAGE(Table2[6M Return vs Nifty]))/_xlfn.STDEV.P(Table2[6M Return vs Nifty])</f>
        <v>0.80423937162309422</v>
      </c>
      <c r="M159">
        <v>3.4592778257871601</v>
      </c>
      <c r="N159">
        <f>(Table2[[#This Row],[1W Return vs Nifty]]-AVERAGE(Table2[1W Return vs Nifty]))/_xlfn.STDEV.P(Table2[1W Return vs Nifty])</f>
        <v>0.38391584890220409</v>
      </c>
      <c r="O159">
        <v>824.79</v>
      </c>
      <c r="P159">
        <v>812.70431806327599</v>
      </c>
      <c r="Q159">
        <v>734.70610278338097</v>
      </c>
      <c r="R159">
        <v>66.808704432088305</v>
      </c>
      <c r="S159" s="1">
        <f>(Table2[[#This Row],[Close Price]]-Table2[[#This Row],[20D EMA]])/Table2[[#This Row],[20D EMA]]</f>
        <v>5.0812934201433194E-2</v>
      </c>
      <c r="T159" s="1">
        <f>(Table2[[#This Row],[Close Price]]-Table2[[#This Row],[50D EMA]])/Table2[[#This Row],[50D EMA]]</f>
        <v>6.6439516484173552E-2</v>
      </c>
      <c r="U159" s="1">
        <f>(Table2[[#This Row],[Close Price]]-Table2[[#This Row],[200D EMA]])/Table2[[#This Row],[200D EMA]]</f>
        <v>0.17965537065306758</v>
      </c>
      <c r="V159">
        <v>1.4421922986785201</v>
      </c>
      <c r="W159">
        <v>849.55</v>
      </c>
      <c r="X159">
        <v>894.5</v>
      </c>
      <c r="Y159">
        <v>828.2</v>
      </c>
      <c r="Z159">
        <v>894.5</v>
      </c>
      <c r="AA159">
        <v>748.2</v>
      </c>
      <c r="AB159">
        <v>894.5</v>
      </c>
      <c r="AC159" s="1">
        <f>(Table2[[#This Row],[Close Price]]/Table2[[#This Row],[Day Low]])-1</f>
        <v>2.0187157907127329E-2</v>
      </c>
      <c r="AD159" s="1">
        <f>(Table2[[#This Row],[Day High]]/Table2[[#This Row],[Close Price]])-1</f>
        <v>3.2075689396561691E-2</v>
      </c>
      <c r="AE159" s="1">
        <f>(Table2[[#This Row],[Close Price]]/Table2[[#This Row],[Current Week Low]])-1</f>
        <v>4.6486355952668479E-2</v>
      </c>
      <c r="AF159" s="1">
        <f>(Table2[[#This Row],[Current Week High]]/Table2[[#This Row],[Close Price]])-1</f>
        <v>3.2075689396561691E-2</v>
      </c>
      <c r="AG159" s="1">
        <f>(Table2[[#This Row],[Close Price]]/Table2[[#This Row],[Current Month Low]])-1</f>
        <v>0.15838011226944659</v>
      </c>
      <c r="AH159" s="1">
        <f>(Table2[[#This Row],[Current Month High]]/Table2[[#This Row],[Close Price]])-1</f>
        <v>3.2075689396561691E-2</v>
      </c>
      <c r="AI159">
        <v>3.2075689396561602</v>
      </c>
      <c r="AJ159">
        <v>67.965116279069704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0.15</v>
      </c>
      <c r="AM159" t="s">
        <v>3190</v>
      </c>
      <c r="AN159">
        <v>3.68</v>
      </c>
      <c r="AO159" t="s">
        <v>3190</v>
      </c>
      <c r="AP159">
        <v>6.0738505083097999E-2</v>
      </c>
      <c r="AQ159">
        <f>(Table2[[#This Row],[Sharpe Ratio]]-AVERAGE(Table2[Sharpe Ratio]))/_xlfn.STDEV.P(Table2[Sharpe Ratio])</f>
        <v>4.104933767928802E-2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2.4760206142699799</v>
      </c>
      <c r="AS159">
        <f>_xlfn.RANK.AVG(Table2[[#This Row],[1Y Return vs Nifty Z-Score]],Table2[1Y Return vs Nifty Z-Score])</f>
        <v>185</v>
      </c>
      <c r="AT159">
        <f>_xlfn.RANK.AVG(Table2[[#This Row],[6M Return vs Nifty Z-Score]],Table2[6M Return vs Nifty Z-Score])</f>
        <v>115</v>
      </c>
      <c r="AU159">
        <f>_xlfn.RANK.AVG(Table2[[#This Row],[Sharpe Ratio Z-Score]],Table2[Sharpe Ratio Z-Score])</f>
        <v>346</v>
      </c>
      <c r="AV159">
        <f>(Table2[[#This Row],[Rank 1Y]]+Table2[[#This Row],[Rank 6M]]+Table2[[#This Row],[Rank Sharpe]])/3</f>
        <v>215.33333333333334</v>
      </c>
    </row>
    <row r="160" spans="1:48" x14ac:dyDescent="0.3">
      <c r="A160" t="s">
        <v>1013</v>
      </c>
      <c r="B160" t="s">
        <v>1014</v>
      </c>
      <c r="C160" t="s">
        <v>3148</v>
      </c>
      <c r="D160" t="s">
        <v>51</v>
      </c>
      <c r="E160">
        <v>14145.850109339999</v>
      </c>
      <c r="F160">
        <v>583.65</v>
      </c>
      <c r="G160">
        <v>34.006139207644097</v>
      </c>
      <c r="H160">
        <f>(Table2[[#This Row],[1Y Return vs Nifty]]-AVERAGE(Table2[1Y Return vs Nifty]))/_xlfn.STDEV.P(Table2[1Y Return vs Nifty])</f>
        <v>0.31424488948977469</v>
      </c>
      <c r="I160">
        <v>8.9454959308672297</v>
      </c>
      <c r="J160">
        <f>(Table2[[#This Row],[1M Return vs Nifty]]-AVERAGE(Table2[1M Return vs Nifty]))/_xlfn.STDEV.P(Table2[1M Return vs Nifty])</f>
        <v>0.39474039497282687</v>
      </c>
      <c r="K160">
        <v>29.844143448715499</v>
      </c>
      <c r="L160">
        <f>(Table2[[#This Row],[6M Return vs Nifty]]-AVERAGE(Table2[6M Return vs Nifty]))/_xlfn.STDEV.P(Table2[6M Return vs Nifty])</f>
        <v>0.72947701473165827</v>
      </c>
      <c r="M160">
        <v>4.76313003647169</v>
      </c>
      <c r="N160">
        <f>(Table2[[#This Row],[1W Return vs Nifty]]-AVERAGE(Table2[1W Return vs Nifty]))/_xlfn.STDEV.P(Table2[1W Return vs Nifty])</f>
        <v>0.65994282872822574</v>
      </c>
      <c r="O160">
        <v>566.64</v>
      </c>
      <c r="P160">
        <v>572.73114718630302</v>
      </c>
      <c r="Q160">
        <v>523.54054065366302</v>
      </c>
      <c r="R160">
        <v>60.435664562098999</v>
      </c>
      <c r="S160" s="1">
        <f>(Table2[[#This Row],[Close Price]]-Table2[[#This Row],[20D EMA]])/Table2[[#This Row],[20D EMA]]</f>
        <v>3.0019059720457417E-2</v>
      </c>
      <c r="T160" s="1">
        <f>(Table2[[#This Row],[Close Price]]-Table2[[#This Row],[50D EMA]])/Table2[[#This Row],[50D EMA]]</f>
        <v>1.9064534672749652E-2</v>
      </c>
      <c r="U160" s="1">
        <f>(Table2[[#This Row],[Close Price]]-Table2[[#This Row],[200D EMA]])/Table2[[#This Row],[200D EMA]]</f>
        <v>0.1148133805861294</v>
      </c>
      <c r="V160">
        <v>0.62738436050794699</v>
      </c>
      <c r="W160">
        <v>573.5</v>
      </c>
      <c r="X160">
        <v>587.79999999999995</v>
      </c>
      <c r="Y160">
        <v>560</v>
      </c>
      <c r="Z160">
        <v>599.70000000000005</v>
      </c>
      <c r="AA160">
        <v>522.65</v>
      </c>
      <c r="AB160">
        <v>599.70000000000005</v>
      </c>
      <c r="AC160" s="1">
        <f>(Table2[[#This Row],[Close Price]]/Table2[[#This Row],[Day Low]])-1</f>
        <v>1.7698343504795044E-2</v>
      </c>
      <c r="AD160" s="1">
        <f>(Table2[[#This Row],[Day High]]/Table2[[#This Row],[Close Price]])-1</f>
        <v>7.1104257688683337E-3</v>
      </c>
      <c r="AE160" s="1">
        <f>(Table2[[#This Row],[Close Price]]/Table2[[#This Row],[Current Week Low]])-1</f>
        <v>4.2232142857142829E-2</v>
      </c>
      <c r="AF160" s="1">
        <f>(Table2[[#This Row],[Current Week High]]/Table2[[#This Row],[Close Price]])-1</f>
        <v>2.7499357491647558E-2</v>
      </c>
      <c r="AG160" s="1">
        <f>(Table2[[#This Row],[Close Price]]/Table2[[#This Row],[Current Month Low]])-1</f>
        <v>0.11671290538601364</v>
      </c>
      <c r="AH160" s="1">
        <f>(Table2[[#This Row],[Current Month High]]/Table2[[#This Row],[Close Price]])-1</f>
        <v>2.7499357491647558E-2</v>
      </c>
      <c r="AI160">
        <v>23.532939261543699</v>
      </c>
      <c r="AJ160">
        <v>59.707210288685097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-7.0000000000000007E-2</v>
      </c>
      <c r="AM160" t="s">
        <v>3189</v>
      </c>
      <c r="AN160">
        <v>-0.15</v>
      </c>
      <c r="AO160" t="s">
        <v>3189</v>
      </c>
      <c r="AP160">
        <v>7.0419870449718994E-2</v>
      </c>
      <c r="AQ160">
        <f>(Table2[[#This Row],[Sharpe Ratio]]-AVERAGE(Table2[Sharpe Ratio]))/_xlfn.STDEV.P(Table2[Sharpe Ratio])</f>
        <v>0.152846498908638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215</v>
      </c>
      <c r="AT160">
        <f>_xlfn.RANK.AVG(Table2[[#This Row],[6M Return vs Nifty Z-Score]],Table2[6M Return vs Nifty Z-Score])</f>
        <v>126</v>
      </c>
      <c r="AU160">
        <f>_xlfn.RANK.AVG(Table2[[#This Row],[Sharpe Ratio Z-Score]],Table2[Sharpe Ratio Z-Score])</f>
        <v>306</v>
      </c>
      <c r="AV160">
        <f>(Table2[[#This Row],[Rank 1Y]]+Table2[[#This Row],[Rank 6M]]+Table2[[#This Row],[Rank Sharpe]])/3</f>
        <v>215.66666666666666</v>
      </c>
    </row>
    <row r="161" spans="1:48" x14ac:dyDescent="0.3">
      <c r="A161" t="s">
        <v>610</v>
      </c>
      <c r="B161" t="s">
        <v>611</v>
      </c>
      <c r="C161" t="s">
        <v>3146</v>
      </c>
      <c r="D161" t="s">
        <v>193</v>
      </c>
      <c r="E161">
        <v>31830.706300365</v>
      </c>
      <c r="F161">
        <v>9768.4500000000007</v>
      </c>
      <c r="G161">
        <v>35.258031413318797</v>
      </c>
      <c r="H161">
        <f>(Table2[[#This Row],[1Y Return vs Nifty]]-AVERAGE(Table2[1Y Return vs Nifty]))/_xlfn.STDEV.P(Table2[1Y Return vs Nifty])</f>
        <v>0.33856746390853903</v>
      </c>
      <c r="I161">
        <v>21.883145906889101</v>
      </c>
      <c r="J161">
        <f>(Table2[[#This Row],[1M Return vs Nifty]]-AVERAGE(Table2[1M Return vs Nifty]))/_xlfn.STDEV.P(Table2[1M Return vs Nifty])</f>
        <v>1.59308543835377</v>
      </c>
      <c r="K161">
        <v>37.578047254049402</v>
      </c>
      <c r="L161">
        <f>(Table2[[#This Row],[6M Return vs Nifty]]-AVERAGE(Table2[6M Return vs Nifty]))/_xlfn.STDEV.P(Table2[6M Return vs Nifty])</f>
        <v>0.97956541136702202</v>
      </c>
      <c r="M161">
        <v>3.93962302551442</v>
      </c>
      <c r="N161">
        <f>(Table2[[#This Row],[1W Return vs Nifty]]-AVERAGE(Table2[1W Return vs Nifty]))/_xlfn.STDEV.P(Table2[1W Return vs Nifty])</f>
        <v>0.48560546806926685</v>
      </c>
      <c r="O161">
        <v>9614.92</v>
      </c>
      <c r="P161">
        <v>9247.1037918060301</v>
      </c>
      <c r="Q161">
        <v>8009.0892409175203</v>
      </c>
      <c r="R161">
        <v>52.177910166481503</v>
      </c>
      <c r="S161" s="1">
        <f>(Table2[[#This Row],[Close Price]]-Table2[[#This Row],[20D EMA]])/Table2[[#This Row],[20D EMA]]</f>
        <v>1.5967891568520659E-2</v>
      </c>
      <c r="T161" s="1">
        <f>(Table2[[#This Row],[Close Price]]-Table2[[#This Row],[50D EMA]])/Table2[[#This Row],[50D EMA]]</f>
        <v>5.637940483115824E-2</v>
      </c>
      <c r="U161" s="1">
        <f>(Table2[[#This Row],[Close Price]]-Table2[[#This Row],[200D EMA]])/Table2[[#This Row],[200D EMA]]</f>
        <v>0.21967051510602575</v>
      </c>
      <c r="V161">
        <v>0.99190122096829003</v>
      </c>
      <c r="W161">
        <v>9710.1</v>
      </c>
      <c r="X161">
        <v>9954.9500000000007</v>
      </c>
      <c r="Y161">
        <v>9408.15</v>
      </c>
      <c r="Z161">
        <v>10699</v>
      </c>
      <c r="AA161">
        <v>9110</v>
      </c>
      <c r="AB161">
        <v>10699</v>
      </c>
      <c r="AC161" s="1">
        <f>(Table2[[#This Row],[Close Price]]/Table2[[#This Row],[Day Low]])-1</f>
        <v>6.0092069082708921E-3</v>
      </c>
      <c r="AD161" s="1">
        <f>(Table2[[#This Row],[Day High]]/Table2[[#This Row],[Close Price]])-1</f>
        <v>1.909207704395266E-2</v>
      </c>
      <c r="AE161" s="1">
        <f>(Table2[[#This Row],[Close Price]]/Table2[[#This Row],[Current Week Low]])-1</f>
        <v>3.829658328151675E-2</v>
      </c>
      <c r="AF161" s="1">
        <f>(Table2[[#This Row],[Current Week High]]/Table2[[#This Row],[Close Price]])-1</f>
        <v>9.5260762966488999E-2</v>
      </c>
      <c r="AG161" s="1">
        <f>(Table2[[#This Row],[Close Price]]/Table2[[#This Row],[Current Month Low]])-1</f>
        <v>7.2277716794731051E-2</v>
      </c>
      <c r="AH161" s="1">
        <f>(Table2[[#This Row],[Current Month High]]/Table2[[#This Row],[Close Price]])-1</f>
        <v>9.5260762966488999E-2</v>
      </c>
      <c r="AI161">
        <v>9.5260762966488901</v>
      </c>
      <c r="AJ161">
        <v>64.008864935653605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</v>
      </c>
      <c r="AM161" t="s">
        <v>3190</v>
      </c>
      <c r="AN161">
        <v>-0.49</v>
      </c>
      <c r="AO161" t="s">
        <v>3189</v>
      </c>
      <c r="AP161">
        <v>6.0950519111987997E-2</v>
      </c>
      <c r="AQ161">
        <f>(Table2[[#This Row],[Sharpe Ratio]]-AVERAGE(Table2[Sharpe Ratio]))/_xlfn.STDEV.P(Table2[Sharpe Ratio])</f>
        <v>4.3497604599615179E-2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3.4403213862982134</v>
      </c>
      <c r="AS161">
        <f>_xlfn.RANK.AVG(Table2[[#This Row],[1Y Return vs Nifty Z-Score]],Table2[1Y Return vs Nifty Z-Score])</f>
        <v>208</v>
      </c>
      <c r="AT161">
        <f>_xlfn.RANK.AVG(Table2[[#This Row],[6M Return vs Nifty Z-Score]],Table2[6M Return vs Nifty Z-Score])</f>
        <v>97</v>
      </c>
      <c r="AU161">
        <f>_xlfn.RANK.AVG(Table2[[#This Row],[Sharpe Ratio Z-Score]],Table2[Sharpe Ratio Z-Score])</f>
        <v>344</v>
      </c>
      <c r="AV161">
        <f>(Table2[[#This Row],[Rank 1Y]]+Table2[[#This Row],[Rank 6M]]+Table2[[#This Row],[Rank Sharpe]])/3</f>
        <v>216.33333333333334</v>
      </c>
    </row>
    <row r="162" spans="1:48" x14ac:dyDescent="0.3">
      <c r="A162" t="s">
        <v>1716</v>
      </c>
      <c r="B162" t="s">
        <v>1717</v>
      </c>
      <c r="C162" t="s">
        <v>3148</v>
      </c>
      <c r="D162" t="s">
        <v>51</v>
      </c>
      <c r="E162">
        <v>4979.5529486149999</v>
      </c>
      <c r="F162">
        <v>199.27</v>
      </c>
      <c r="G162">
        <v>38.500641752118298</v>
      </c>
      <c r="H162">
        <f>(Table2[[#This Row],[1Y Return vs Nifty]]-AVERAGE(Table2[1Y Return vs Nifty]))/_xlfn.STDEV.P(Table2[1Y Return vs Nifty])</f>
        <v>0.40156700246225957</v>
      </c>
      <c r="I162">
        <v>19.0124301283075</v>
      </c>
      <c r="J162">
        <f>(Table2[[#This Row],[1M Return vs Nifty]]-AVERAGE(Table2[1M Return vs Nifty]))/_xlfn.STDEV.P(Table2[1M Return vs Nifty])</f>
        <v>1.3271864512429354</v>
      </c>
      <c r="K162">
        <v>86.115131116285298</v>
      </c>
      <c r="L162">
        <f>(Table2[[#This Row],[6M Return vs Nifty]]-AVERAGE(Table2[6M Return vs Nifty]))/_xlfn.STDEV.P(Table2[6M Return vs Nifty])</f>
        <v>2.5490912014461626</v>
      </c>
      <c r="M162">
        <v>1.34266373193656</v>
      </c>
      <c r="N162">
        <f>(Table2[[#This Row],[1W Return vs Nifty]]-AVERAGE(Table2[1W Return vs Nifty]))/_xlfn.STDEV.P(Table2[1W Return vs Nifty])</f>
        <v>-6.4173735941189997E-2</v>
      </c>
      <c r="O162">
        <v>197.49</v>
      </c>
      <c r="P162">
        <v>190.57558092933701</v>
      </c>
      <c r="Q162">
        <v>156.25790247718299</v>
      </c>
      <c r="R162">
        <v>51.827749393125004</v>
      </c>
      <c r="S162" s="1">
        <f>(Table2[[#This Row],[Close Price]]-Table2[[#This Row],[20D EMA]])/Table2[[#This Row],[20D EMA]]</f>
        <v>9.0131145880804151E-3</v>
      </c>
      <c r="T162" s="1">
        <f>(Table2[[#This Row],[Close Price]]-Table2[[#This Row],[50D EMA]])/Table2[[#This Row],[50D EMA]]</f>
        <v>4.5621894621886434E-2</v>
      </c>
      <c r="U162" s="1">
        <f>(Table2[[#This Row],[Close Price]]-Table2[[#This Row],[200D EMA]])/Table2[[#This Row],[200D EMA]]</f>
        <v>0.2752635024593249</v>
      </c>
      <c r="V162">
        <v>9.4985269822479595E-2</v>
      </c>
      <c r="W162">
        <v>193.5</v>
      </c>
      <c r="X162">
        <v>202.5</v>
      </c>
      <c r="Y162">
        <v>193.5</v>
      </c>
      <c r="Z162">
        <v>211.99</v>
      </c>
      <c r="AA162">
        <v>183</v>
      </c>
      <c r="AB162">
        <v>231</v>
      </c>
      <c r="AC162" s="1">
        <f>(Table2[[#This Row],[Close Price]]/Table2[[#This Row],[Day Low]])-1</f>
        <v>2.9819121447028474E-2</v>
      </c>
      <c r="AD162" s="1">
        <f>(Table2[[#This Row],[Day High]]/Table2[[#This Row],[Close Price]])-1</f>
        <v>1.6209163446579966E-2</v>
      </c>
      <c r="AE162" s="1">
        <f>(Table2[[#This Row],[Close Price]]/Table2[[#This Row],[Current Week Low]])-1</f>
        <v>2.9819121447028474E-2</v>
      </c>
      <c r="AF162" s="1">
        <f>(Table2[[#This Row],[Current Week High]]/Table2[[#This Row],[Close Price]])-1</f>
        <v>6.3832990415014779E-2</v>
      </c>
      <c r="AG162" s="1">
        <f>(Table2[[#This Row],[Close Price]]/Table2[[#This Row],[Current Month Low]])-1</f>
        <v>8.8907103825136558E-2</v>
      </c>
      <c r="AH162" s="1">
        <f>(Table2[[#This Row],[Current Month High]]/Table2[[#This Row],[Close Price]])-1</f>
        <v>0.15923119385758011</v>
      </c>
      <c r="AI162">
        <v>20.790886736588501</v>
      </c>
      <c r="AJ162">
        <v>116.48017381857601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</v>
      </c>
      <c r="AM162" t="s">
        <v>3190</v>
      </c>
      <c r="AN162">
        <v>-6.5</v>
      </c>
      <c r="AO162" t="s">
        <v>3189</v>
      </c>
      <c r="AP162">
        <v>2.2328830693405001E-2</v>
      </c>
      <c r="AQ162">
        <f>(Table2[[#This Row],[Sharpe Ratio]]-AVERAGE(Table2[Sharpe Ratio]))/_xlfn.STDEV.P(Table2[Sharpe Ratio])</f>
        <v>-0.40249270395425418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3.8111782152559135</v>
      </c>
      <c r="AS162">
        <f>_xlfn.RANK.AVG(Table2[[#This Row],[1Y Return vs Nifty Z-Score]],Table2[1Y Return vs Nifty Z-Score])</f>
        <v>188</v>
      </c>
      <c r="AT162">
        <f>_xlfn.RANK.AVG(Table2[[#This Row],[6M Return vs Nifty Z-Score]],Table2[6M Return vs Nifty Z-Score])</f>
        <v>17</v>
      </c>
      <c r="AU162">
        <f>_xlfn.RANK.AVG(Table2[[#This Row],[Sharpe Ratio Z-Score]],Table2[Sharpe Ratio Z-Score])</f>
        <v>445</v>
      </c>
      <c r="AV162">
        <f>(Table2[[#This Row],[Rank 1Y]]+Table2[[#This Row],[Rank 6M]]+Table2[[#This Row],[Rank Sharpe]])/3</f>
        <v>216.66666666666666</v>
      </c>
    </row>
    <row r="163" spans="1:48" x14ac:dyDescent="0.3">
      <c r="A163" t="s">
        <v>230</v>
      </c>
      <c r="B163" t="s">
        <v>231</v>
      </c>
      <c r="C163" t="s">
        <v>3148</v>
      </c>
      <c r="D163" t="s">
        <v>51</v>
      </c>
      <c r="E163">
        <v>108402.3822048</v>
      </c>
      <c r="F163">
        <v>3202.95</v>
      </c>
      <c r="G163">
        <v>33.8282094365142</v>
      </c>
      <c r="H163">
        <f>(Table2[[#This Row],[1Y Return vs Nifty]]-AVERAGE(Table2[1Y Return vs Nifty]))/_xlfn.STDEV.P(Table2[1Y Return vs Nifty])</f>
        <v>0.31078795439583962</v>
      </c>
      <c r="I163">
        <v>-5.5666034620792697</v>
      </c>
      <c r="J163">
        <f>(Table2[[#This Row],[1M Return vs Nifty]]-AVERAGE(Table2[1M Return vs Nifty]))/_xlfn.STDEV.P(Table2[1M Return vs Nifty])</f>
        <v>-0.94943744326053847</v>
      </c>
      <c r="K163">
        <v>15.6264546565918</v>
      </c>
      <c r="L163">
        <f>(Table2[[#This Row],[6M Return vs Nifty]]-AVERAGE(Table2[6M Return vs Nifty]))/_xlfn.STDEV.P(Table2[6M Return vs Nifty])</f>
        <v>0.26972485290226961</v>
      </c>
      <c r="M163">
        <v>1.9329456120227</v>
      </c>
      <c r="N163">
        <f>(Table2[[#This Row],[1W Return vs Nifty]]-AVERAGE(Table2[1W Return vs Nifty]))/_xlfn.STDEV.P(Table2[1W Return vs Nifty])</f>
        <v>6.0789602135801056E-2</v>
      </c>
      <c r="O163">
        <v>3204.55</v>
      </c>
      <c r="P163">
        <v>3258.21791997322</v>
      </c>
      <c r="Q163">
        <v>2981.3652631412601</v>
      </c>
      <c r="R163">
        <v>52.871432759055303</v>
      </c>
      <c r="S163" s="1">
        <f>(Table2[[#This Row],[Close Price]]-Table2[[#This Row],[20D EMA]])/Table2[[#This Row],[20D EMA]]</f>
        <v>-4.9929007192908953E-4</v>
      </c>
      <c r="T163" s="1">
        <f>(Table2[[#This Row],[Close Price]]-Table2[[#This Row],[50D EMA]])/Table2[[#This Row],[50D EMA]]</f>
        <v>-1.6962622307864054E-2</v>
      </c>
      <c r="U163" s="1">
        <f>(Table2[[#This Row],[Close Price]]-Table2[[#This Row],[200D EMA]])/Table2[[#This Row],[200D EMA]]</f>
        <v>7.4323243648874826E-2</v>
      </c>
      <c r="V163">
        <v>0.73833973713069501</v>
      </c>
      <c r="W163">
        <v>3172.45</v>
      </c>
      <c r="X163">
        <v>3237.95</v>
      </c>
      <c r="Y163">
        <v>3163.6</v>
      </c>
      <c r="Z163">
        <v>3276</v>
      </c>
      <c r="AA163">
        <v>3052</v>
      </c>
      <c r="AB163">
        <v>3276</v>
      </c>
      <c r="AC163" s="1">
        <f>(Table2[[#This Row],[Close Price]]/Table2[[#This Row],[Day Low]])-1</f>
        <v>9.6140207095463115E-3</v>
      </c>
      <c r="AD163" s="1">
        <f>(Table2[[#This Row],[Day High]]/Table2[[#This Row],[Close Price]])-1</f>
        <v>1.0927426278899199E-2</v>
      </c>
      <c r="AE163" s="1">
        <f>(Table2[[#This Row],[Close Price]]/Table2[[#This Row],[Current Week Low]])-1</f>
        <v>1.243836136047527E-2</v>
      </c>
      <c r="AF163" s="1">
        <f>(Table2[[#This Row],[Current Week High]]/Table2[[#This Row],[Close Price]])-1</f>
        <v>2.2807099704959644E-2</v>
      </c>
      <c r="AG163" s="1">
        <f>(Table2[[#This Row],[Close Price]]/Table2[[#This Row],[Current Month Low]])-1</f>
        <v>4.9459370904324951E-2</v>
      </c>
      <c r="AH163" s="1">
        <f>(Table2[[#This Row],[Current Month High]]/Table2[[#This Row],[Close Price]])-1</f>
        <v>2.2807099704959644E-2</v>
      </c>
      <c r="AI163">
        <v>12.1060272561232</v>
      </c>
      <c r="AJ163">
        <v>58.115713086834099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-0.01</v>
      </c>
      <c r="AM163" t="s">
        <v>3189</v>
      </c>
      <c r="AN163">
        <v>0.1</v>
      </c>
      <c r="AO163" t="s">
        <v>3190</v>
      </c>
      <c r="AP163">
        <v>0.102209056088001</v>
      </c>
      <c r="AQ163">
        <f>(Table2[[#This Row],[Sharpe Ratio]]-AVERAGE(Table2[Sharpe Ratio]))/_xlfn.STDEV.P(Table2[Sharpe Ratio])</f>
        <v>0.5199373561967926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220</v>
      </c>
      <c r="AT163">
        <f>_xlfn.RANK.AVG(Table2[[#This Row],[6M Return vs Nifty Z-Score]],Table2[6M Return vs Nifty Z-Score])</f>
        <v>216</v>
      </c>
      <c r="AU163">
        <f>_xlfn.RANK.AVG(Table2[[#This Row],[Sharpe Ratio Z-Score]],Table2[Sharpe Ratio Z-Score])</f>
        <v>215</v>
      </c>
      <c r="AV163">
        <f>(Table2[[#This Row],[Rank 1Y]]+Table2[[#This Row],[Rank 6M]]+Table2[[#This Row],[Rank Sharpe]])/3</f>
        <v>217</v>
      </c>
    </row>
    <row r="164" spans="1:48" x14ac:dyDescent="0.3">
      <c r="A164" t="s">
        <v>1167</v>
      </c>
      <c r="B164" t="s">
        <v>1168</v>
      </c>
      <c r="C164" t="s">
        <v>3147</v>
      </c>
      <c r="D164" t="s">
        <v>985</v>
      </c>
      <c r="E164">
        <v>10480.161060300001</v>
      </c>
      <c r="F164">
        <v>1425.3</v>
      </c>
      <c r="G164">
        <v>33.568098295306001</v>
      </c>
      <c r="H164">
        <f>(Table2[[#This Row],[1Y Return vs Nifty]]-AVERAGE(Table2[1Y Return vs Nifty]))/_xlfn.STDEV.P(Table2[1Y Return vs Nifty])</f>
        <v>0.30573434629722823</v>
      </c>
      <c r="I164">
        <v>13.469226297013</v>
      </c>
      <c r="J164">
        <f>(Table2[[#This Row],[1M Return vs Nifty]]-AVERAGE(Table2[1M Return vs Nifty]))/_xlfn.STDEV.P(Table2[1M Return vs Nifty])</f>
        <v>0.81374924680524541</v>
      </c>
      <c r="K164">
        <v>16.9021036317768</v>
      </c>
      <c r="L164">
        <f>(Table2[[#This Row],[6M Return vs Nifty]]-AVERAGE(Table2[6M Return vs Nifty]))/_xlfn.STDEV.P(Table2[6M Return vs Nifty])</f>
        <v>0.31097504360848671</v>
      </c>
      <c r="M164">
        <v>7.02606307370813</v>
      </c>
      <c r="N164">
        <f>(Table2[[#This Row],[1W Return vs Nifty]]-AVERAGE(Table2[1W Return vs Nifty]))/_xlfn.STDEV.P(Table2[1W Return vs Nifty])</f>
        <v>1.1390082984941328</v>
      </c>
      <c r="O164">
        <v>1331.24</v>
      </c>
      <c r="P164">
        <v>1339.6838778296999</v>
      </c>
      <c r="Q164">
        <v>1218.41086153526</v>
      </c>
      <c r="R164">
        <v>76.971520464657402</v>
      </c>
      <c r="S164" s="1">
        <f>(Table2[[#This Row],[Close Price]]-Table2[[#This Row],[20D EMA]])/Table2[[#This Row],[20D EMA]]</f>
        <v>7.0655929809801343E-2</v>
      </c>
      <c r="T164" s="1">
        <f>(Table2[[#This Row],[Close Price]]-Table2[[#This Row],[50D EMA]])/Table2[[#This Row],[50D EMA]]</f>
        <v>6.3907705084126978E-2</v>
      </c>
      <c r="U164" s="1">
        <f>(Table2[[#This Row],[Close Price]]-Table2[[#This Row],[200D EMA]])/Table2[[#This Row],[200D EMA]]</f>
        <v>0.16980244102884071</v>
      </c>
      <c r="V164">
        <v>1.1442857675774001</v>
      </c>
      <c r="W164">
        <v>1390</v>
      </c>
      <c r="X164">
        <v>1437</v>
      </c>
      <c r="Y164">
        <v>1278.95</v>
      </c>
      <c r="Z164">
        <v>1437</v>
      </c>
      <c r="AA164">
        <v>1226</v>
      </c>
      <c r="AB164">
        <v>1437</v>
      </c>
      <c r="AC164" s="1">
        <f>(Table2[[#This Row],[Close Price]]/Table2[[#This Row],[Day Low]])-1</f>
        <v>2.5395683453237394E-2</v>
      </c>
      <c r="AD164" s="1">
        <f>(Table2[[#This Row],[Day High]]/Table2[[#This Row],[Close Price]])-1</f>
        <v>8.2087981477583227E-3</v>
      </c>
      <c r="AE164" s="1">
        <f>(Table2[[#This Row],[Close Price]]/Table2[[#This Row],[Current Week Low]])-1</f>
        <v>0.11442980569998817</v>
      </c>
      <c r="AF164" s="1">
        <f>(Table2[[#This Row],[Current Week High]]/Table2[[#This Row],[Close Price]])-1</f>
        <v>8.2087981477583227E-3</v>
      </c>
      <c r="AG164" s="1">
        <f>(Table2[[#This Row],[Close Price]]/Table2[[#This Row],[Current Month Low]])-1</f>
        <v>0.16256117455138663</v>
      </c>
      <c r="AH164" s="1">
        <f>(Table2[[#This Row],[Current Month High]]/Table2[[#This Row],[Close Price]])-1</f>
        <v>8.2087981477583227E-3</v>
      </c>
      <c r="AI164">
        <v>11.643162842910201</v>
      </c>
      <c r="AJ164">
        <v>75.962962962962905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0.13</v>
      </c>
      <c r="AM164" t="s">
        <v>3190</v>
      </c>
      <c r="AN164">
        <v>3.63</v>
      </c>
      <c r="AO164" t="s">
        <v>3190</v>
      </c>
      <c r="AP164">
        <v>9.7944103962250006E-2</v>
      </c>
      <c r="AQ164">
        <f>(Table2[[#This Row],[Sharpe Ratio]]-AVERAGE(Table2[Sharpe Ratio]))/_xlfn.STDEV.P(Table2[Sharpe Ratio])</f>
        <v>0.47068711902653082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223</v>
      </c>
      <c r="AT164">
        <f>_xlfn.RANK.AVG(Table2[[#This Row],[6M Return vs Nifty Z-Score]],Table2[6M Return vs Nifty Z-Score])</f>
        <v>201</v>
      </c>
      <c r="AU164">
        <f>_xlfn.RANK.AVG(Table2[[#This Row],[Sharpe Ratio Z-Score]],Table2[Sharpe Ratio Z-Score])</f>
        <v>227</v>
      </c>
      <c r="AV164">
        <f>(Table2[[#This Row],[Rank 1Y]]+Table2[[#This Row],[Rank 6M]]+Table2[[#This Row],[Rank Sharpe]])/3</f>
        <v>217</v>
      </c>
    </row>
    <row r="165" spans="1:48" x14ac:dyDescent="0.3">
      <c r="A165" t="s">
        <v>863</v>
      </c>
      <c r="B165" t="s">
        <v>864</v>
      </c>
      <c r="C165" t="s">
        <v>3152</v>
      </c>
      <c r="D165" t="s">
        <v>117</v>
      </c>
      <c r="E165">
        <v>17510.6757645</v>
      </c>
      <c r="F165">
        <v>12098.7</v>
      </c>
      <c r="G165">
        <v>97.6174833782555</v>
      </c>
      <c r="H165">
        <f>(Table2[[#This Row],[1Y Return vs Nifty]]-AVERAGE(Table2[1Y Return vs Nifty]))/_xlfn.STDEV.P(Table2[1Y Return vs Nifty])</f>
        <v>1.5501273763796719</v>
      </c>
      <c r="I165">
        <v>0.97301450050470994</v>
      </c>
      <c r="J165">
        <f>(Table2[[#This Row],[1M Return vs Nifty]]-AVERAGE(Table2[1M Return vs Nifty]))/_xlfn.STDEV.P(Table2[1M Return vs Nifty])</f>
        <v>-0.34370774848662217</v>
      </c>
      <c r="K165">
        <v>50.073063291126097</v>
      </c>
      <c r="L165">
        <f>(Table2[[#This Row],[6M Return vs Nifty]]-AVERAGE(Table2[6M Return vs Nifty]))/_xlfn.STDEV.P(Table2[6M Return vs Nifty])</f>
        <v>1.3836121392938059</v>
      </c>
      <c r="M165">
        <v>0.62108205674254602</v>
      </c>
      <c r="N165">
        <f>(Table2[[#This Row],[1W Return vs Nifty]]-AVERAGE(Table2[1W Return vs Nifty]))/_xlfn.STDEV.P(Table2[1W Return vs Nifty])</f>
        <v>-0.21693338835381767</v>
      </c>
      <c r="O165">
        <v>11920.25</v>
      </c>
      <c r="P165">
        <v>12438.567362325401</v>
      </c>
      <c r="Q165">
        <v>11217.904083625899</v>
      </c>
      <c r="R165">
        <v>33.952541590448199</v>
      </c>
      <c r="S165" s="1">
        <f>(Table2[[#This Row],[Close Price]]-Table2[[#This Row],[20D EMA]])/Table2[[#This Row],[20D EMA]]</f>
        <v>1.4970323608984771E-2</v>
      </c>
      <c r="T165" s="1">
        <f>(Table2[[#This Row],[Close Price]]-Table2[[#This Row],[50D EMA]])/Table2[[#This Row],[50D EMA]]</f>
        <v>-2.7323674216277381E-2</v>
      </c>
      <c r="U165" s="1">
        <f>(Table2[[#This Row],[Close Price]]-Table2[[#This Row],[200D EMA]])/Table2[[#This Row],[200D EMA]]</f>
        <v>7.8516976951135325E-2</v>
      </c>
      <c r="V165">
        <v>1.50896145939311</v>
      </c>
      <c r="W165">
        <v>11976.3</v>
      </c>
      <c r="X165">
        <v>12398</v>
      </c>
      <c r="Y165">
        <v>11605.3</v>
      </c>
      <c r="Z165">
        <v>12398</v>
      </c>
      <c r="AA165">
        <v>10600</v>
      </c>
      <c r="AB165">
        <v>12599</v>
      </c>
      <c r="AC165" s="1">
        <f>(Table2[[#This Row],[Close Price]]/Table2[[#This Row],[Day Low]])-1</f>
        <v>1.0220184865108672E-2</v>
      </c>
      <c r="AD165" s="1">
        <f>(Table2[[#This Row],[Day High]]/Table2[[#This Row],[Close Price]])-1</f>
        <v>2.4738195012687259E-2</v>
      </c>
      <c r="AE165" s="1">
        <f>(Table2[[#This Row],[Close Price]]/Table2[[#This Row],[Current Week Low]])-1</f>
        <v>4.2515057775326826E-2</v>
      </c>
      <c r="AF165" s="1">
        <f>(Table2[[#This Row],[Current Week High]]/Table2[[#This Row],[Close Price]])-1</f>
        <v>2.4738195012687259E-2</v>
      </c>
      <c r="AG165" s="1">
        <f>(Table2[[#This Row],[Close Price]]/Table2[[#This Row],[Current Month Low]])-1</f>
        <v>0.14138679245283026</v>
      </c>
      <c r="AH165" s="1">
        <f>(Table2[[#This Row],[Current Month High]]/Table2[[#This Row],[Close Price]])-1</f>
        <v>4.135155016654668E-2</v>
      </c>
      <c r="AI165">
        <v>29.783365154934</v>
      </c>
      <c r="AJ165">
        <v>127.205633802816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-0.06</v>
      </c>
      <c r="AM165" t="s">
        <v>3189</v>
      </c>
      <c r="AN165">
        <v>3.88</v>
      </c>
      <c r="AO165" t="s">
        <v>3190</v>
      </c>
      <c r="AQ165">
        <f>(Table2[[#This Row],[Sharpe Ratio]]-AVERAGE(Table2[Sharpe Ratio]))/_xlfn.STDEV.P(Table2[Sharpe Ratio])</f>
        <v>-0.66033855426170107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54</v>
      </c>
      <c r="AT165">
        <f>_xlfn.RANK.AVG(Table2[[#This Row],[6M Return vs Nifty Z-Score]],Table2[6M Return vs Nifty Z-Score])</f>
        <v>67</v>
      </c>
      <c r="AU165">
        <f>_xlfn.RANK.AVG(Table2[[#This Row],[Sharpe Ratio Z-Score]],Table2[Sharpe Ratio Z-Score])</f>
        <v>533</v>
      </c>
      <c r="AV165">
        <f>(Table2[[#This Row],[Rank 1Y]]+Table2[[#This Row],[Rank 6M]]+Table2[[#This Row],[Rank Sharpe]])/3</f>
        <v>218</v>
      </c>
    </row>
    <row r="166" spans="1:48" x14ac:dyDescent="0.3">
      <c r="A166" t="s">
        <v>479</v>
      </c>
      <c r="B166" t="s">
        <v>480</v>
      </c>
      <c r="C166" t="s">
        <v>3144</v>
      </c>
      <c r="D166" t="s">
        <v>139</v>
      </c>
      <c r="E166">
        <v>45581.261100000003</v>
      </c>
      <c r="F166">
        <v>227.69</v>
      </c>
      <c r="G166">
        <v>149.888709394073</v>
      </c>
      <c r="H166">
        <f>(Table2[[#This Row],[1Y Return vs Nifty]]-AVERAGE(Table2[1Y Return vs Nifty]))/_xlfn.STDEV.P(Table2[1Y Return vs Nifty])</f>
        <v>2.565686686491818</v>
      </c>
      <c r="I166">
        <v>14.320213097283199</v>
      </c>
      <c r="J166">
        <f>(Table2[[#This Row],[1M Return vs Nifty]]-AVERAGE(Table2[1M Return vs Nifty]))/_xlfn.STDEV.P(Table2[1M Return vs Nifty])</f>
        <v>0.89257158439950812</v>
      </c>
      <c r="K166">
        <v>-13.4430848130292</v>
      </c>
      <c r="L166">
        <f>(Table2[[#This Row],[6M Return vs Nifty]]-AVERAGE(Table2[6M Return vs Nifty]))/_xlfn.STDEV.P(Table2[6M Return vs Nifty])</f>
        <v>-0.67028612989169933</v>
      </c>
      <c r="M166">
        <v>5.8713913816000503</v>
      </c>
      <c r="N166">
        <f>(Table2[[#This Row],[1W Return vs Nifty]]-AVERAGE(Table2[1W Return vs Nifty]))/_xlfn.STDEV.P(Table2[1W Return vs Nifty])</f>
        <v>0.89456300227772712</v>
      </c>
      <c r="O166">
        <v>214.52</v>
      </c>
      <c r="P166">
        <v>224.74114262829499</v>
      </c>
      <c r="Q166">
        <v>222.84112697808999</v>
      </c>
      <c r="R166">
        <v>68.469053934864903</v>
      </c>
      <c r="S166" s="1">
        <f>(Table2[[#This Row],[Close Price]]-Table2[[#This Row],[20D EMA]])/Table2[[#This Row],[20D EMA]]</f>
        <v>6.1392877121014294E-2</v>
      </c>
      <c r="T166" s="1">
        <f>(Table2[[#This Row],[Close Price]]-Table2[[#This Row],[50D EMA]])/Table2[[#This Row],[50D EMA]]</f>
        <v>1.3121128322205747E-2</v>
      </c>
      <c r="U166" s="1">
        <f>(Table2[[#This Row],[Close Price]]-Table2[[#This Row],[200D EMA]])/Table2[[#This Row],[200D EMA]]</f>
        <v>2.1759327318366849E-2</v>
      </c>
      <c r="V166">
        <v>0.86095212790651099</v>
      </c>
      <c r="W166">
        <v>222.9</v>
      </c>
      <c r="X166">
        <v>240.58</v>
      </c>
      <c r="Y166">
        <v>210.85</v>
      </c>
      <c r="Z166">
        <v>240.58</v>
      </c>
      <c r="AA166">
        <v>198.01</v>
      </c>
      <c r="AB166">
        <v>240.58</v>
      </c>
      <c r="AC166" s="1">
        <f>(Table2[[#This Row],[Close Price]]/Table2[[#This Row],[Day Low]])-1</f>
        <v>2.1489457155675185E-2</v>
      </c>
      <c r="AD166" s="1">
        <f>(Table2[[#This Row],[Day High]]/Table2[[#This Row],[Close Price]])-1</f>
        <v>5.6612060257367647E-2</v>
      </c>
      <c r="AE166" s="1">
        <f>(Table2[[#This Row],[Close Price]]/Table2[[#This Row],[Current Week Low]])-1</f>
        <v>7.9867204173583062E-2</v>
      </c>
      <c r="AF166" s="1">
        <f>(Table2[[#This Row],[Current Week High]]/Table2[[#This Row],[Close Price]])-1</f>
        <v>5.6612060257367647E-2</v>
      </c>
      <c r="AG166" s="1">
        <f>(Table2[[#This Row],[Close Price]]/Table2[[#This Row],[Current Month Low]])-1</f>
        <v>0.14989141962527142</v>
      </c>
      <c r="AH166" s="1">
        <f>(Table2[[#This Row],[Current Month High]]/Table2[[#This Row],[Close Price]])-1</f>
        <v>5.6612060257367647E-2</v>
      </c>
      <c r="AI166">
        <v>55.342790636391499</v>
      </c>
      <c r="AJ166">
        <v>180.40640394088601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</v>
      </c>
      <c r="AM166" t="s">
        <v>3189</v>
      </c>
      <c r="AN166">
        <v>4.2</v>
      </c>
      <c r="AO166" t="s">
        <v>3190</v>
      </c>
      <c r="AP166">
        <v>0.16800500731429599</v>
      </c>
      <c r="AQ166">
        <f>(Table2[[#This Row],[Sharpe Ratio]]-AVERAGE(Table2[Sharpe Ratio]))/_xlfn.STDEV.P(Table2[Sharpe Ratio])</f>
        <v>1.2797269405095146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20</v>
      </c>
      <c r="AT166">
        <f>_xlfn.RANK.AVG(Table2[[#This Row],[6M Return vs Nifty Z-Score]],Table2[6M Return vs Nifty Z-Score])</f>
        <v>566</v>
      </c>
      <c r="AU166">
        <f>_xlfn.RANK.AVG(Table2[[#This Row],[Sharpe Ratio Z-Score]],Table2[Sharpe Ratio Z-Score])</f>
        <v>70</v>
      </c>
      <c r="AV166">
        <f>(Table2[[#This Row],[Rank 1Y]]+Table2[[#This Row],[Rank 6M]]+Table2[[#This Row],[Rank Sharpe]])/3</f>
        <v>218.66666666666666</v>
      </c>
    </row>
    <row r="167" spans="1:48" x14ac:dyDescent="0.3">
      <c r="A167" t="s">
        <v>799</v>
      </c>
      <c r="B167" t="s">
        <v>800</v>
      </c>
      <c r="C167" t="s">
        <v>3144</v>
      </c>
      <c r="D167" t="s">
        <v>391</v>
      </c>
      <c r="E167">
        <v>19841.777673935001</v>
      </c>
      <c r="F167">
        <v>1155.3499999999999</v>
      </c>
      <c r="G167">
        <v>97.972216363800499</v>
      </c>
      <c r="H167">
        <f>(Table2[[#This Row],[1Y Return vs Nifty]]-AVERAGE(Table2[1Y Return vs Nifty]))/_xlfn.STDEV.P(Table2[1Y Return vs Nifty])</f>
        <v>1.5570193590923997</v>
      </c>
      <c r="I167">
        <v>21.106541292258001</v>
      </c>
      <c r="J167">
        <f>(Table2[[#This Row],[1M Return vs Nifty]]-AVERAGE(Table2[1M Return vs Nifty]))/_xlfn.STDEV.P(Table2[1M Return vs Nifty])</f>
        <v>1.5211527231902928</v>
      </c>
      <c r="K167">
        <v>49.256519310723696</v>
      </c>
      <c r="L167">
        <f>(Table2[[#This Row],[6M Return vs Nifty]]-AVERAGE(Table2[6M Return vs Nifty]))/_xlfn.STDEV.P(Table2[6M Return vs Nifty])</f>
        <v>1.3572078575777267</v>
      </c>
      <c r="M167">
        <v>10.3590919794527</v>
      </c>
      <c r="N167">
        <f>(Table2[[#This Row],[1W Return vs Nifty]]-AVERAGE(Table2[1W Return vs Nifty]))/_xlfn.STDEV.P(Table2[1W Return vs Nifty])</f>
        <v>1.8446142674731589</v>
      </c>
      <c r="O167">
        <v>1056.02</v>
      </c>
      <c r="P167">
        <v>1025.30182378415</v>
      </c>
      <c r="Q167">
        <v>850.21595401448099</v>
      </c>
      <c r="R167">
        <v>76.937199234663893</v>
      </c>
      <c r="S167" s="1">
        <f>(Table2[[#This Row],[Close Price]]-Table2[[#This Row],[20D EMA]])/Table2[[#This Row],[20D EMA]]</f>
        <v>9.4060718546997144E-2</v>
      </c>
      <c r="T167" s="1">
        <f>(Table2[[#This Row],[Close Price]]-Table2[[#This Row],[50D EMA]])/Table2[[#This Row],[50D EMA]]</f>
        <v>0.12683892020778081</v>
      </c>
      <c r="U167" s="1">
        <f>(Table2[[#This Row],[Close Price]]-Table2[[#This Row],[200D EMA]])/Table2[[#This Row],[200D EMA]]</f>
        <v>0.35889004969238891</v>
      </c>
      <c r="V167">
        <v>0.85467966011732399</v>
      </c>
      <c r="W167">
        <v>1143.45</v>
      </c>
      <c r="X167">
        <v>1177.3499999999999</v>
      </c>
      <c r="Y167">
        <v>1077.3499999999999</v>
      </c>
      <c r="Z167">
        <v>1177.3499999999999</v>
      </c>
      <c r="AA167">
        <v>956.6</v>
      </c>
      <c r="AB167">
        <v>1177.3499999999999</v>
      </c>
      <c r="AC167" s="1">
        <f>(Table2[[#This Row],[Close Price]]/Table2[[#This Row],[Day Low]])-1</f>
        <v>1.0407101316192158E-2</v>
      </c>
      <c r="AD167" s="1">
        <f>(Table2[[#This Row],[Day High]]/Table2[[#This Row],[Close Price]])-1</f>
        <v>1.9041848790409821E-2</v>
      </c>
      <c r="AE167" s="1">
        <f>(Table2[[#This Row],[Close Price]]/Table2[[#This Row],[Current Week Low]])-1</f>
        <v>7.239987005151538E-2</v>
      </c>
      <c r="AF167" s="1">
        <f>(Table2[[#This Row],[Current Week High]]/Table2[[#This Row],[Close Price]])-1</f>
        <v>1.9041848790409821E-2</v>
      </c>
      <c r="AG167" s="1">
        <f>(Table2[[#This Row],[Close Price]]/Table2[[#This Row],[Current Month Low]])-1</f>
        <v>0.20776709178339936</v>
      </c>
      <c r="AH167" s="1">
        <f>(Table2[[#This Row],[Current Month High]]/Table2[[#This Row],[Close Price]])-1</f>
        <v>1.9041848790409821E-2</v>
      </c>
      <c r="AI167">
        <v>2.9125373263513201</v>
      </c>
      <c r="AJ167">
        <v>153.22739726027299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0.15</v>
      </c>
      <c r="AM167" t="s">
        <v>3190</v>
      </c>
      <c r="AN167">
        <v>13.29</v>
      </c>
      <c r="AO167" t="s">
        <v>3190</v>
      </c>
      <c r="AQ167">
        <f>(Table2[[#This Row],[Sharpe Ratio]]-AVERAGE(Table2[Sharpe Ratio]))/_xlfn.STDEV.P(Table2[Sharpe Ratio])</f>
        <v>-0.66033855426170107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5.6196556530718773</v>
      </c>
      <c r="AS167">
        <f>_xlfn.RANK.AVG(Table2[[#This Row],[1Y Return vs Nifty Z-Score]],Table2[1Y Return vs Nifty Z-Score])</f>
        <v>53</v>
      </c>
      <c r="AT167">
        <f>_xlfn.RANK.AVG(Table2[[#This Row],[6M Return vs Nifty Z-Score]],Table2[6M Return vs Nifty Z-Score])</f>
        <v>71</v>
      </c>
      <c r="AU167">
        <f>_xlfn.RANK.AVG(Table2[[#This Row],[Sharpe Ratio Z-Score]],Table2[Sharpe Ratio Z-Score])</f>
        <v>533</v>
      </c>
      <c r="AV167">
        <f>(Table2[[#This Row],[Rank 1Y]]+Table2[[#This Row],[Rank 6M]]+Table2[[#This Row],[Rank Sharpe]])/3</f>
        <v>219</v>
      </c>
    </row>
    <row r="168" spans="1:48" x14ac:dyDescent="0.3">
      <c r="A168" t="s">
        <v>1011</v>
      </c>
      <c r="B168" t="s">
        <v>1012</v>
      </c>
      <c r="C168" t="s">
        <v>3152</v>
      </c>
      <c r="D168" t="s">
        <v>262</v>
      </c>
      <c r="E168">
        <v>14157.77448</v>
      </c>
      <c r="F168">
        <v>4484.8500000000004</v>
      </c>
      <c r="G168">
        <v>36.343649419088003</v>
      </c>
      <c r="H168">
        <f>(Table2[[#This Row],[1Y Return vs Nifty]]-AVERAGE(Table2[1Y Return vs Nifty]))/_xlfn.STDEV.P(Table2[1Y Return vs Nifty])</f>
        <v>0.35965955523715404</v>
      </c>
      <c r="I168">
        <v>9.6014550965811498</v>
      </c>
      <c r="J168">
        <f>(Table2[[#This Row],[1M Return vs Nifty]]-AVERAGE(Table2[1M Return vs Nifty]))/_xlfn.STDEV.P(Table2[1M Return vs Nifty])</f>
        <v>0.4554983700572075</v>
      </c>
      <c r="K168">
        <v>-1.21530463024513</v>
      </c>
      <c r="L168">
        <f>(Table2[[#This Row],[6M Return vs Nifty]]-AVERAGE(Table2[6M Return vs Nifty]))/_xlfn.STDEV.P(Table2[6M Return vs Nifty])</f>
        <v>-0.2748809092820132</v>
      </c>
      <c r="M168">
        <v>7.9550203167198097</v>
      </c>
      <c r="N168">
        <f>(Table2[[#This Row],[1W Return vs Nifty]]-AVERAGE(Table2[1W Return vs Nifty]))/_xlfn.STDEV.P(Table2[1W Return vs Nifty])</f>
        <v>1.3356695919097423</v>
      </c>
      <c r="O168">
        <v>4340.34</v>
      </c>
      <c r="P168">
        <v>4293.4736333489</v>
      </c>
      <c r="Q168">
        <v>4050.8484340124601</v>
      </c>
      <c r="R168">
        <v>59.325290355229498</v>
      </c>
      <c r="S168" s="1">
        <f>(Table2[[#This Row],[Close Price]]-Table2[[#This Row],[20D EMA]])/Table2[[#This Row],[20D EMA]]</f>
        <v>3.3294626688231847E-2</v>
      </c>
      <c r="T168" s="1">
        <f>(Table2[[#This Row],[Close Price]]-Table2[[#This Row],[50D EMA]])/Table2[[#This Row],[50D EMA]]</f>
        <v>4.4573784071855881E-2</v>
      </c>
      <c r="U168" s="1">
        <f>(Table2[[#This Row],[Close Price]]-Table2[[#This Row],[200D EMA]])/Table2[[#This Row],[200D EMA]]</f>
        <v>0.10713843607267517</v>
      </c>
      <c r="V168">
        <v>2.3495161717861901</v>
      </c>
      <c r="W168">
        <v>4458.1000000000004</v>
      </c>
      <c r="X168">
        <v>4628.95</v>
      </c>
      <c r="Y168">
        <v>4458.1000000000004</v>
      </c>
      <c r="Z168">
        <v>4683.45</v>
      </c>
      <c r="AA168">
        <v>3990.95</v>
      </c>
      <c r="AB168">
        <v>4683.45</v>
      </c>
      <c r="AC168" s="1">
        <f>(Table2[[#This Row],[Close Price]]/Table2[[#This Row],[Day Low]])-1</f>
        <v>6.000314035127019E-3</v>
      </c>
      <c r="AD168" s="1">
        <f>(Table2[[#This Row],[Day High]]/Table2[[#This Row],[Close Price]])-1</f>
        <v>3.2130394550542229E-2</v>
      </c>
      <c r="AE168" s="1">
        <f>(Table2[[#This Row],[Close Price]]/Table2[[#This Row],[Current Week Low]])-1</f>
        <v>6.000314035127019E-3</v>
      </c>
      <c r="AF168" s="1">
        <f>(Table2[[#This Row],[Current Week High]]/Table2[[#This Row],[Close Price]])-1</f>
        <v>4.428241747215611E-2</v>
      </c>
      <c r="AG168" s="1">
        <f>(Table2[[#This Row],[Close Price]]/Table2[[#This Row],[Current Month Low]])-1</f>
        <v>0.12375499567772108</v>
      </c>
      <c r="AH168" s="1">
        <f>(Table2[[#This Row],[Current Month High]]/Table2[[#This Row],[Close Price]])-1</f>
        <v>4.428241747215611E-2</v>
      </c>
      <c r="AI168">
        <v>11.486448822145601</v>
      </c>
      <c r="AJ168">
        <v>55.6428943258719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0.12</v>
      </c>
      <c r="AM168" t="s">
        <v>3190</v>
      </c>
      <c r="AN168">
        <v>5.59</v>
      </c>
      <c r="AO168" t="s">
        <v>3190</v>
      </c>
      <c r="AP168">
        <v>0.17098293576982701</v>
      </c>
      <c r="AQ168">
        <f>(Table2[[#This Row],[Sharpe Ratio]]-AVERAGE(Table2[Sharpe Ratio]))/_xlfn.STDEV.P(Table2[Sharpe Ratio])</f>
        <v>1.3141150598568445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3.1900616677789353</v>
      </c>
      <c r="AS168">
        <f>_xlfn.RANK.AVG(Table2[[#This Row],[1Y Return vs Nifty Z-Score]],Table2[1Y Return vs Nifty Z-Score])</f>
        <v>200</v>
      </c>
      <c r="AT168">
        <f>_xlfn.RANK.AVG(Table2[[#This Row],[6M Return vs Nifty Z-Score]],Table2[6M Return vs Nifty Z-Score])</f>
        <v>396</v>
      </c>
      <c r="AU168">
        <f>_xlfn.RANK.AVG(Table2[[#This Row],[Sharpe Ratio Z-Score]],Table2[Sharpe Ratio Z-Score])</f>
        <v>64</v>
      </c>
      <c r="AV168">
        <f>(Table2[[#This Row],[Rank 1Y]]+Table2[[#This Row],[Rank 6M]]+Table2[[#This Row],[Rank Sharpe]])/3</f>
        <v>220</v>
      </c>
    </row>
    <row r="169" spans="1:48" x14ac:dyDescent="0.3">
      <c r="A169" t="s">
        <v>1497</v>
      </c>
      <c r="B169" t="s">
        <v>1498</v>
      </c>
      <c r="C169" t="s">
        <v>3151</v>
      </c>
      <c r="D169" t="s">
        <v>72</v>
      </c>
      <c r="E169">
        <v>6895.7947371399996</v>
      </c>
      <c r="F169">
        <v>336.2</v>
      </c>
      <c r="G169">
        <v>16.325950654763599</v>
      </c>
      <c r="H169">
        <f>(Table2[[#This Row],[1Y Return vs Nifty]]-AVERAGE(Table2[1Y Return vs Nifty]))/_xlfn.STDEV.P(Table2[1Y Return vs Nifty])</f>
        <v>-2.9257290542938543E-2</v>
      </c>
      <c r="I169">
        <v>2.1464544548961602</v>
      </c>
      <c r="J169">
        <f>(Table2[[#This Row],[1M Return vs Nifty]]-AVERAGE(Table2[1M Return vs Nifty]))/_xlfn.STDEV.P(Table2[1M Return vs Nifty])</f>
        <v>-0.23501830676758323</v>
      </c>
      <c r="K169">
        <v>51.8530668960151</v>
      </c>
      <c r="L169">
        <f>(Table2[[#This Row],[6M Return vs Nifty]]-AVERAGE(Table2[6M Return vs Nifty]))/_xlfn.STDEV.P(Table2[6M Return vs Nifty])</f>
        <v>1.4411714597555942</v>
      </c>
      <c r="M169">
        <v>-0.21305758168911501</v>
      </c>
      <c r="N169">
        <f>(Table2[[#This Row],[1W Return vs Nifty]]-AVERAGE(Table2[1W Return vs Nifty]))/_xlfn.STDEV.P(Table2[1W Return vs Nifty])</f>
        <v>-0.39352168821073247</v>
      </c>
      <c r="O169">
        <v>333.45</v>
      </c>
      <c r="P169">
        <v>325.30280477381399</v>
      </c>
      <c r="Q169">
        <v>283.75551069463899</v>
      </c>
      <c r="R169">
        <v>53.681656660747599</v>
      </c>
      <c r="S169" s="1">
        <f>(Table2[[#This Row],[Close Price]]-Table2[[#This Row],[20D EMA]])/Table2[[#This Row],[20D EMA]]</f>
        <v>8.2471135102714054E-3</v>
      </c>
      <c r="T169" s="1">
        <f>(Table2[[#This Row],[Close Price]]-Table2[[#This Row],[50D EMA]])/Table2[[#This Row],[50D EMA]]</f>
        <v>3.3498620566038216E-2</v>
      </c>
      <c r="U169" s="1">
        <f>(Table2[[#This Row],[Close Price]]-Table2[[#This Row],[200D EMA]])/Table2[[#This Row],[200D EMA]]</f>
        <v>0.1848228045932073</v>
      </c>
      <c r="V169">
        <v>0.312316305944007</v>
      </c>
      <c r="W169">
        <v>334.05</v>
      </c>
      <c r="X169">
        <v>341.55</v>
      </c>
      <c r="Y169">
        <v>325.60000000000002</v>
      </c>
      <c r="Z169">
        <v>342.9</v>
      </c>
      <c r="AA169">
        <v>320.64999999999998</v>
      </c>
      <c r="AB169">
        <v>348</v>
      </c>
      <c r="AC169" s="1">
        <f>(Table2[[#This Row],[Close Price]]/Table2[[#This Row],[Day Low]])-1</f>
        <v>6.4361622511599492E-3</v>
      </c>
      <c r="AD169" s="1">
        <f>(Table2[[#This Row],[Day High]]/Table2[[#This Row],[Close Price]])-1</f>
        <v>1.5913146936347378E-2</v>
      </c>
      <c r="AE169" s="1">
        <f>(Table2[[#This Row],[Close Price]]/Table2[[#This Row],[Current Week Low]])-1</f>
        <v>3.2555282555282394E-2</v>
      </c>
      <c r="AF169" s="1">
        <f>(Table2[[#This Row],[Current Week High]]/Table2[[#This Row],[Close Price]])-1</f>
        <v>1.9928613920285443E-2</v>
      </c>
      <c r="AG169" s="1">
        <f>(Table2[[#This Row],[Close Price]]/Table2[[#This Row],[Current Month Low]])-1</f>
        <v>4.8495244035552831E-2</v>
      </c>
      <c r="AH169" s="1">
        <f>(Table2[[#This Row],[Current Month High]]/Table2[[#This Row],[Close Price]])-1</f>
        <v>3.5098155859607516E-2</v>
      </c>
      <c r="AI169">
        <v>12.7305175490779</v>
      </c>
      <c r="AJ169">
        <v>84.725274725274701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0.19</v>
      </c>
      <c r="AM169" t="s">
        <v>3190</v>
      </c>
      <c r="AN169">
        <v>-0.09</v>
      </c>
      <c r="AO169" t="s">
        <v>3189</v>
      </c>
      <c r="AP169">
        <v>7.8929982069815996E-2</v>
      </c>
      <c r="AQ169">
        <f>(Table2[[#This Row],[Sharpe Ratio]]-AVERAGE(Table2[Sharpe Ratio]))/_xlfn.STDEV.P(Table2[Sharpe Ratio])</f>
        <v>0.25111841457788525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1.0344925888122254</v>
      </c>
      <c r="AS169">
        <f>_xlfn.RANK.AVG(Table2[[#This Row],[1Y Return vs Nifty Z-Score]],Table2[1Y Return vs Nifty Z-Score])</f>
        <v>317</v>
      </c>
      <c r="AT169">
        <f>_xlfn.RANK.AVG(Table2[[#This Row],[6M Return vs Nifty Z-Score]],Table2[6M Return vs Nifty Z-Score])</f>
        <v>62</v>
      </c>
      <c r="AU169">
        <f>_xlfn.RANK.AVG(Table2[[#This Row],[Sharpe Ratio Z-Score]],Table2[Sharpe Ratio Z-Score])</f>
        <v>283</v>
      </c>
      <c r="AV169">
        <f>(Table2[[#This Row],[Rank 1Y]]+Table2[[#This Row],[Rank 6M]]+Table2[[#This Row],[Rank Sharpe]])/3</f>
        <v>220.66666666666666</v>
      </c>
    </row>
    <row r="170" spans="1:48" x14ac:dyDescent="0.3">
      <c r="A170" t="s">
        <v>1582</v>
      </c>
      <c r="B170" t="s">
        <v>1583</v>
      </c>
      <c r="C170" t="s">
        <v>3152</v>
      </c>
      <c r="D170" t="s">
        <v>120</v>
      </c>
      <c r="E170">
        <v>6205.0386549599998</v>
      </c>
      <c r="F170">
        <v>938.05</v>
      </c>
      <c r="G170">
        <v>60.730906204885599</v>
      </c>
      <c r="H170">
        <f>(Table2[[#This Row],[1Y Return vs Nifty]]-AVERAGE(Table2[1Y Return vs Nifty]))/_xlfn.STDEV.P(Table2[1Y Return vs Nifty])</f>
        <v>0.83347101069101803</v>
      </c>
      <c r="I170">
        <v>57.697616756412501</v>
      </c>
      <c r="J170">
        <f>(Table2[[#This Row],[1M Return vs Nifty]]-AVERAGE(Table2[1M Return vs Nifty]))/_xlfn.STDEV.P(Table2[1M Return vs Nifty])</f>
        <v>4.910387552986669</v>
      </c>
      <c r="K170">
        <v>88.889831535994901</v>
      </c>
      <c r="L170">
        <f>(Table2[[#This Row],[6M Return vs Nifty]]-AVERAGE(Table2[6M Return vs Nifty]))/_xlfn.STDEV.P(Table2[6M Return vs Nifty])</f>
        <v>2.6388156661634588</v>
      </c>
      <c r="M170">
        <v>2.6026274280398001</v>
      </c>
      <c r="N170">
        <f>(Table2[[#This Row],[1W Return vs Nifty]]-AVERAGE(Table2[1W Return vs Nifty]))/_xlfn.STDEV.P(Table2[1W Return vs Nifty])</f>
        <v>0.20256199597371782</v>
      </c>
      <c r="O170">
        <v>787.74</v>
      </c>
      <c r="P170">
        <v>685.75532233532897</v>
      </c>
      <c r="Q170">
        <v>574.11685230139403</v>
      </c>
      <c r="R170">
        <v>87.351533633096395</v>
      </c>
      <c r="S170" s="1">
        <f>(Table2[[#This Row],[Close Price]]-Table2[[#This Row],[20D EMA]])/Table2[[#This Row],[20D EMA]]</f>
        <v>0.19081168913600927</v>
      </c>
      <c r="T170" s="1">
        <f>(Table2[[#This Row],[Close Price]]-Table2[[#This Row],[50D EMA]])/Table2[[#This Row],[50D EMA]]</f>
        <v>0.36790772079680756</v>
      </c>
      <c r="U170" s="1">
        <f>(Table2[[#This Row],[Close Price]]-Table2[[#This Row],[200D EMA]])/Table2[[#This Row],[200D EMA]]</f>
        <v>0.63390082740081632</v>
      </c>
      <c r="V170">
        <v>1.1472330892223901</v>
      </c>
      <c r="W170">
        <v>887.1</v>
      </c>
      <c r="X170">
        <v>943.8</v>
      </c>
      <c r="Y170">
        <v>842.25</v>
      </c>
      <c r="Z170">
        <v>943.8</v>
      </c>
      <c r="AA170">
        <v>575</v>
      </c>
      <c r="AB170">
        <v>943.8</v>
      </c>
      <c r="AC170" s="1">
        <f>(Table2[[#This Row],[Close Price]]/Table2[[#This Row],[Day Low]])-1</f>
        <v>5.7434336602412372E-2</v>
      </c>
      <c r="AD170" s="1">
        <f>(Table2[[#This Row],[Day High]]/Table2[[#This Row],[Close Price]])-1</f>
        <v>6.1297372208304335E-3</v>
      </c>
      <c r="AE170" s="1">
        <f>(Table2[[#This Row],[Close Price]]/Table2[[#This Row],[Current Week Low]])-1</f>
        <v>0.11374295043039462</v>
      </c>
      <c r="AF170" s="1">
        <f>(Table2[[#This Row],[Current Week High]]/Table2[[#This Row],[Close Price]])-1</f>
        <v>6.1297372208304335E-3</v>
      </c>
      <c r="AG170" s="1">
        <f>(Table2[[#This Row],[Close Price]]/Table2[[#This Row],[Current Month Low]])-1</f>
        <v>0.63139130434782609</v>
      </c>
      <c r="AH170" s="1">
        <f>(Table2[[#This Row],[Current Month High]]/Table2[[#This Row],[Close Price]])-1</f>
        <v>6.1297372208304335E-3</v>
      </c>
      <c r="AI170">
        <v>0.61297372208304302</v>
      </c>
      <c r="AJ170">
        <v>120.717647058823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1</v>
      </c>
      <c r="AM170" t="s">
        <v>3190</v>
      </c>
      <c r="AN170">
        <v>18.25</v>
      </c>
      <c r="AO170" t="s">
        <v>3190</v>
      </c>
      <c r="AQ170">
        <f>(Table2[[#This Row],[Sharpe Ratio]]-AVERAGE(Table2[Sharpe Ratio]))/_xlfn.STDEV.P(Table2[Sharpe Ratio])</f>
        <v>-0.66033855426170107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7.9248976715531629</v>
      </c>
      <c r="AS170">
        <f>_xlfn.RANK.AVG(Table2[[#This Row],[1Y Return vs Nifty Z-Score]],Table2[1Y Return vs Nifty Z-Score])</f>
        <v>115</v>
      </c>
      <c r="AT170">
        <f>_xlfn.RANK.AVG(Table2[[#This Row],[6M Return vs Nifty Z-Score]],Table2[6M Return vs Nifty Z-Score])</f>
        <v>15</v>
      </c>
      <c r="AU170">
        <f>_xlfn.RANK.AVG(Table2[[#This Row],[Sharpe Ratio Z-Score]],Table2[Sharpe Ratio Z-Score])</f>
        <v>533</v>
      </c>
      <c r="AV170">
        <f>(Table2[[#This Row],[Rank 1Y]]+Table2[[#This Row],[Rank 6M]]+Table2[[#This Row],[Rank Sharpe]])/3</f>
        <v>221</v>
      </c>
    </row>
    <row r="171" spans="1:48" x14ac:dyDescent="0.3">
      <c r="A171" t="s">
        <v>1971</v>
      </c>
      <c r="B171" t="s">
        <v>1972</v>
      </c>
      <c r="C171" t="s">
        <v>3158</v>
      </c>
      <c r="D171" t="s">
        <v>256</v>
      </c>
      <c r="E171">
        <v>3575.3931504000002</v>
      </c>
      <c r="F171">
        <v>349.2</v>
      </c>
      <c r="G171">
        <v>54.453504046300999</v>
      </c>
      <c r="H171">
        <f>(Table2[[#This Row],[1Y Return vs Nifty]]-AVERAGE(Table2[1Y Return vs Nifty]))/_xlfn.STDEV.P(Table2[1Y Return vs Nifty])</f>
        <v>0.71150956667324128</v>
      </c>
      <c r="I171">
        <v>20.154202936401699</v>
      </c>
      <c r="J171">
        <f>(Table2[[#This Row],[1M Return vs Nifty]]-AVERAGE(Table2[1M Return vs Nifty]))/_xlfn.STDEV.P(Table2[1M Return vs Nifty])</f>
        <v>1.4329427352498967</v>
      </c>
      <c r="K171">
        <v>31.631148989844</v>
      </c>
      <c r="L171">
        <f>(Table2[[#This Row],[6M Return vs Nifty]]-AVERAGE(Table2[6M Return vs Nifty]))/_xlfn.STDEV.P(Table2[6M Return vs Nifty])</f>
        <v>0.78726275422470882</v>
      </c>
      <c r="M171">
        <v>5.7080150469486899</v>
      </c>
      <c r="N171">
        <f>(Table2[[#This Row],[1W Return vs Nifty]]-AVERAGE(Table2[1W Return vs Nifty]))/_xlfn.STDEV.P(Table2[1W Return vs Nifty])</f>
        <v>0.85997604843486442</v>
      </c>
      <c r="O171">
        <v>324.67</v>
      </c>
      <c r="P171">
        <v>320.61206790920698</v>
      </c>
      <c r="Q171">
        <v>294.639185533199</v>
      </c>
      <c r="R171">
        <v>75.289712566125999</v>
      </c>
      <c r="S171" s="1">
        <f>(Table2[[#This Row],[Close Price]]-Table2[[#This Row],[20D EMA]])/Table2[[#This Row],[20D EMA]]</f>
        <v>7.5553639079680823E-2</v>
      </c>
      <c r="T171" s="1">
        <f>(Table2[[#This Row],[Close Price]]-Table2[[#This Row],[50D EMA]])/Table2[[#This Row],[50D EMA]]</f>
        <v>8.9166737475673316E-2</v>
      </c>
      <c r="U171" s="1">
        <f>(Table2[[#This Row],[Close Price]]-Table2[[#This Row],[200D EMA]])/Table2[[#This Row],[200D EMA]]</f>
        <v>0.18517840513326173</v>
      </c>
      <c r="V171">
        <v>1.48384586472883</v>
      </c>
      <c r="W171">
        <v>346.2</v>
      </c>
      <c r="X171">
        <v>360</v>
      </c>
      <c r="Y171">
        <v>319.64999999999998</v>
      </c>
      <c r="Z171">
        <v>360</v>
      </c>
      <c r="AA171">
        <v>301</v>
      </c>
      <c r="AB171">
        <v>360</v>
      </c>
      <c r="AC171" s="1">
        <f>(Table2[[#This Row],[Close Price]]/Table2[[#This Row],[Day Low]])-1</f>
        <v>8.6655112651645716E-3</v>
      </c>
      <c r="AD171" s="1">
        <f>(Table2[[#This Row],[Day High]]/Table2[[#This Row],[Close Price]])-1</f>
        <v>3.0927835051546504E-2</v>
      </c>
      <c r="AE171" s="1">
        <f>(Table2[[#This Row],[Close Price]]/Table2[[#This Row],[Current Week Low]])-1</f>
        <v>9.244486156733922E-2</v>
      </c>
      <c r="AF171" s="1">
        <f>(Table2[[#This Row],[Current Week High]]/Table2[[#This Row],[Close Price]])-1</f>
        <v>3.0927835051546504E-2</v>
      </c>
      <c r="AG171" s="1">
        <f>(Table2[[#This Row],[Close Price]]/Table2[[#This Row],[Current Month Low]])-1</f>
        <v>0.16013289036544842</v>
      </c>
      <c r="AH171" s="1">
        <f>(Table2[[#This Row],[Current Month High]]/Table2[[#This Row],[Close Price]])-1</f>
        <v>3.0927835051546504E-2</v>
      </c>
      <c r="AI171">
        <v>3.9089347079037799</v>
      </c>
      <c r="AJ171">
        <v>79.629629629629605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0.18</v>
      </c>
      <c r="AM171" t="s">
        <v>3190</v>
      </c>
      <c r="AN171">
        <v>5.34</v>
      </c>
      <c r="AO171" t="s">
        <v>3190</v>
      </c>
      <c r="AP171">
        <v>3.5321343178713001E-2</v>
      </c>
      <c r="AQ171">
        <f>(Table2[[#This Row],[Sharpe Ratio]]-AVERAGE(Table2[Sharpe Ratio]))/_xlfn.STDEV.P(Table2[Sharpe Ratio])</f>
        <v>-0.25245952597893684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3.5392315786037747</v>
      </c>
      <c r="AS171">
        <f>_xlfn.RANK.AVG(Table2[[#This Row],[1Y Return vs Nifty Z-Score]],Table2[1Y Return vs Nifty Z-Score])</f>
        <v>133</v>
      </c>
      <c r="AT171">
        <f>_xlfn.RANK.AVG(Table2[[#This Row],[6M Return vs Nifty Z-Score]],Table2[6M Return vs Nifty Z-Score])</f>
        <v>116</v>
      </c>
      <c r="AU171">
        <f>_xlfn.RANK.AVG(Table2[[#This Row],[Sharpe Ratio Z-Score]],Table2[Sharpe Ratio Z-Score])</f>
        <v>414</v>
      </c>
      <c r="AV171">
        <f>(Table2[[#This Row],[Rank 1Y]]+Table2[[#This Row],[Rank 6M]]+Table2[[#This Row],[Rank Sharpe]])/3</f>
        <v>221</v>
      </c>
    </row>
    <row r="172" spans="1:48" x14ac:dyDescent="0.3">
      <c r="A172" t="s">
        <v>239</v>
      </c>
      <c r="B172" t="s">
        <v>240</v>
      </c>
      <c r="C172" t="s">
        <v>3156</v>
      </c>
      <c r="D172" t="s">
        <v>105</v>
      </c>
      <c r="E172">
        <v>106051.509590395</v>
      </c>
      <c r="F172">
        <v>8201.9500000000007</v>
      </c>
      <c r="G172">
        <v>63.124402132706898</v>
      </c>
      <c r="H172">
        <f>(Table2[[#This Row],[1Y Return vs Nifty]]-AVERAGE(Table2[1Y Return vs Nifty]))/_xlfn.STDEV.P(Table2[1Y Return vs Nifty])</f>
        <v>0.87997340327845941</v>
      </c>
      <c r="I172">
        <v>10.922961074447899</v>
      </c>
      <c r="J172">
        <f>(Table2[[#This Row],[1M Return vs Nifty]]-AVERAGE(Table2[1M Return vs Nifty]))/_xlfn.STDEV.P(Table2[1M Return vs Nifty])</f>
        <v>0.57790237243089393</v>
      </c>
      <c r="K172">
        <v>30.381224865235399</v>
      </c>
      <c r="L172">
        <f>(Table2[[#This Row],[6M Return vs Nifty]]-AVERAGE(Table2[6M Return vs Nifty]))/_xlfn.STDEV.P(Table2[6M Return vs Nifty])</f>
        <v>0.74684441852939831</v>
      </c>
      <c r="M172">
        <v>7.5742726873355704</v>
      </c>
      <c r="N172">
        <f>(Table2[[#This Row],[1W Return vs Nifty]]-AVERAGE(Table2[1W Return vs Nifty]))/_xlfn.STDEV.P(Table2[1W Return vs Nifty])</f>
        <v>1.2550648904308279</v>
      </c>
      <c r="O172">
        <v>7921.91</v>
      </c>
      <c r="P172">
        <v>7815.86135928969</v>
      </c>
      <c r="Q172">
        <v>6851.4698977379003</v>
      </c>
      <c r="R172">
        <v>61.3989981970849</v>
      </c>
      <c r="S172" s="1">
        <f>(Table2[[#This Row],[Close Price]]-Table2[[#This Row],[20D EMA]])/Table2[[#This Row],[20D EMA]]</f>
        <v>3.5350060780796659E-2</v>
      </c>
      <c r="T172" s="1">
        <f>(Table2[[#This Row],[Close Price]]-Table2[[#This Row],[50D EMA]])/Table2[[#This Row],[50D EMA]]</f>
        <v>4.9398092284661341E-2</v>
      </c>
      <c r="U172" s="1">
        <f>(Table2[[#This Row],[Close Price]]-Table2[[#This Row],[200D EMA]])/Table2[[#This Row],[200D EMA]]</f>
        <v>0.19710808372784044</v>
      </c>
      <c r="V172">
        <v>1.37630028426899</v>
      </c>
      <c r="W172">
        <v>8176</v>
      </c>
      <c r="X172">
        <v>8404.65</v>
      </c>
      <c r="Y172">
        <v>8016</v>
      </c>
      <c r="Z172">
        <v>8404.65</v>
      </c>
      <c r="AA172">
        <v>7370.55</v>
      </c>
      <c r="AB172">
        <v>8404.65</v>
      </c>
      <c r="AC172" s="1">
        <f>(Table2[[#This Row],[Close Price]]/Table2[[#This Row],[Day Low]])-1</f>
        <v>3.173923679060664E-3</v>
      </c>
      <c r="AD172" s="1">
        <f>(Table2[[#This Row],[Day High]]/Table2[[#This Row],[Close Price]])-1</f>
        <v>2.4713635172123549E-2</v>
      </c>
      <c r="AE172" s="1">
        <f>(Table2[[#This Row],[Close Price]]/Table2[[#This Row],[Current Week Low]])-1</f>
        <v>2.3197355289421351E-2</v>
      </c>
      <c r="AF172" s="1">
        <f>(Table2[[#This Row],[Current Week High]]/Table2[[#This Row],[Close Price]])-1</f>
        <v>2.4713635172123549E-2</v>
      </c>
      <c r="AG172" s="1">
        <f>(Table2[[#This Row],[Close Price]]/Table2[[#This Row],[Current Month Low]])-1</f>
        <v>0.11280026592316728</v>
      </c>
      <c r="AH172" s="1">
        <f>(Table2[[#This Row],[Current Month High]]/Table2[[#This Row],[Close Price]])-1</f>
        <v>2.4713635172123549E-2</v>
      </c>
      <c r="AI172">
        <v>3.2925097080572101</v>
      </c>
      <c r="AJ172">
        <v>81.439000110607196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0.08</v>
      </c>
      <c r="AM172" t="s">
        <v>3190</v>
      </c>
      <c r="AN172">
        <v>7.15</v>
      </c>
      <c r="AO172" t="s">
        <v>3190</v>
      </c>
      <c r="AP172">
        <v>2.6017123048058002E-2</v>
      </c>
      <c r="AQ172">
        <f>(Table2[[#This Row],[Sharpe Ratio]]-AVERAGE(Table2[Sharpe Ratio]))/_xlfn.STDEV.P(Table2[Sharpe Ratio])</f>
        <v>-0.35990154047479589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3.0998835441947836</v>
      </c>
      <c r="AS172">
        <f>_xlfn.RANK.AVG(Table2[[#This Row],[1Y Return vs Nifty Z-Score]],Table2[1Y Return vs Nifty Z-Score])</f>
        <v>106</v>
      </c>
      <c r="AT172">
        <f>_xlfn.RANK.AVG(Table2[[#This Row],[6M Return vs Nifty Z-Score]],Table2[6M Return vs Nifty Z-Score])</f>
        <v>123</v>
      </c>
      <c r="AU172">
        <f>_xlfn.RANK.AVG(Table2[[#This Row],[Sharpe Ratio Z-Score]],Table2[Sharpe Ratio Z-Score])</f>
        <v>435</v>
      </c>
      <c r="AV172">
        <f>(Table2[[#This Row],[Rank 1Y]]+Table2[[#This Row],[Rank 6M]]+Table2[[#This Row],[Rank Sharpe]])/3</f>
        <v>221.33333333333334</v>
      </c>
    </row>
    <row r="173" spans="1:48" x14ac:dyDescent="0.3">
      <c r="A173" t="s">
        <v>342</v>
      </c>
      <c r="B173" t="s">
        <v>343</v>
      </c>
      <c r="C173" t="s">
        <v>3149</v>
      </c>
      <c r="D173" t="s">
        <v>75</v>
      </c>
      <c r="E173">
        <v>72481.817195039999</v>
      </c>
      <c r="F173">
        <v>1508.1</v>
      </c>
      <c r="G173">
        <v>61.360852632032802</v>
      </c>
      <c r="H173">
        <f>(Table2[[#This Row],[1Y Return vs Nifty]]-AVERAGE(Table2[1Y Return vs Nifty]))/_xlfn.STDEV.P(Table2[1Y Return vs Nifty])</f>
        <v>0.84571001879784213</v>
      </c>
      <c r="I173">
        <v>-18.836743615445702</v>
      </c>
      <c r="J173">
        <f>(Table2[[#This Row],[1M Return vs Nifty]]-AVERAGE(Table2[1M Return vs Nifty]))/_xlfn.STDEV.P(Table2[1M Return vs Nifty])</f>
        <v>-2.1785792663296126</v>
      </c>
      <c r="K173">
        <v>0.67002938906569898</v>
      </c>
      <c r="L173">
        <f>(Table2[[#This Row],[6M Return vs Nifty]]-AVERAGE(Table2[6M Return vs Nifty]))/_xlfn.STDEV.P(Table2[6M Return vs Nifty])</f>
        <v>-0.21391555803386758</v>
      </c>
      <c r="M173">
        <v>-5.5296464857612202</v>
      </c>
      <c r="N173">
        <f>(Table2[[#This Row],[1W Return vs Nifty]]-AVERAGE(Table2[1W Return vs Nifty]))/_xlfn.STDEV.P(Table2[1W Return vs Nifty])</f>
        <v>-1.5190495403260453</v>
      </c>
      <c r="O173">
        <v>1647.86</v>
      </c>
      <c r="P173">
        <v>1725.17956327918</v>
      </c>
      <c r="Q173">
        <v>1534.3450842105699</v>
      </c>
      <c r="R173">
        <v>29.9465800950606</v>
      </c>
      <c r="S173" s="1">
        <f>(Table2[[#This Row],[Close Price]]-Table2[[#This Row],[20D EMA]])/Table2[[#This Row],[20D EMA]]</f>
        <v>-8.4813030233150871E-2</v>
      </c>
      <c r="T173" s="1">
        <f>(Table2[[#This Row],[Close Price]]-Table2[[#This Row],[50D EMA]])/Table2[[#This Row],[50D EMA]]</f>
        <v>-0.12583012684578784</v>
      </c>
      <c r="U173" s="1">
        <f>(Table2[[#This Row],[Close Price]]-Table2[[#This Row],[200D EMA]])/Table2[[#This Row],[200D EMA]]</f>
        <v>-1.7105072698866335E-2</v>
      </c>
      <c r="V173">
        <v>0.94477869762890698</v>
      </c>
      <c r="W173">
        <v>1502.75</v>
      </c>
      <c r="X173">
        <v>1553</v>
      </c>
      <c r="Y173">
        <v>1500</v>
      </c>
      <c r="Z173">
        <v>1674</v>
      </c>
      <c r="AA173">
        <v>1486.55</v>
      </c>
      <c r="AB173">
        <v>1843</v>
      </c>
      <c r="AC173" s="1">
        <f>(Table2[[#This Row],[Close Price]]/Table2[[#This Row],[Day Low]])-1</f>
        <v>3.5601397438029814E-3</v>
      </c>
      <c r="AD173" s="1">
        <f>(Table2[[#This Row],[Day High]]/Table2[[#This Row],[Close Price]])-1</f>
        <v>2.9772561501226757E-2</v>
      </c>
      <c r="AE173" s="1">
        <f>(Table2[[#This Row],[Close Price]]/Table2[[#This Row],[Current Week Low]])-1</f>
        <v>5.3999999999998494E-3</v>
      </c>
      <c r="AF173" s="1">
        <f>(Table2[[#This Row],[Current Week High]]/Table2[[#This Row],[Close Price]])-1</f>
        <v>0.11000596777402039</v>
      </c>
      <c r="AG173" s="1">
        <f>(Table2[[#This Row],[Close Price]]/Table2[[#This Row],[Current Month Low]])-1</f>
        <v>1.4496653324812536E-2</v>
      </c>
      <c r="AH173" s="1">
        <f>(Table2[[#This Row],[Current Month High]]/Table2[[#This Row],[Close Price]])-1</f>
        <v>0.22206750215502957</v>
      </c>
      <c r="AI173">
        <v>35.070618659240097</v>
      </c>
      <c r="AJ173">
        <v>84.375573079039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0.02</v>
      </c>
      <c r="AM173" t="s">
        <v>3190</v>
      </c>
      <c r="AN173">
        <v>-10.98</v>
      </c>
      <c r="AO173" t="s">
        <v>3189</v>
      </c>
      <c r="AP173">
        <v>0.11360311934204</v>
      </c>
      <c r="AQ173">
        <f>(Table2[[#This Row],[Sharpe Ratio]]-AVERAGE(Table2[Sharpe Ratio]))/_xlfn.STDEV.P(Table2[Sharpe Ratio])</f>
        <v>0.65151217838675424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113</v>
      </c>
      <c r="AT173">
        <f>_xlfn.RANK.AVG(Table2[[#This Row],[6M Return vs Nifty Z-Score]],Table2[6M Return vs Nifty Z-Score])</f>
        <v>369</v>
      </c>
      <c r="AU173">
        <f>_xlfn.RANK.AVG(Table2[[#This Row],[Sharpe Ratio Z-Score]],Table2[Sharpe Ratio Z-Score])</f>
        <v>183</v>
      </c>
      <c r="AV173">
        <f>(Table2[[#This Row],[Rank 1Y]]+Table2[[#This Row],[Rank 6M]]+Table2[[#This Row],[Rank Sharpe]])/3</f>
        <v>221.66666666666666</v>
      </c>
    </row>
    <row r="174" spans="1:48" x14ac:dyDescent="0.3">
      <c r="A174" t="s">
        <v>1805</v>
      </c>
      <c r="B174" t="s">
        <v>1806</v>
      </c>
      <c r="C174" t="s">
        <v>3143</v>
      </c>
      <c r="D174" t="s">
        <v>249</v>
      </c>
      <c r="E174">
        <v>4379.0699740199998</v>
      </c>
      <c r="F174">
        <v>1604.05</v>
      </c>
      <c r="G174">
        <v>20.079892587734498</v>
      </c>
      <c r="H174">
        <f>(Table2[[#This Row],[1Y Return vs Nifty]]-AVERAGE(Table2[1Y Return vs Nifty]))/_xlfn.STDEV.P(Table2[1Y Return vs Nifty])</f>
        <v>4.3676730145524943E-2</v>
      </c>
      <c r="I174">
        <v>9.7923625594204804</v>
      </c>
      <c r="J174">
        <f>(Table2[[#This Row],[1M Return vs Nifty]]-AVERAGE(Table2[1M Return vs Nifty]))/_xlfn.STDEV.P(Table2[1M Return vs Nifty])</f>
        <v>0.47318110318586243</v>
      </c>
      <c r="K174">
        <v>16.669143709459</v>
      </c>
      <c r="L174">
        <f>(Table2[[#This Row],[6M Return vs Nifty]]-AVERAGE(Table2[6M Return vs Nifty]))/_xlfn.STDEV.P(Table2[6M Return vs Nifty])</f>
        <v>0.30344190446954672</v>
      </c>
      <c r="M174">
        <v>14.29651390599</v>
      </c>
      <c r="N174">
        <f>(Table2[[#This Row],[1W Return vs Nifty]]-AVERAGE(Table2[1W Return vs Nifty]))/_xlfn.STDEV.P(Table2[1W Return vs Nifty])</f>
        <v>2.6781709188916905</v>
      </c>
      <c r="O174">
        <v>1476.47</v>
      </c>
      <c r="P174">
        <v>1431.5391658497299</v>
      </c>
      <c r="Q174">
        <v>1308.02988146961</v>
      </c>
      <c r="R174">
        <v>73.807559201431204</v>
      </c>
      <c r="S174" s="1">
        <f>(Table2[[#This Row],[Close Price]]-Table2[[#This Row],[20D EMA]])/Table2[[#This Row],[20D EMA]]</f>
        <v>8.6408799366055472E-2</v>
      </c>
      <c r="T174" s="1">
        <f>(Table2[[#This Row],[Close Price]]-Table2[[#This Row],[50D EMA]])/Table2[[#This Row],[50D EMA]]</f>
        <v>0.12050724022480479</v>
      </c>
      <c r="U174" s="1">
        <f>(Table2[[#This Row],[Close Price]]-Table2[[#This Row],[200D EMA]])/Table2[[#This Row],[200D EMA]]</f>
        <v>0.22630990524299233</v>
      </c>
      <c r="V174">
        <v>1.15920224387119</v>
      </c>
      <c r="W174">
        <v>1590.2</v>
      </c>
      <c r="X174">
        <v>1643.2</v>
      </c>
      <c r="Y174">
        <v>1508.7</v>
      </c>
      <c r="Z174">
        <v>1690.3</v>
      </c>
      <c r="AA174">
        <v>1312.15</v>
      </c>
      <c r="AB174">
        <v>1690.3</v>
      </c>
      <c r="AC174" s="1">
        <f>(Table2[[#This Row],[Close Price]]/Table2[[#This Row],[Day Low]])-1</f>
        <v>8.7095962771976954E-3</v>
      </c>
      <c r="AD174" s="1">
        <f>(Table2[[#This Row],[Day High]]/Table2[[#This Row],[Close Price]])-1</f>
        <v>2.44069698575482E-2</v>
      </c>
      <c r="AE174" s="1">
        <f>(Table2[[#This Row],[Close Price]]/Table2[[#This Row],[Current Week Low]])-1</f>
        <v>6.3200106051567451E-2</v>
      </c>
      <c r="AF174" s="1">
        <f>(Table2[[#This Row],[Current Week High]]/Table2[[#This Row],[Close Price]])-1</f>
        <v>5.3770144322184521E-2</v>
      </c>
      <c r="AG174" s="1">
        <f>(Table2[[#This Row],[Close Price]]/Table2[[#This Row],[Current Month Low]])-1</f>
        <v>0.22245932248599609</v>
      </c>
      <c r="AH174" s="1">
        <f>(Table2[[#This Row],[Current Month High]]/Table2[[#This Row],[Close Price]])-1</f>
        <v>5.3770144322184521E-2</v>
      </c>
      <c r="AI174">
        <v>5.3770144322184503</v>
      </c>
      <c r="AJ174">
        <v>70.263241694087597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0.14000000000000001</v>
      </c>
      <c r="AM174" t="s">
        <v>3190</v>
      </c>
      <c r="AN174">
        <v>13.53</v>
      </c>
      <c r="AO174" t="s">
        <v>3190</v>
      </c>
      <c r="AP174">
        <v>0.118557024200346</v>
      </c>
      <c r="AQ174">
        <f>(Table2[[#This Row],[Sharpe Ratio]]-AVERAGE(Table2[Sharpe Ratio]))/_xlfn.STDEV.P(Table2[Sharpe Ratio])</f>
        <v>0.70871821071648911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4.2071888674091138</v>
      </c>
      <c r="AS174">
        <f>_xlfn.RANK.AVG(Table2[[#This Row],[1Y Return vs Nifty Z-Score]],Table2[1Y Return vs Nifty Z-Score])</f>
        <v>293</v>
      </c>
      <c r="AT174">
        <f>_xlfn.RANK.AVG(Table2[[#This Row],[6M Return vs Nifty Z-Score]],Table2[6M Return vs Nifty Z-Score])</f>
        <v>205</v>
      </c>
      <c r="AU174">
        <f>_xlfn.RANK.AVG(Table2[[#This Row],[Sharpe Ratio Z-Score]],Table2[Sharpe Ratio Z-Score])</f>
        <v>167</v>
      </c>
      <c r="AV174">
        <f>(Table2[[#This Row],[Rank 1Y]]+Table2[[#This Row],[Rank 6M]]+Table2[[#This Row],[Rank Sharpe]])/3</f>
        <v>221.66666666666666</v>
      </c>
    </row>
    <row r="175" spans="1:48" x14ac:dyDescent="0.3">
      <c r="A175" t="s">
        <v>1773</v>
      </c>
      <c r="B175" t="s">
        <v>1774</v>
      </c>
      <c r="C175" t="s">
        <v>3154</v>
      </c>
      <c r="D175" t="s">
        <v>117</v>
      </c>
      <c r="E175">
        <v>4535.3821503600002</v>
      </c>
      <c r="F175">
        <v>840.6</v>
      </c>
      <c r="G175">
        <v>43.615599246249801</v>
      </c>
      <c r="H175">
        <f>(Table2[[#This Row],[1Y Return vs Nifty]]-AVERAGE(Table2[1Y Return vs Nifty]))/_xlfn.STDEV.P(Table2[1Y Return vs Nifty])</f>
        <v>0.50094371695564544</v>
      </c>
      <c r="I175">
        <v>26.7310064238069</v>
      </c>
      <c r="J175">
        <f>(Table2[[#This Row],[1M Return vs Nifty]]-AVERAGE(Table2[1M Return vs Nifty]))/_xlfn.STDEV.P(Table2[1M Return vs Nifty])</f>
        <v>2.0421167255054202</v>
      </c>
      <c r="K175">
        <v>12.445971999911199</v>
      </c>
      <c r="L175">
        <f>(Table2[[#This Row],[6M Return vs Nifty]]-AVERAGE(Table2[6M Return vs Nifty]))/_xlfn.STDEV.P(Table2[6M Return vs Nifty])</f>
        <v>0.16687875755941539</v>
      </c>
      <c r="M175">
        <v>6.7622453896243</v>
      </c>
      <c r="N175">
        <f>(Table2[[#This Row],[1W Return vs Nifty]]-AVERAGE(Table2[1W Return vs Nifty]))/_xlfn.STDEV.P(Table2[1W Return vs Nifty])</f>
        <v>1.0831577979806399</v>
      </c>
      <c r="O175">
        <v>769.45</v>
      </c>
      <c r="P175">
        <v>728.50852023549305</v>
      </c>
      <c r="Q175">
        <v>667.00589713785803</v>
      </c>
      <c r="R175">
        <v>71.130787935011796</v>
      </c>
      <c r="S175" s="1">
        <f>(Table2[[#This Row],[Close Price]]-Table2[[#This Row],[20D EMA]])/Table2[[#This Row],[20D EMA]]</f>
        <v>9.2468646435765772E-2</v>
      </c>
      <c r="T175" s="1">
        <f>(Table2[[#This Row],[Close Price]]-Table2[[#This Row],[50D EMA]])/Table2[[#This Row],[50D EMA]]</f>
        <v>0.15386433603861352</v>
      </c>
      <c r="U175" s="1">
        <f>(Table2[[#This Row],[Close Price]]-Table2[[#This Row],[200D EMA]])/Table2[[#This Row],[200D EMA]]</f>
        <v>0.26025872275948297</v>
      </c>
      <c r="V175">
        <v>1.8184141857332401</v>
      </c>
      <c r="W175">
        <v>822</v>
      </c>
      <c r="X175">
        <v>850</v>
      </c>
      <c r="Y175">
        <v>802.1</v>
      </c>
      <c r="Z175">
        <v>858.95</v>
      </c>
      <c r="AA175">
        <v>668.2</v>
      </c>
      <c r="AB175">
        <v>858.95</v>
      </c>
      <c r="AC175" s="1">
        <f>(Table2[[#This Row],[Close Price]]/Table2[[#This Row],[Day Low]])-1</f>
        <v>2.2627737226277311E-2</v>
      </c>
      <c r="AD175" s="1">
        <f>(Table2[[#This Row],[Day High]]/Table2[[#This Row],[Close Price]])-1</f>
        <v>1.1182488698548543E-2</v>
      </c>
      <c r="AE175" s="1">
        <f>(Table2[[#This Row],[Close Price]]/Table2[[#This Row],[Current Week Low]])-1</f>
        <v>4.7999002618127395E-2</v>
      </c>
      <c r="AF175" s="1">
        <f>(Table2[[#This Row],[Current Week High]]/Table2[[#This Row],[Close Price]])-1</f>
        <v>2.182964549131583E-2</v>
      </c>
      <c r="AG175" s="1">
        <f>(Table2[[#This Row],[Close Price]]/Table2[[#This Row],[Current Month Low]])-1</f>
        <v>0.25800658485483385</v>
      </c>
      <c r="AH175" s="1">
        <f>(Table2[[#This Row],[Current Month High]]/Table2[[#This Row],[Close Price]])-1</f>
        <v>2.182964549131583E-2</v>
      </c>
      <c r="AI175">
        <v>4.6871282417320899</v>
      </c>
      <c r="AJ175">
        <v>78.244274809160302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0.36</v>
      </c>
      <c r="AM175" t="s">
        <v>3190</v>
      </c>
      <c r="AN175">
        <v>7.11</v>
      </c>
      <c r="AO175" t="s">
        <v>3190</v>
      </c>
      <c r="AP175">
        <v>8.5490678549259E-2</v>
      </c>
      <c r="AQ175">
        <f>(Table2[[#This Row],[Sharpe Ratio]]-AVERAGE(Table2[Sharpe Ratio]))/_xlfn.STDEV.P(Table2[Sharpe Ratio])</f>
        <v>0.32687913781408662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4.1199761358152074</v>
      </c>
      <c r="AS175">
        <f>_xlfn.RANK.AVG(Table2[[#This Row],[1Y Return vs Nifty Z-Score]],Table2[1Y Return vs Nifty Z-Score])</f>
        <v>165</v>
      </c>
      <c r="AT175">
        <f>_xlfn.RANK.AVG(Table2[[#This Row],[6M Return vs Nifty Z-Score]],Table2[6M Return vs Nifty Z-Score])</f>
        <v>243</v>
      </c>
      <c r="AU175">
        <f>_xlfn.RANK.AVG(Table2[[#This Row],[Sharpe Ratio Z-Score]],Table2[Sharpe Ratio Z-Score])</f>
        <v>265</v>
      </c>
      <c r="AV175">
        <f>(Table2[[#This Row],[Rank 1Y]]+Table2[[#This Row],[Rank 6M]]+Table2[[#This Row],[Rank Sharpe]])/3</f>
        <v>224.33333333333334</v>
      </c>
    </row>
    <row r="176" spans="1:48" x14ac:dyDescent="0.3">
      <c r="A176" t="s">
        <v>1214</v>
      </c>
      <c r="B176" t="s">
        <v>1215</v>
      </c>
      <c r="C176" t="s">
        <v>574</v>
      </c>
      <c r="D176" t="s">
        <v>451</v>
      </c>
      <c r="E176">
        <v>9761.2380278300006</v>
      </c>
      <c r="F176">
        <v>372.95</v>
      </c>
      <c r="G176">
        <v>55.695984935868601</v>
      </c>
      <c r="H176">
        <f>(Table2[[#This Row],[1Y Return vs Nifty]]-AVERAGE(Table2[1Y Return vs Nifty]))/_xlfn.STDEV.P(Table2[1Y Return vs Nifty])</f>
        <v>0.73564929193346318</v>
      </c>
      <c r="I176">
        <v>20.411352006487601</v>
      </c>
      <c r="J176">
        <f>(Table2[[#This Row],[1M Return vs Nifty]]-AVERAGE(Table2[1M Return vs Nifty]))/_xlfn.STDEV.P(Table2[1M Return vs Nifty])</f>
        <v>1.4567610727469367</v>
      </c>
      <c r="K176">
        <v>-2.0941995215726998</v>
      </c>
      <c r="L176">
        <f>(Table2[[#This Row],[6M Return vs Nifty]]-AVERAGE(Table2[6M Return vs Nifty]))/_xlfn.STDEV.P(Table2[6M Return vs Nifty])</f>
        <v>-0.30330140942212763</v>
      </c>
      <c r="M176">
        <v>6.5045731154548401</v>
      </c>
      <c r="N176">
        <f>(Table2[[#This Row],[1W Return vs Nifty]]-AVERAGE(Table2[1W Return vs Nifty]))/_xlfn.STDEV.P(Table2[1W Return vs Nifty])</f>
        <v>1.0286082876595599</v>
      </c>
      <c r="O176">
        <v>362.3</v>
      </c>
      <c r="P176">
        <v>365.53630477450002</v>
      </c>
      <c r="Q176">
        <v>341.10665061172801</v>
      </c>
      <c r="R176">
        <v>59.188357444579303</v>
      </c>
      <c r="S176" s="1">
        <f>(Table2[[#This Row],[Close Price]]-Table2[[#This Row],[20D EMA]])/Table2[[#This Row],[20D EMA]]</f>
        <v>2.9395528567485445E-2</v>
      </c>
      <c r="T176" s="1">
        <f>(Table2[[#This Row],[Close Price]]-Table2[[#This Row],[50D EMA]])/Table2[[#This Row],[50D EMA]]</f>
        <v>2.0281693305603352E-2</v>
      </c>
      <c r="U176" s="1">
        <f>(Table2[[#This Row],[Close Price]]-Table2[[#This Row],[200D EMA]])/Table2[[#This Row],[200D EMA]]</f>
        <v>9.3353059317856438E-2</v>
      </c>
      <c r="V176">
        <v>0.84732054415580604</v>
      </c>
      <c r="W176">
        <v>371.45</v>
      </c>
      <c r="X176">
        <v>383.15</v>
      </c>
      <c r="Y176">
        <v>364.35</v>
      </c>
      <c r="Z176">
        <v>386.2</v>
      </c>
      <c r="AA176">
        <v>332.5</v>
      </c>
      <c r="AB176">
        <v>386.2</v>
      </c>
      <c r="AC176" s="1">
        <f>(Table2[[#This Row],[Close Price]]/Table2[[#This Row],[Day Low]])-1</f>
        <v>4.038228563736812E-3</v>
      </c>
      <c r="AD176" s="1">
        <f>(Table2[[#This Row],[Day High]]/Table2[[#This Row],[Close Price]])-1</f>
        <v>2.7349510658265075E-2</v>
      </c>
      <c r="AE176" s="1">
        <f>(Table2[[#This Row],[Close Price]]/Table2[[#This Row],[Current Week Low]])-1</f>
        <v>2.3603677782352062E-2</v>
      </c>
      <c r="AF176" s="1">
        <f>(Table2[[#This Row],[Current Week High]]/Table2[[#This Row],[Close Price]])-1</f>
        <v>3.5527550610001235E-2</v>
      </c>
      <c r="AG176" s="1">
        <f>(Table2[[#This Row],[Close Price]]/Table2[[#This Row],[Current Month Low]])-1</f>
        <v>0.12165413533834579</v>
      </c>
      <c r="AH176" s="1">
        <f>(Table2[[#This Row],[Current Month High]]/Table2[[#This Row],[Close Price]])-1</f>
        <v>3.5527550610001235E-2</v>
      </c>
      <c r="AI176">
        <v>12.9642043169325</v>
      </c>
      <c r="AJ176">
        <v>75.258458646616504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0.02</v>
      </c>
      <c r="AM176" t="s">
        <v>3190</v>
      </c>
      <c r="AN176">
        <v>-0.28000000000000003</v>
      </c>
      <c r="AO176" t="s">
        <v>3189</v>
      </c>
      <c r="AP176">
        <v>0.13323964939541499</v>
      </c>
      <c r="AQ176">
        <f>(Table2[[#This Row],[Sharpe Ratio]]-AVERAGE(Table2[Sharpe Ratio]))/_xlfn.STDEV.P(Table2[Sharpe Ratio])</f>
        <v>0.87826824359332445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130</v>
      </c>
      <c r="AT176">
        <f>_xlfn.RANK.AVG(Table2[[#This Row],[6M Return vs Nifty Z-Score]],Table2[6M Return vs Nifty Z-Score])</f>
        <v>409</v>
      </c>
      <c r="AU176">
        <f>_xlfn.RANK.AVG(Table2[[#This Row],[Sharpe Ratio Z-Score]],Table2[Sharpe Ratio Z-Score])</f>
        <v>135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561</v>
      </c>
      <c r="B177" t="s">
        <v>562</v>
      </c>
      <c r="C177" t="s">
        <v>3160</v>
      </c>
      <c r="D177" t="s">
        <v>169</v>
      </c>
      <c r="E177">
        <v>35877.5675620599</v>
      </c>
      <c r="F177">
        <v>1065.4000000000001</v>
      </c>
      <c r="G177">
        <v>40.014051063631101</v>
      </c>
      <c r="H177">
        <f>(Table2[[#This Row],[1Y Return vs Nifty]]-AVERAGE(Table2[1Y Return vs Nifty]))/_xlfn.STDEV.P(Table2[1Y Return vs Nifty])</f>
        <v>0.43097050097312578</v>
      </c>
      <c r="I177">
        <v>6.4746017978370496</v>
      </c>
      <c r="J177">
        <f>(Table2[[#This Row],[1M Return vs Nifty]]-AVERAGE(Table2[1M Return vs Nifty]))/_xlfn.STDEV.P(Table2[1M Return vs Nifty])</f>
        <v>0.16587473988681523</v>
      </c>
      <c r="K177">
        <v>23.0261575420902</v>
      </c>
      <c r="L177">
        <f>(Table2[[#This Row],[6M Return vs Nifty]]-AVERAGE(Table2[6M Return vs Nifty]))/_xlfn.STDEV.P(Table2[6M Return vs Nifty])</f>
        <v>0.50900631757940529</v>
      </c>
      <c r="M177">
        <v>2.2761843551009</v>
      </c>
      <c r="N177">
        <f>(Table2[[#This Row],[1W Return vs Nifty]]-AVERAGE(Table2[1W Return vs Nifty]))/_xlfn.STDEV.P(Table2[1W Return vs Nifty])</f>
        <v>0.13345363018650677</v>
      </c>
      <c r="O177">
        <v>1029.72</v>
      </c>
      <c r="P177">
        <v>1040.77774549374</v>
      </c>
      <c r="Q177">
        <v>934.40443274906204</v>
      </c>
      <c r="R177">
        <v>64.376572582431905</v>
      </c>
      <c r="S177" s="1">
        <f>(Table2[[#This Row],[Close Price]]-Table2[[#This Row],[20D EMA]])/Table2[[#This Row],[20D EMA]]</f>
        <v>3.4650196169832635E-2</v>
      </c>
      <c r="T177" s="1">
        <f>(Table2[[#This Row],[Close Price]]-Table2[[#This Row],[50D EMA]])/Table2[[#This Row],[50D EMA]]</f>
        <v>2.3657552837642034E-2</v>
      </c>
      <c r="U177" s="1">
        <f>(Table2[[#This Row],[Close Price]]-Table2[[#This Row],[200D EMA]])/Table2[[#This Row],[200D EMA]]</f>
        <v>0.14019150879404851</v>
      </c>
      <c r="V177">
        <v>1.0500709372586099</v>
      </c>
      <c r="W177">
        <v>1058.2</v>
      </c>
      <c r="X177">
        <v>1094.5</v>
      </c>
      <c r="Y177">
        <v>1021.55</v>
      </c>
      <c r="Z177">
        <v>1105.9000000000001</v>
      </c>
      <c r="AA177">
        <v>921</v>
      </c>
      <c r="AB177">
        <v>1105.9000000000001</v>
      </c>
      <c r="AC177" s="1">
        <f>(Table2[[#This Row],[Close Price]]/Table2[[#This Row],[Day Low]])-1</f>
        <v>6.8040068040069457E-3</v>
      </c>
      <c r="AD177" s="1">
        <f>(Table2[[#This Row],[Day High]]/Table2[[#This Row],[Close Price]])-1</f>
        <v>2.7313685000938559E-2</v>
      </c>
      <c r="AE177" s="1">
        <f>(Table2[[#This Row],[Close Price]]/Table2[[#This Row],[Current Week Low]])-1</f>
        <v>4.292496696196979E-2</v>
      </c>
      <c r="AF177" s="1">
        <f>(Table2[[#This Row],[Current Week High]]/Table2[[#This Row],[Close Price]])-1</f>
        <v>3.8013891496151642E-2</v>
      </c>
      <c r="AG177" s="1">
        <f>(Table2[[#This Row],[Close Price]]/Table2[[#This Row],[Current Month Low]])-1</f>
        <v>0.15678610206297505</v>
      </c>
      <c r="AH177" s="1">
        <f>(Table2[[#This Row],[Current Month High]]/Table2[[#This Row],[Close Price]])-1</f>
        <v>3.8013891496151642E-2</v>
      </c>
      <c r="AI177">
        <v>23.3339590764032</v>
      </c>
      <c r="AJ177">
        <v>65.808108318418803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-0.03</v>
      </c>
      <c r="AM177" t="s">
        <v>3189</v>
      </c>
      <c r="AN177">
        <v>7.18</v>
      </c>
      <c r="AO177" t="s">
        <v>3190</v>
      </c>
      <c r="AP177">
        <v>6.2241638558165002E-2</v>
      </c>
      <c r="AQ177">
        <f>(Table2[[#This Row],[Sharpe Ratio]]-AVERAGE(Table2[Sharpe Ratio]))/_xlfn.STDEV.P(Table2[Sharpe Ratio])</f>
        <v>5.8407019070043198E-2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182</v>
      </c>
      <c r="AT177">
        <f>_xlfn.RANK.AVG(Table2[[#This Row],[6M Return vs Nifty Z-Score]],Table2[6M Return vs Nifty Z-Score])</f>
        <v>157</v>
      </c>
      <c r="AU177">
        <f>_xlfn.RANK.AVG(Table2[[#This Row],[Sharpe Ratio Z-Score]],Table2[Sharpe Ratio Z-Score])</f>
        <v>336</v>
      </c>
      <c r="AV177">
        <f>(Table2[[#This Row],[Rank 1Y]]+Table2[[#This Row],[Rank 6M]]+Table2[[#This Row],[Rank Sharpe]])/3</f>
        <v>225</v>
      </c>
    </row>
    <row r="178" spans="1:48" x14ac:dyDescent="0.3">
      <c r="A178" t="s">
        <v>951</v>
      </c>
      <c r="B178" t="s">
        <v>952</v>
      </c>
      <c r="C178" t="s">
        <v>3143</v>
      </c>
      <c r="D178" t="s">
        <v>21</v>
      </c>
      <c r="E178">
        <v>15767.76791694</v>
      </c>
      <c r="F178">
        <v>2797.35</v>
      </c>
      <c r="G178">
        <v>206.95929244564499</v>
      </c>
      <c r="H178">
        <f>(Table2[[#This Row],[1Y Return vs Nifty]]-AVERAGE(Table2[1Y Return vs Nifty]))/_xlfn.STDEV.P(Table2[1Y Return vs Nifty])</f>
        <v>3.674491020524731</v>
      </c>
      <c r="I178">
        <v>15.571316166806501</v>
      </c>
      <c r="J178">
        <f>(Table2[[#This Row],[1M Return vs Nifty]]-AVERAGE(Table2[1M Return vs Nifty]))/_xlfn.STDEV.P(Table2[1M Return vs Nifty])</f>
        <v>1.0084545434299805</v>
      </c>
      <c r="K178">
        <v>26.9532188184101</v>
      </c>
      <c r="L178">
        <f>(Table2[[#This Row],[6M Return vs Nifty]]-AVERAGE(Table2[6M Return vs Nifty]))/_xlfn.STDEV.P(Table2[6M Return vs Nifty])</f>
        <v>0.63599425055658143</v>
      </c>
      <c r="M178">
        <v>-1.22256844917029</v>
      </c>
      <c r="N178">
        <f>(Table2[[#This Row],[1W Return vs Nifty]]-AVERAGE(Table2[1W Return vs Nifty]))/_xlfn.STDEV.P(Table2[1W Return vs Nifty])</f>
        <v>-0.60723627454876683</v>
      </c>
      <c r="O178">
        <v>2763.64</v>
      </c>
      <c r="P178">
        <v>2674.8569745332402</v>
      </c>
      <c r="Q178">
        <v>2215.4157202056599</v>
      </c>
      <c r="R178">
        <v>51.325797292329</v>
      </c>
      <c r="S178" s="1">
        <f>(Table2[[#This Row],[Close Price]]-Table2[[#This Row],[20D EMA]])/Table2[[#This Row],[20D EMA]]</f>
        <v>1.2197681318840383E-2</v>
      </c>
      <c r="T178" s="1">
        <f>(Table2[[#This Row],[Close Price]]-Table2[[#This Row],[50D EMA]])/Table2[[#This Row],[50D EMA]]</f>
        <v>4.5794233722771152E-2</v>
      </c>
      <c r="U178" s="1">
        <f>(Table2[[#This Row],[Close Price]]-Table2[[#This Row],[200D EMA]])/Table2[[#This Row],[200D EMA]]</f>
        <v>0.2626749799086549</v>
      </c>
      <c r="V178">
        <v>1.3441756185279701</v>
      </c>
      <c r="W178">
        <v>2771.15</v>
      </c>
      <c r="X178">
        <v>2942.5</v>
      </c>
      <c r="Y178">
        <v>2771.15</v>
      </c>
      <c r="Z178">
        <v>3060</v>
      </c>
      <c r="AA178">
        <v>2606</v>
      </c>
      <c r="AB178">
        <v>3060</v>
      </c>
      <c r="AC178" s="1">
        <f>(Table2[[#This Row],[Close Price]]/Table2[[#This Row],[Day Low]])-1</f>
        <v>9.4545585767640272E-3</v>
      </c>
      <c r="AD178" s="1">
        <f>(Table2[[#This Row],[Day High]]/Table2[[#This Row],[Close Price]])-1</f>
        <v>5.1888394373246216E-2</v>
      </c>
      <c r="AE178" s="1">
        <f>(Table2[[#This Row],[Close Price]]/Table2[[#This Row],[Current Week Low]])-1</f>
        <v>9.4545585767640272E-3</v>
      </c>
      <c r="AF178" s="1">
        <f>(Table2[[#This Row],[Current Week High]]/Table2[[#This Row],[Close Price]])-1</f>
        <v>9.3892433910665485E-2</v>
      </c>
      <c r="AG178" s="1">
        <f>(Table2[[#This Row],[Close Price]]/Table2[[#This Row],[Current Month Low]])-1</f>
        <v>7.3426707597850971E-2</v>
      </c>
      <c r="AH178" s="1">
        <f>(Table2[[#This Row],[Current Month High]]/Table2[[#This Row],[Close Price]])-1</f>
        <v>9.3892433910665485E-2</v>
      </c>
      <c r="AI178">
        <v>9.3892433910665396</v>
      </c>
      <c r="AJ178">
        <v>224.89547038327501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0.11</v>
      </c>
      <c r="AM178" t="s">
        <v>3190</v>
      </c>
      <c r="AN178">
        <v>-1.43</v>
      </c>
      <c r="AO178" t="s">
        <v>3189</v>
      </c>
      <c r="AQ178">
        <f>(Table2[[#This Row],[Sharpe Ratio]]-AVERAGE(Table2[Sharpe Ratio]))/_xlfn.STDEV.P(Table2[Sharpe Ratio])</f>
        <v>-0.66033855426170107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4.0513649857008245</v>
      </c>
      <c r="AS178">
        <f>_xlfn.RANK.AVG(Table2[[#This Row],[1Y Return vs Nifty Z-Score]],Table2[1Y Return vs Nifty Z-Score])</f>
        <v>5</v>
      </c>
      <c r="AT178">
        <f>_xlfn.RANK.AVG(Table2[[#This Row],[6M Return vs Nifty Z-Score]],Table2[6M Return vs Nifty Z-Score])</f>
        <v>139</v>
      </c>
      <c r="AU178">
        <f>_xlfn.RANK.AVG(Table2[[#This Row],[Sharpe Ratio Z-Score]],Table2[Sharpe Ratio Z-Score])</f>
        <v>533</v>
      </c>
      <c r="AV178">
        <f>(Table2[[#This Row],[Rank 1Y]]+Table2[[#This Row],[Rank 6M]]+Table2[[#This Row],[Rank Sharpe]])/3</f>
        <v>225.66666666666666</v>
      </c>
    </row>
    <row r="179" spans="1:48" x14ac:dyDescent="0.3">
      <c r="A179" t="s">
        <v>552</v>
      </c>
      <c r="B179" t="s">
        <v>553</v>
      </c>
      <c r="C179" t="s">
        <v>3148</v>
      </c>
      <c r="D179" t="s">
        <v>51</v>
      </c>
      <c r="E179">
        <v>36603.616930465003</v>
      </c>
      <c r="F179">
        <v>2930.35</v>
      </c>
      <c r="G179">
        <v>37.4448434334358</v>
      </c>
      <c r="H179">
        <f>(Table2[[#This Row],[1Y Return vs Nifty]]-AVERAGE(Table2[1Y Return vs Nifty]))/_xlfn.STDEV.P(Table2[1Y Return vs Nifty])</f>
        <v>0.38105426737136461</v>
      </c>
      <c r="I179">
        <v>4.6145646817534196</v>
      </c>
      <c r="J179">
        <f>(Table2[[#This Row],[1M Return vs Nifty]]-AVERAGE(Table2[1M Return vs Nifty]))/_xlfn.STDEV.P(Table2[1M Return vs Nifty])</f>
        <v>-6.4105099610690134E-3</v>
      </c>
      <c r="K179">
        <v>16.728888175608201</v>
      </c>
      <c r="L179">
        <f>(Table2[[#This Row],[6M Return vs Nifty]]-AVERAGE(Table2[6M Return vs Nifty]))/_xlfn.STDEV.P(Table2[6M Return vs Nifty])</f>
        <v>0.30537383924959727</v>
      </c>
      <c r="M179">
        <v>0.73235639010370601</v>
      </c>
      <c r="N179">
        <f>(Table2[[#This Row],[1W Return vs Nifty]]-AVERAGE(Table2[1W Return vs Nifty]))/_xlfn.STDEV.P(Table2[1W Return vs Nifty])</f>
        <v>-0.19337648679845695</v>
      </c>
      <c r="O179">
        <v>2976.92</v>
      </c>
      <c r="P179">
        <v>3019.7887444022199</v>
      </c>
      <c r="Q179">
        <v>2668.8963599304998</v>
      </c>
      <c r="R179">
        <v>44.039255643809803</v>
      </c>
      <c r="S179" s="1">
        <f>(Table2[[#This Row],[Close Price]]-Table2[[#This Row],[20D EMA]])/Table2[[#This Row],[20D EMA]]</f>
        <v>-1.5643685419829946E-2</v>
      </c>
      <c r="T179" s="1">
        <f>(Table2[[#This Row],[Close Price]]-Table2[[#This Row],[50D EMA]])/Table2[[#This Row],[50D EMA]]</f>
        <v>-2.9617550091214993E-2</v>
      </c>
      <c r="U179" s="1">
        <f>(Table2[[#This Row],[Close Price]]-Table2[[#This Row],[200D EMA]])/Table2[[#This Row],[200D EMA]]</f>
        <v>9.7963204564567127E-2</v>
      </c>
      <c r="V179">
        <v>0.47971221062553998</v>
      </c>
      <c r="W179">
        <v>2911.05</v>
      </c>
      <c r="X179">
        <v>3042.7</v>
      </c>
      <c r="Y179">
        <v>2911.05</v>
      </c>
      <c r="Z179">
        <v>3100.1</v>
      </c>
      <c r="AA179">
        <v>2755.55</v>
      </c>
      <c r="AB179">
        <v>3146.7</v>
      </c>
      <c r="AC179" s="1">
        <f>(Table2[[#This Row],[Close Price]]/Table2[[#This Row],[Day Low]])-1</f>
        <v>6.6299101698699126E-3</v>
      </c>
      <c r="AD179" s="1">
        <f>(Table2[[#This Row],[Day High]]/Table2[[#This Row],[Close Price]])-1</f>
        <v>3.8340130018598373E-2</v>
      </c>
      <c r="AE179" s="1">
        <f>(Table2[[#This Row],[Close Price]]/Table2[[#This Row],[Current Week Low]])-1</f>
        <v>6.6299101698699126E-3</v>
      </c>
      <c r="AF179" s="1">
        <f>(Table2[[#This Row],[Current Week High]]/Table2[[#This Row],[Close Price]])-1</f>
        <v>5.7928233828723474E-2</v>
      </c>
      <c r="AG179" s="1">
        <f>(Table2[[#This Row],[Close Price]]/Table2[[#This Row],[Current Month Low]])-1</f>
        <v>6.3435611765346289E-2</v>
      </c>
      <c r="AH179" s="1">
        <f>(Table2[[#This Row],[Current Month High]]/Table2[[#This Row],[Close Price]])-1</f>
        <v>7.3830771068302381E-2</v>
      </c>
      <c r="AI179">
        <v>18.9277731329022</v>
      </c>
      <c r="AJ179">
        <v>58.3758951493041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-0.06</v>
      </c>
      <c r="AM179" t="s">
        <v>3189</v>
      </c>
      <c r="AN179">
        <v>2.31</v>
      </c>
      <c r="AO179" t="s">
        <v>3190</v>
      </c>
      <c r="AP179">
        <v>7.8975962930553006E-2</v>
      </c>
      <c r="AQ179">
        <f>(Table2[[#This Row],[Sharpe Ratio]]-AVERAGE(Table2[Sharpe Ratio]))/_xlfn.STDEV.P(Table2[Sharpe Ratio])</f>
        <v>0.25164938614094629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195</v>
      </c>
      <c r="AT179">
        <f>_xlfn.RANK.AVG(Table2[[#This Row],[6M Return vs Nifty Z-Score]],Table2[6M Return vs Nifty Z-Score])</f>
        <v>203</v>
      </c>
      <c r="AU179">
        <f>_xlfn.RANK.AVG(Table2[[#This Row],[Sharpe Ratio Z-Score]],Table2[Sharpe Ratio Z-Score])</f>
        <v>282</v>
      </c>
      <c r="AV179">
        <f>(Table2[[#This Row],[Rank 1Y]]+Table2[[#This Row],[Rank 6M]]+Table2[[#This Row],[Rank Sharpe]])/3</f>
        <v>226.66666666666666</v>
      </c>
    </row>
    <row r="180" spans="1:48" x14ac:dyDescent="0.3">
      <c r="A180" t="s">
        <v>1090</v>
      </c>
      <c r="B180" t="s">
        <v>1091</v>
      </c>
      <c r="C180" t="s">
        <v>3158</v>
      </c>
      <c r="D180" t="s">
        <v>499</v>
      </c>
      <c r="E180">
        <v>11722.84841758</v>
      </c>
      <c r="F180">
        <v>741.7</v>
      </c>
      <c r="G180">
        <v>55.7802697219078</v>
      </c>
      <c r="H180">
        <f>(Table2[[#This Row],[1Y Return vs Nifty]]-AVERAGE(Table2[1Y Return vs Nifty]))/_xlfn.STDEV.P(Table2[1Y Return vs Nifty])</f>
        <v>0.73728683146882867</v>
      </c>
      <c r="I180">
        <v>15.8380716650463</v>
      </c>
      <c r="J180">
        <f>(Table2[[#This Row],[1M Return vs Nifty]]-AVERAGE(Table2[1M Return vs Nifty]))/_xlfn.STDEV.P(Table2[1M Return vs Nifty])</f>
        <v>1.033162672781349</v>
      </c>
      <c r="K180">
        <v>42.723840894607697</v>
      </c>
      <c r="L180">
        <f>(Table2[[#This Row],[6M Return vs Nifty]]-AVERAGE(Table2[6M Return vs Nifty]))/_xlfn.STDEV.P(Table2[6M Return vs Nifty])</f>
        <v>1.1459630435817032</v>
      </c>
      <c r="M180">
        <v>11.3459453829794</v>
      </c>
      <c r="N180">
        <f>(Table2[[#This Row],[1W Return vs Nifty]]-AVERAGE(Table2[1W Return vs Nifty]))/_xlfn.STDEV.P(Table2[1W Return vs Nifty])</f>
        <v>2.0535322432025511</v>
      </c>
      <c r="O180">
        <v>708.24</v>
      </c>
      <c r="P180">
        <v>707.72738244986999</v>
      </c>
      <c r="Q180">
        <v>619.62435229423397</v>
      </c>
      <c r="R180">
        <v>68.280988964723605</v>
      </c>
      <c r="S180" s="1">
        <f>(Table2[[#This Row],[Close Price]]-Table2[[#This Row],[20D EMA]])/Table2[[#This Row],[20D EMA]]</f>
        <v>4.7243872133740025E-2</v>
      </c>
      <c r="T180" s="1">
        <f>(Table2[[#This Row],[Close Price]]-Table2[[#This Row],[50D EMA]])/Table2[[#This Row],[50D EMA]]</f>
        <v>4.8002406565831039E-2</v>
      </c>
      <c r="U180" s="1">
        <f>(Table2[[#This Row],[Close Price]]-Table2[[#This Row],[200D EMA]])/Table2[[#This Row],[200D EMA]]</f>
        <v>0.19701557444242832</v>
      </c>
      <c r="V180">
        <v>0.249639453065126</v>
      </c>
      <c r="W180">
        <v>733.05</v>
      </c>
      <c r="X180">
        <v>760</v>
      </c>
      <c r="Y180">
        <v>688.05</v>
      </c>
      <c r="Z180">
        <v>760</v>
      </c>
      <c r="AA180">
        <v>642</v>
      </c>
      <c r="AB180">
        <v>762.25</v>
      </c>
      <c r="AC180" s="1">
        <f>(Table2[[#This Row],[Close Price]]/Table2[[#This Row],[Day Low]])-1</f>
        <v>1.1800013641634299E-2</v>
      </c>
      <c r="AD180" s="1">
        <f>(Table2[[#This Row],[Day High]]/Table2[[#This Row],[Close Price]])-1</f>
        <v>2.4673048402318987E-2</v>
      </c>
      <c r="AE180" s="1">
        <f>(Table2[[#This Row],[Close Price]]/Table2[[#This Row],[Current Week Low]])-1</f>
        <v>7.7973984448804767E-2</v>
      </c>
      <c r="AF180" s="1">
        <f>(Table2[[#This Row],[Current Week High]]/Table2[[#This Row],[Close Price]])-1</f>
        <v>2.4673048402318987E-2</v>
      </c>
      <c r="AG180" s="1">
        <f>(Table2[[#This Row],[Close Price]]/Table2[[#This Row],[Current Month Low]])-1</f>
        <v>0.15529595015576336</v>
      </c>
      <c r="AH180" s="1">
        <f>(Table2[[#This Row],[Current Month High]]/Table2[[#This Row],[Close Price]])-1</f>
        <v>2.7706619927194254E-2</v>
      </c>
      <c r="AI180">
        <v>12.8488607253606</v>
      </c>
      <c r="AJ180">
        <v>76.595238095238102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0.16</v>
      </c>
      <c r="AM180" t="s">
        <v>3190</v>
      </c>
      <c r="AN180">
        <v>4.16</v>
      </c>
      <c r="AO180" t="s">
        <v>3190</v>
      </c>
      <c r="AP180">
        <v>1.2635523501246001E-2</v>
      </c>
      <c r="AQ180">
        <f>(Table2[[#This Row],[Sharpe Ratio]]-AVERAGE(Table2[Sharpe Ratio]))/_xlfn.STDEV.P(Table2[Sharpe Ratio])</f>
        <v>-0.51442776538099244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4.4555170256534398</v>
      </c>
      <c r="AS180">
        <f>_xlfn.RANK.AVG(Table2[[#This Row],[1Y Return vs Nifty Z-Score]],Table2[1Y Return vs Nifty Z-Score])</f>
        <v>129</v>
      </c>
      <c r="AT180">
        <f>_xlfn.RANK.AVG(Table2[[#This Row],[6M Return vs Nifty Z-Score]],Table2[6M Return vs Nifty Z-Score])</f>
        <v>81</v>
      </c>
      <c r="AU180">
        <f>_xlfn.RANK.AVG(Table2[[#This Row],[Sharpe Ratio Z-Score]],Table2[Sharpe Ratio Z-Score])</f>
        <v>470</v>
      </c>
      <c r="AV180">
        <f>(Table2[[#This Row],[Rank 1Y]]+Table2[[#This Row],[Rank 6M]]+Table2[[#This Row],[Rank Sharpe]])/3</f>
        <v>226.66666666666666</v>
      </c>
    </row>
    <row r="181" spans="1:48" x14ac:dyDescent="0.3">
      <c r="A181" t="s">
        <v>78</v>
      </c>
      <c r="B181" t="s">
        <v>79</v>
      </c>
      <c r="C181" t="s">
        <v>3152</v>
      </c>
      <c r="D181" t="s">
        <v>80</v>
      </c>
      <c r="E181">
        <v>298731.76087499998</v>
      </c>
      <c r="F181">
        <v>4466.8500000000004</v>
      </c>
      <c r="G181">
        <v>75.422041441364996</v>
      </c>
      <c r="H181">
        <f>(Table2[[#This Row],[1Y Return vs Nifty]]-AVERAGE(Table2[1Y Return vs Nifty]))/_xlfn.STDEV.P(Table2[1Y Return vs Nifty])</f>
        <v>1.118899922593878</v>
      </c>
      <c r="I181">
        <v>8.7631982977028091</v>
      </c>
      <c r="J181">
        <f>(Table2[[#This Row],[1M Return vs Nifty]]-AVERAGE(Table2[1M Return vs Nifty]))/_xlfn.STDEV.P(Table2[1M Return vs Nifty])</f>
        <v>0.37785514413302695</v>
      </c>
      <c r="K181">
        <v>-15.4971617329858</v>
      </c>
      <c r="L181">
        <f>(Table2[[#This Row],[6M Return vs Nifty]]-AVERAGE(Table2[6M Return vs Nifty]))/_xlfn.STDEV.P(Table2[6M Return vs Nifty])</f>
        <v>-0.73670805811937701</v>
      </c>
      <c r="M181">
        <v>7.7965556154637499</v>
      </c>
      <c r="N181">
        <f>(Table2[[#This Row],[1W Return vs Nifty]]-AVERAGE(Table2[1W Return vs Nifty]))/_xlfn.STDEV.P(Table2[1W Return vs Nifty])</f>
        <v>1.3021224363822159</v>
      </c>
      <c r="O181">
        <v>4278.6499999999996</v>
      </c>
      <c r="P181">
        <v>4370.4674367960497</v>
      </c>
      <c r="Q181">
        <v>4136.0517569384201</v>
      </c>
      <c r="R181">
        <v>68.426458446088901</v>
      </c>
      <c r="S181" s="1">
        <f>(Table2[[#This Row],[Close Price]]-Table2[[#This Row],[20D EMA]])/Table2[[#This Row],[20D EMA]]</f>
        <v>4.3985836654084988E-2</v>
      </c>
      <c r="T181" s="1">
        <f>(Table2[[#This Row],[Close Price]]-Table2[[#This Row],[50D EMA]])/Table2[[#This Row],[50D EMA]]</f>
        <v>2.2053147540348192E-2</v>
      </c>
      <c r="U181" s="1">
        <f>(Table2[[#This Row],[Close Price]]-Table2[[#This Row],[200D EMA]])/Table2[[#This Row],[200D EMA]]</f>
        <v>7.9979232007106951E-2</v>
      </c>
      <c r="V181">
        <v>1.3113977108044499</v>
      </c>
      <c r="W181">
        <v>4451.25</v>
      </c>
      <c r="X181">
        <v>4529.5</v>
      </c>
      <c r="Y181">
        <v>4231.25</v>
      </c>
      <c r="Z181">
        <v>4529.5</v>
      </c>
      <c r="AA181">
        <v>3920.35</v>
      </c>
      <c r="AB181">
        <v>4529.5</v>
      </c>
      <c r="AC181" s="1">
        <f>(Table2[[#This Row],[Close Price]]/Table2[[#This Row],[Day Low]])-1</f>
        <v>3.504633529907375E-3</v>
      </c>
      <c r="AD181" s="1">
        <f>(Table2[[#This Row],[Day High]]/Table2[[#This Row],[Close Price]])-1</f>
        <v>1.4025543727682832E-2</v>
      </c>
      <c r="AE181" s="1">
        <f>(Table2[[#This Row],[Close Price]]/Table2[[#This Row],[Current Week Low]])-1</f>
        <v>5.5680945347119648E-2</v>
      </c>
      <c r="AF181" s="1">
        <f>(Table2[[#This Row],[Current Week High]]/Table2[[#This Row],[Close Price]])-1</f>
        <v>1.4025543727682832E-2</v>
      </c>
      <c r="AG181" s="1">
        <f>(Table2[[#This Row],[Close Price]]/Table2[[#This Row],[Current Month Low]])-1</f>
        <v>0.13940081880444355</v>
      </c>
      <c r="AH181" s="1">
        <f>(Table2[[#This Row],[Current Month High]]/Table2[[#This Row],[Close Price]])-1</f>
        <v>1.4025543727682832E-2</v>
      </c>
      <c r="AI181">
        <v>27.041427404099</v>
      </c>
      <c r="AJ181">
        <v>97.124889673433302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</v>
      </c>
      <c r="AM181">
        <v>0</v>
      </c>
      <c r="AN181">
        <v>1.51</v>
      </c>
      <c r="AO181" t="s">
        <v>3190</v>
      </c>
      <c r="AP181">
        <v>0.25085514268322401</v>
      </c>
      <c r="AQ181">
        <f>(Table2[[#This Row],[Sharpe Ratio]]-AVERAGE(Table2[Sharpe Ratio]))/_xlfn.STDEV.P(Table2[Sharpe Ratio])</f>
        <v>2.2364525252754883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83</v>
      </c>
      <c r="AT181">
        <f>_xlfn.RANK.AVG(Table2[[#This Row],[6M Return vs Nifty Z-Score]],Table2[6M Return vs Nifty Z-Score])</f>
        <v>592</v>
      </c>
      <c r="AU181">
        <f>_xlfn.RANK.AVG(Table2[[#This Row],[Sharpe Ratio Z-Score]],Table2[Sharpe Ratio Z-Score])</f>
        <v>8</v>
      </c>
      <c r="AV181">
        <f>(Table2[[#This Row],[Rank 1Y]]+Table2[[#This Row],[Rank 6M]]+Table2[[#This Row],[Rank Sharpe]])/3</f>
        <v>227.66666666666666</v>
      </c>
    </row>
    <row r="182" spans="1:48" x14ac:dyDescent="0.3">
      <c r="A182" t="s">
        <v>1076</v>
      </c>
      <c r="B182" t="s">
        <v>1077</v>
      </c>
      <c r="C182" t="s">
        <v>3150</v>
      </c>
      <c r="D182" t="s">
        <v>425</v>
      </c>
      <c r="E182">
        <v>12025.205600219901</v>
      </c>
      <c r="F182">
        <v>2972.85</v>
      </c>
      <c r="G182">
        <v>21.9923679306583</v>
      </c>
      <c r="H182">
        <f>(Table2[[#This Row],[1Y Return vs Nifty]]-AVERAGE(Table2[1Y Return vs Nifty]))/_xlfn.STDEV.P(Table2[1Y Return vs Nifty])</f>
        <v>8.0833542562330676E-2</v>
      </c>
      <c r="I182">
        <v>9.4316415179134196</v>
      </c>
      <c r="J182">
        <f>(Table2[[#This Row],[1M Return vs Nifty]]-AVERAGE(Table2[1M Return vs Nifty]))/_xlfn.STDEV.P(Table2[1M Return vs Nifty])</f>
        <v>0.43976945014730084</v>
      </c>
      <c r="K182">
        <v>19.8341395179296</v>
      </c>
      <c r="L182">
        <f>(Table2[[#This Row],[6M Return vs Nifty]]-AVERAGE(Table2[6M Return vs Nifty]))/_xlfn.STDEV.P(Table2[6M Return vs Nifty])</f>
        <v>0.40578720731028795</v>
      </c>
      <c r="M182">
        <v>3.0034691707788501</v>
      </c>
      <c r="N182">
        <f>(Table2[[#This Row],[1W Return vs Nifty]]-AVERAGE(Table2[1W Return vs Nifty]))/_xlfn.STDEV.P(Table2[1W Return vs Nifty])</f>
        <v>0.28742064385557464</v>
      </c>
      <c r="O182">
        <v>2860.74</v>
      </c>
      <c r="P182">
        <v>2859.81594688519</v>
      </c>
      <c r="Q182">
        <v>2689.2419223970501</v>
      </c>
      <c r="R182">
        <v>67.948753299295404</v>
      </c>
      <c r="S182" s="1">
        <f>(Table2[[#This Row],[Close Price]]-Table2[[#This Row],[20D EMA]])/Table2[[#This Row],[20D EMA]]</f>
        <v>3.9189160846494313E-2</v>
      </c>
      <c r="T182" s="1">
        <f>(Table2[[#This Row],[Close Price]]-Table2[[#This Row],[50D EMA]])/Table2[[#This Row],[50D EMA]]</f>
        <v>3.9524939791290625E-2</v>
      </c>
      <c r="U182" s="1">
        <f>(Table2[[#This Row],[Close Price]]-Table2[[#This Row],[200D EMA]])/Table2[[#This Row],[200D EMA]]</f>
        <v>0.10546023220928981</v>
      </c>
      <c r="V182">
        <v>0.35550151216942899</v>
      </c>
      <c r="W182">
        <v>2929.5</v>
      </c>
      <c r="X182">
        <v>3001</v>
      </c>
      <c r="Y182">
        <v>2861</v>
      </c>
      <c r="Z182">
        <v>3001</v>
      </c>
      <c r="AA182">
        <v>2660</v>
      </c>
      <c r="AB182">
        <v>3001</v>
      </c>
      <c r="AC182" s="1">
        <f>(Table2[[#This Row],[Close Price]]/Table2[[#This Row],[Day Low]])-1</f>
        <v>1.4797747055811605E-2</v>
      </c>
      <c r="AD182" s="1">
        <f>(Table2[[#This Row],[Day High]]/Table2[[#This Row],[Close Price]])-1</f>
        <v>9.4690280370688384E-3</v>
      </c>
      <c r="AE182" s="1">
        <f>(Table2[[#This Row],[Close Price]]/Table2[[#This Row],[Current Week Low]])-1</f>
        <v>3.9094722125130987E-2</v>
      </c>
      <c r="AF182" s="1">
        <f>(Table2[[#This Row],[Current Week High]]/Table2[[#This Row],[Close Price]])-1</f>
        <v>9.4690280370688384E-3</v>
      </c>
      <c r="AG182" s="1">
        <f>(Table2[[#This Row],[Close Price]]/Table2[[#This Row],[Current Month Low]])-1</f>
        <v>0.11761278195488711</v>
      </c>
      <c r="AH182" s="1">
        <f>(Table2[[#This Row],[Current Month High]]/Table2[[#This Row],[Close Price]])-1</f>
        <v>9.4690280370688384E-3</v>
      </c>
      <c r="AI182">
        <v>9.7599946179591992</v>
      </c>
      <c r="AJ182">
        <v>42.819053109461599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0.15</v>
      </c>
      <c r="AM182" t="s">
        <v>3190</v>
      </c>
      <c r="AN182">
        <v>3.74</v>
      </c>
      <c r="AO182" t="s">
        <v>3190</v>
      </c>
      <c r="AP182">
        <v>0.10147726646687</v>
      </c>
      <c r="AQ182">
        <f>(Table2[[#This Row],[Sharpe Ratio]]-AVERAGE(Table2[Sharpe Ratio]))/_xlfn.STDEV.P(Table2[Sharpe Ratio])</f>
        <v>0.5114868950106447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1.7252977388861388</v>
      </c>
      <c r="AS182">
        <f>_xlfn.RANK.AVG(Table2[[#This Row],[1Y Return vs Nifty Z-Score]],Table2[1Y Return vs Nifty Z-Score])</f>
        <v>280</v>
      </c>
      <c r="AT182">
        <f>_xlfn.RANK.AVG(Table2[[#This Row],[6M Return vs Nifty Z-Score]],Table2[6M Return vs Nifty Z-Score])</f>
        <v>182</v>
      </c>
      <c r="AU182">
        <f>_xlfn.RANK.AVG(Table2[[#This Row],[Sharpe Ratio Z-Score]],Table2[Sharpe Ratio Z-Score])</f>
        <v>221</v>
      </c>
      <c r="AV182">
        <f>(Table2[[#This Row],[Rank 1Y]]+Table2[[#This Row],[Rank 6M]]+Table2[[#This Row],[Rank Sharpe]])/3</f>
        <v>227.66666666666666</v>
      </c>
    </row>
    <row r="183" spans="1:48" x14ac:dyDescent="0.3">
      <c r="A183" t="s">
        <v>797</v>
      </c>
      <c r="B183" t="s">
        <v>798</v>
      </c>
      <c r="C183" t="s">
        <v>3152</v>
      </c>
      <c r="D183" t="s">
        <v>468</v>
      </c>
      <c r="E183">
        <v>19877.332090150001</v>
      </c>
      <c r="F183">
        <v>312.25</v>
      </c>
      <c r="G183">
        <v>13.1575025541475</v>
      </c>
      <c r="H183">
        <f>(Table2[[#This Row],[1Y Return vs Nifty]]-AVERAGE(Table2[1Y Return vs Nifty]))/_xlfn.STDEV.P(Table2[1Y Return vs Nifty])</f>
        <v>-9.081595699193519E-2</v>
      </c>
      <c r="I183">
        <v>2.6014210968531701</v>
      </c>
      <c r="J183">
        <f>(Table2[[#This Row],[1M Return vs Nifty]]-AVERAGE(Table2[1M Return vs Nifty]))/_xlfn.STDEV.P(Table2[1M Return vs Nifty])</f>
        <v>-0.19287718984887542</v>
      </c>
      <c r="K183">
        <v>8.0297172921443902</v>
      </c>
      <c r="L183">
        <f>(Table2[[#This Row],[6M Return vs Nifty]]-AVERAGE(Table2[6M Return vs Nifty]))/_xlfn.STDEV.P(Table2[6M Return vs Nifty])</f>
        <v>2.4071956906288508E-2</v>
      </c>
      <c r="M183">
        <v>0.29706926746762902</v>
      </c>
      <c r="N183">
        <f>(Table2[[#This Row],[1W Return vs Nifty]]-AVERAGE(Table2[1W Return vs Nifty]))/_xlfn.STDEV.P(Table2[1W Return vs Nifty])</f>
        <v>-0.28552726035531234</v>
      </c>
      <c r="O183">
        <v>310.27</v>
      </c>
      <c r="P183">
        <v>321.78687185003599</v>
      </c>
      <c r="Q183">
        <v>292.44083615116602</v>
      </c>
      <c r="R183">
        <v>58.429008707696902</v>
      </c>
      <c r="S183" s="1">
        <f>(Table2[[#This Row],[Close Price]]-Table2[[#This Row],[20D EMA]])/Table2[[#This Row],[20D EMA]]</f>
        <v>6.3815386598769404E-3</v>
      </c>
      <c r="T183" s="1">
        <f>(Table2[[#This Row],[Close Price]]-Table2[[#This Row],[50D EMA]])/Table2[[#This Row],[50D EMA]]</f>
        <v>-2.9637230988343463E-2</v>
      </c>
      <c r="U183" s="1">
        <f>(Table2[[#This Row],[Close Price]]-Table2[[#This Row],[200D EMA]])/Table2[[#This Row],[200D EMA]]</f>
        <v>6.7737338292229443E-2</v>
      </c>
      <c r="V183">
        <v>0.54508095432547299</v>
      </c>
      <c r="W183">
        <v>307</v>
      </c>
      <c r="X183">
        <v>314</v>
      </c>
      <c r="Y183">
        <v>300.8</v>
      </c>
      <c r="Z183">
        <v>314.89999999999998</v>
      </c>
      <c r="AA183">
        <v>287.5</v>
      </c>
      <c r="AB183">
        <v>337.8</v>
      </c>
      <c r="AC183" s="1">
        <f>(Table2[[#This Row],[Close Price]]/Table2[[#This Row],[Day Low]])-1</f>
        <v>1.7100977198696965E-2</v>
      </c>
      <c r="AD183" s="1">
        <f>(Table2[[#This Row],[Day High]]/Table2[[#This Row],[Close Price]])-1</f>
        <v>5.6044835868696019E-3</v>
      </c>
      <c r="AE183" s="1">
        <f>(Table2[[#This Row],[Close Price]]/Table2[[#This Row],[Current Week Low]])-1</f>
        <v>3.8065159574468099E-2</v>
      </c>
      <c r="AF183" s="1">
        <f>(Table2[[#This Row],[Current Week High]]/Table2[[#This Row],[Close Price]])-1</f>
        <v>8.4867894315452386E-3</v>
      </c>
      <c r="AG183" s="1">
        <f>(Table2[[#This Row],[Close Price]]/Table2[[#This Row],[Current Month Low]])-1</f>
        <v>8.6086956521739033E-2</v>
      </c>
      <c r="AH183" s="1">
        <f>(Table2[[#This Row],[Current Month High]]/Table2[[#This Row],[Close Price]])-1</f>
        <v>8.1825460368294634E-2</v>
      </c>
      <c r="AI183">
        <v>22.9303442754203</v>
      </c>
      <c r="AJ183">
        <v>64.363732070009206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-7.0000000000000007E-2</v>
      </c>
      <c r="AM183" t="s">
        <v>3189</v>
      </c>
      <c r="AN183">
        <v>1.71</v>
      </c>
      <c r="AO183" t="s">
        <v>3190</v>
      </c>
      <c r="AP183">
        <v>0.17752374711378899</v>
      </c>
      <c r="AQ183">
        <f>(Table2[[#This Row],[Sharpe Ratio]]-AVERAGE(Table2[Sharpe Ratio]))/_xlfn.STDEV.P(Table2[Sharpe Ratio])</f>
        <v>1.3896461562157147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337</v>
      </c>
      <c r="AT183">
        <f>_xlfn.RANK.AVG(Table2[[#This Row],[6M Return vs Nifty Z-Score]],Table2[6M Return vs Nifty Z-Score])</f>
        <v>290</v>
      </c>
      <c r="AU183">
        <f>_xlfn.RANK.AVG(Table2[[#This Row],[Sharpe Ratio Z-Score]],Table2[Sharpe Ratio Z-Score])</f>
        <v>58</v>
      </c>
      <c r="AV183">
        <f>(Table2[[#This Row],[Rank 1Y]]+Table2[[#This Row],[Rank 6M]]+Table2[[#This Row],[Rank Sharpe]])/3</f>
        <v>228.33333333333334</v>
      </c>
    </row>
    <row r="184" spans="1:48" x14ac:dyDescent="0.3">
      <c r="A184" t="s">
        <v>1855</v>
      </c>
      <c r="B184" t="s">
        <v>1856</v>
      </c>
      <c r="C184" t="s">
        <v>3153</v>
      </c>
      <c r="D184" t="s">
        <v>928</v>
      </c>
      <c r="E184">
        <v>4146.90924645</v>
      </c>
      <c r="F184">
        <v>335.1</v>
      </c>
      <c r="G184">
        <v>47.439876386549699</v>
      </c>
      <c r="H184">
        <f>(Table2[[#This Row],[1Y Return vs Nifty]]-AVERAGE(Table2[1Y Return vs Nifty]))/_xlfn.STDEV.P(Table2[1Y Return vs Nifty])</f>
        <v>0.57524425570913418</v>
      </c>
      <c r="I184">
        <v>-10.321441744168</v>
      </c>
      <c r="J184">
        <f>(Table2[[#This Row],[1M Return vs Nifty]]-AVERAGE(Table2[1M Return vs Nifty]))/_xlfn.STDEV.P(Table2[1M Return vs Nifty])</f>
        <v>-1.3898525803201527</v>
      </c>
      <c r="K184">
        <v>24.899570402876702</v>
      </c>
      <c r="L184">
        <f>(Table2[[#This Row],[6M Return vs Nifty]]-AVERAGE(Table2[6M Return vs Nifty]))/_xlfn.STDEV.P(Table2[6M Return vs Nifty])</f>
        <v>0.56958617871848993</v>
      </c>
      <c r="M184">
        <v>2.6971377919080002</v>
      </c>
      <c r="N184">
        <f>(Table2[[#This Row],[1W Return vs Nifty]]-AVERAGE(Table2[1W Return vs Nifty]))/_xlfn.STDEV.P(Table2[1W Return vs Nifty])</f>
        <v>0.22256994632807706</v>
      </c>
      <c r="O184">
        <v>337.87</v>
      </c>
      <c r="P184">
        <v>351.940341844599</v>
      </c>
      <c r="Q184">
        <v>316.55509586671297</v>
      </c>
      <c r="R184">
        <v>52.420503669806202</v>
      </c>
      <c r="S184" s="1">
        <f>(Table2[[#This Row],[Close Price]]-Table2[[#This Row],[20D EMA]])/Table2[[#This Row],[20D EMA]]</f>
        <v>-8.1984195104625492E-3</v>
      </c>
      <c r="T184" s="1">
        <f>(Table2[[#This Row],[Close Price]]-Table2[[#This Row],[50D EMA]])/Table2[[#This Row],[50D EMA]]</f>
        <v>-4.7849990019146249E-2</v>
      </c>
      <c r="U184" s="1">
        <f>(Table2[[#This Row],[Close Price]]-Table2[[#This Row],[200D EMA]])/Table2[[#This Row],[200D EMA]]</f>
        <v>5.8583495812986275E-2</v>
      </c>
      <c r="V184">
        <v>0.54482768787621905</v>
      </c>
      <c r="W184">
        <v>332</v>
      </c>
      <c r="X184">
        <v>339.95</v>
      </c>
      <c r="Y184">
        <v>318.10000000000002</v>
      </c>
      <c r="Z184">
        <v>339.95</v>
      </c>
      <c r="AA184">
        <v>310.95</v>
      </c>
      <c r="AB184">
        <v>374.95</v>
      </c>
      <c r="AC184" s="1">
        <f>(Table2[[#This Row],[Close Price]]/Table2[[#This Row],[Day Low]])-1</f>
        <v>9.3373493975903443E-3</v>
      </c>
      <c r="AD184" s="1">
        <f>(Table2[[#This Row],[Day High]]/Table2[[#This Row],[Close Price]])-1</f>
        <v>1.4473291554759626E-2</v>
      </c>
      <c r="AE184" s="1">
        <f>(Table2[[#This Row],[Close Price]]/Table2[[#This Row],[Current Week Low]])-1</f>
        <v>5.3442313737818381E-2</v>
      </c>
      <c r="AF184" s="1">
        <f>(Table2[[#This Row],[Current Week High]]/Table2[[#This Row],[Close Price]])-1</f>
        <v>1.4473291554759626E-2</v>
      </c>
      <c r="AG184" s="1">
        <f>(Table2[[#This Row],[Close Price]]/Table2[[#This Row],[Current Month Low]])-1</f>
        <v>7.7665219488663784E-2</v>
      </c>
      <c r="AH184" s="1">
        <f>(Table2[[#This Row],[Current Month High]]/Table2[[#This Row],[Close Price]])-1</f>
        <v>0.118919725455088</v>
      </c>
      <c r="AI184">
        <v>22.933452700686299</v>
      </c>
      <c r="AJ184">
        <v>72.642967542503797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-0.06</v>
      </c>
      <c r="AM184" t="s">
        <v>3189</v>
      </c>
      <c r="AN184">
        <v>-5.87</v>
      </c>
      <c r="AO184" t="s">
        <v>3189</v>
      </c>
      <c r="AP184">
        <v>4.4604740542840998E-2</v>
      </c>
      <c r="AQ184">
        <f>(Table2[[#This Row],[Sharpe Ratio]]-AVERAGE(Table2[Sharpe Ratio]))/_xlfn.STDEV.P(Table2[Sharpe Ratio])</f>
        <v>-0.14525796580935355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149</v>
      </c>
      <c r="AT184">
        <f>_xlfn.RANK.AVG(Table2[[#This Row],[6M Return vs Nifty Z-Score]],Table2[6M Return vs Nifty Z-Score])</f>
        <v>150</v>
      </c>
      <c r="AU184">
        <f>_xlfn.RANK.AVG(Table2[[#This Row],[Sharpe Ratio Z-Score]],Table2[Sharpe Ratio Z-Score])</f>
        <v>387</v>
      </c>
      <c r="AV184">
        <f>(Table2[[#This Row],[Rank 1Y]]+Table2[[#This Row],[Rank 6M]]+Table2[[#This Row],[Rank Sharpe]])/3</f>
        <v>228.66666666666666</v>
      </c>
    </row>
    <row r="185" spans="1:48" x14ac:dyDescent="0.3">
      <c r="A185" t="s">
        <v>642</v>
      </c>
      <c r="B185" t="s">
        <v>643</v>
      </c>
      <c r="C185" t="s">
        <v>3152</v>
      </c>
      <c r="D185" t="s">
        <v>644</v>
      </c>
      <c r="E185">
        <v>28383.539496279998</v>
      </c>
      <c r="F185">
        <v>1248.05</v>
      </c>
      <c r="G185">
        <v>169.27560302762001</v>
      </c>
      <c r="H185">
        <f>(Table2[[#This Row],[1Y Return vs Nifty]]-AVERAGE(Table2[1Y Return vs Nifty]))/_xlfn.STDEV.P(Table2[1Y Return vs Nifty])</f>
        <v>2.9423478407135444</v>
      </c>
      <c r="I185">
        <v>26.447313635600398</v>
      </c>
      <c r="J185">
        <f>(Table2[[#This Row],[1M Return vs Nifty]]-AVERAGE(Table2[1M Return vs Nifty]))/_xlfn.STDEV.P(Table2[1M Return vs Nifty])</f>
        <v>2.0158397859360044</v>
      </c>
      <c r="K185">
        <v>26.766673748579201</v>
      </c>
      <c r="L185">
        <f>(Table2[[#This Row],[6M Return vs Nifty]]-AVERAGE(Table2[6M Return vs Nifty]))/_xlfn.STDEV.P(Table2[6M Return vs Nifty])</f>
        <v>0.62996201139399111</v>
      </c>
      <c r="M185">
        <v>4.4527894197700402</v>
      </c>
      <c r="N185">
        <f>(Table2[[#This Row],[1W Return vs Nifty]]-AVERAGE(Table2[1W Return vs Nifty]))/_xlfn.STDEV.P(Table2[1W Return vs Nifty])</f>
        <v>0.59424337104158487</v>
      </c>
      <c r="O185">
        <v>1160.47</v>
      </c>
      <c r="P185">
        <v>1136.3883646490899</v>
      </c>
      <c r="Q185">
        <v>977.27652735138804</v>
      </c>
      <c r="R185">
        <v>71.246972022458095</v>
      </c>
      <c r="S185" s="1">
        <f>(Table2[[#This Row],[Close Price]]-Table2[[#This Row],[20D EMA]])/Table2[[#This Row],[20D EMA]]</f>
        <v>7.5469421872172412E-2</v>
      </c>
      <c r="T185" s="1">
        <f>(Table2[[#This Row],[Close Price]]-Table2[[#This Row],[50D EMA]])/Table2[[#This Row],[50D EMA]]</f>
        <v>9.8260100881436344E-2</v>
      </c>
      <c r="U185" s="1">
        <f>(Table2[[#This Row],[Close Price]]-Table2[[#This Row],[200D EMA]])/Table2[[#This Row],[200D EMA]]</f>
        <v>0.27706945278063866</v>
      </c>
      <c r="V185">
        <v>2.2276279576392102</v>
      </c>
      <c r="W185">
        <v>1216.05</v>
      </c>
      <c r="X185">
        <v>1254.5999999999999</v>
      </c>
      <c r="Y185">
        <v>1195.4000000000001</v>
      </c>
      <c r="Z185">
        <v>1279.5999999999999</v>
      </c>
      <c r="AA185">
        <v>1033.0999999999999</v>
      </c>
      <c r="AB185">
        <v>1279.5999999999999</v>
      </c>
      <c r="AC185" s="1">
        <f>(Table2[[#This Row],[Close Price]]/Table2[[#This Row],[Day Low]])-1</f>
        <v>2.6314707454463182E-2</v>
      </c>
      <c r="AD185" s="1">
        <f>(Table2[[#This Row],[Day High]]/Table2[[#This Row],[Close Price]])-1</f>
        <v>5.2481871719882722E-3</v>
      </c>
      <c r="AE185" s="1">
        <f>(Table2[[#This Row],[Close Price]]/Table2[[#This Row],[Current Week Low]])-1</f>
        <v>4.4043834699682094E-2</v>
      </c>
      <c r="AF185" s="1">
        <f>(Table2[[#This Row],[Current Week High]]/Table2[[#This Row],[Close Price]])-1</f>
        <v>2.5279435920035231E-2</v>
      </c>
      <c r="AG185" s="1">
        <f>(Table2[[#This Row],[Close Price]]/Table2[[#This Row],[Current Month Low]])-1</f>
        <v>0.20806311102507014</v>
      </c>
      <c r="AH185" s="1">
        <f>(Table2[[#This Row],[Current Month High]]/Table2[[#This Row],[Close Price]])-1</f>
        <v>2.5279435920035231E-2</v>
      </c>
      <c r="AI185">
        <v>16.177236488922698</v>
      </c>
      <c r="AJ185">
        <v>239.14402173913001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0.18</v>
      </c>
      <c r="AM185" t="s">
        <v>3190</v>
      </c>
      <c r="AN185">
        <v>10.4</v>
      </c>
      <c r="AO185" t="s">
        <v>3190</v>
      </c>
      <c r="AQ185">
        <f>(Table2[[#This Row],[Sharpe Ratio]]-AVERAGE(Table2[Sharpe Ratio]))/_xlfn.STDEV.P(Table2[Sharpe Ratio])</f>
        <v>-0.66033855426170107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5.5220544548234241</v>
      </c>
      <c r="AS185">
        <f>_xlfn.RANK.AVG(Table2[[#This Row],[1Y Return vs Nifty Z-Score]],Table2[1Y Return vs Nifty Z-Score])</f>
        <v>15</v>
      </c>
      <c r="AT185">
        <f>_xlfn.RANK.AVG(Table2[[#This Row],[6M Return vs Nifty Z-Score]],Table2[6M Return vs Nifty Z-Score])</f>
        <v>140</v>
      </c>
      <c r="AU185">
        <f>_xlfn.RANK.AVG(Table2[[#This Row],[Sharpe Ratio Z-Score]],Table2[Sharpe Ratio Z-Score])</f>
        <v>533</v>
      </c>
      <c r="AV185">
        <f>(Table2[[#This Row],[Rank 1Y]]+Table2[[#This Row],[Rank 6M]]+Table2[[#This Row],[Rank Sharpe]])/3</f>
        <v>229.33333333333334</v>
      </c>
    </row>
    <row r="186" spans="1:48" x14ac:dyDescent="0.3">
      <c r="A186" t="s">
        <v>724</v>
      </c>
      <c r="B186" t="s">
        <v>725</v>
      </c>
      <c r="C186" t="s">
        <v>3148</v>
      </c>
      <c r="D186" t="s">
        <v>51</v>
      </c>
      <c r="E186">
        <v>23955.049563150002</v>
      </c>
      <c r="F186">
        <v>1337.45</v>
      </c>
      <c r="G186">
        <v>54.334986677675502</v>
      </c>
      <c r="H186">
        <f>(Table2[[#This Row],[1Y Return vs Nifty]]-AVERAGE(Table2[1Y Return vs Nifty]))/_xlfn.STDEV.P(Table2[1Y Return vs Nifty])</f>
        <v>0.70920693430182558</v>
      </c>
      <c r="I186">
        <v>6.4617500034345499</v>
      </c>
      <c r="J186">
        <f>(Table2[[#This Row],[1M Return vs Nifty]]-AVERAGE(Table2[1M Return vs Nifty]))/_xlfn.STDEV.P(Table2[1M Return vs Nifty])</f>
        <v>0.16468434718417371</v>
      </c>
      <c r="K186">
        <v>25.077536387294298</v>
      </c>
      <c r="L186">
        <f>(Table2[[#This Row],[6M Return vs Nifty]]-AVERAGE(Table2[6M Return vs Nifty]))/_xlfn.STDEV.P(Table2[6M Return vs Nifty])</f>
        <v>0.57534099915832204</v>
      </c>
      <c r="M186">
        <v>-3.8570529116262402</v>
      </c>
      <c r="N186">
        <f>(Table2[[#This Row],[1W Return vs Nifty]]-AVERAGE(Table2[1W Return vs Nifty]))/_xlfn.STDEV.P(Table2[1W Return vs Nifty])</f>
        <v>-1.1649595990262531</v>
      </c>
      <c r="O186">
        <v>1373.03</v>
      </c>
      <c r="P186">
        <v>1389.84556679258</v>
      </c>
      <c r="Q186">
        <v>1237.0840365845099</v>
      </c>
      <c r="R186">
        <v>32.8383854091202</v>
      </c>
      <c r="S186" s="1">
        <f>(Table2[[#This Row],[Close Price]]-Table2[[#This Row],[20D EMA]])/Table2[[#This Row],[20D EMA]]</f>
        <v>-2.5913490601079312E-2</v>
      </c>
      <c r="T186" s="1">
        <f>(Table2[[#This Row],[Close Price]]-Table2[[#This Row],[50D EMA]])/Table2[[#This Row],[50D EMA]]</f>
        <v>-3.7698840824089544E-2</v>
      </c>
      <c r="U186" s="1">
        <f>(Table2[[#This Row],[Close Price]]-Table2[[#This Row],[200D EMA]])/Table2[[#This Row],[200D EMA]]</f>
        <v>8.1131079576931983E-2</v>
      </c>
      <c r="V186">
        <v>0.80837134994440196</v>
      </c>
      <c r="W186">
        <v>1332.1</v>
      </c>
      <c r="X186">
        <v>1371.2</v>
      </c>
      <c r="Y186">
        <v>1332.1</v>
      </c>
      <c r="Z186">
        <v>1382</v>
      </c>
      <c r="AA186">
        <v>1332.1</v>
      </c>
      <c r="AB186">
        <v>1460.15</v>
      </c>
      <c r="AC186" s="1">
        <f>(Table2[[#This Row],[Close Price]]/Table2[[#This Row],[Day Low]])-1</f>
        <v>4.016214998874057E-3</v>
      </c>
      <c r="AD186" s="1">
        <f>(Table2[[#This Row],[Day High]]/Table2[[#This Row],[Close Price]])-1</f>
        <v>2.5234588208904896E-2</v>
      </c>
      <c r="AE186" s="1">
        <f>(Table2[[#This Row],[Close Price]]/Table2[[#This Row],[Current Week Low]])-1</f>
        <v>4.016214998874057E-3</v>
      </c>
      <c r="AF186" s="1">
        <f>(Table2[[#This Row],[Current Week High]]/Table2[[#This Row],[Close Price]])-1</f>
        <v>3.3309656435754675E-2</v>
      </c>
      <c r="AG186" s="1">
        <f>(Table2[[#This Row],[Close Price]]/Table2[[#This Row],[Current Month Low]])-1</f>
        <v>4.016214998874057E-3</v>
      </c>
      <c r="AH186" s="1">
        <f>(Table2[[#This Row],[Current Month High]]/Table2[[#This Row],[Close Price]])-1</f>
        <v>9.1741747355041259E-2</v>
      </c>
      <c r="AI186">
        <v>22.546637257467498</v>
      </c>
      <c r="AJ186">
        <v>77.746029636520603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-0.08</v>
      </c>
      <c r="AM186" t="s">
        <v>3189</v>
      </c>
      <c r="AN186">
        <v>-4.95</v>
      </c>
      <c r="AO186" t="s">
        <v>3189</v>
      </c>
      <c r="AP186">
        <v>3.7149017916356997E-2</v>
      </c>
      <c r="AQ186">
        <f>(Table2[[#This Row],[Sharpe Ratio]]-AVERAGE(Table2[Sharpe Ratio]))/_xlfn.STDEV.P(Table2[Sharpe Ratio])</f>
        <v>-0.23135415090202133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134</v>
      </c>
      <c r="AT186">
        <f>_xlfn.RANK.AVG(Table2[[#This Row],[6M Return vs Nifty Z-Score]],Table2[6M Return vs Nifty Z-Score])</f>
        <v>148</v>
      </c>
      <c r="AU186">
        <f>_xlfn.RANK.AVG(Table2[[#This Row],[Sharpe Ratio Z-Score]],Table2[Sharpe Ratio Z-Score])</f>
        <v>406</v>
      </c>
      <c r="AV186">
        <f>(Table2[[#This Row],[Rank 1Y]]+Table2[[#This Row],[Rank 6M]]+Table2[[#This Row],[Rank Sharpe]])/3</f>
        <v>229.33333333333334</v>
      </c>
    </row>
    <row r="187" spans="1:48" x14ac:dyDescent="0.3">
      <c r="A187" t="s">
        <v>1412</v>
      </c>
      <c r="B187" t="s">
        <v>1413</v>
      </c>
      <c r="C187" t="s">
        <v>3156</v>
      </c>
      <c r="D187" t="s">
        <v>108</v>
      </c>
      <c r="E187">
        <v>7857.34301563999</v>
      </c>
      <c r="F187">
        <v>3968.95</v>
      </c>
      <c r="G187">
        <v>101.303376751345</v>
      </c>
      <c r="H187">
        <f>(Table2[[#This Row],[1Y Return vs Nifty]]-AVERAGE(Table2[1Y Return vs Nifty]))/_xlfn.STDEV.P(Table2[1Y Return vs Nifty])</f>
        <v>1.6217393054740648</v>
      </c>
      <c r="I187">
        <v>-7.4838389805728802</v>
      </c>
      <c r="J187">
        <f>(Table2[[#This Row],[1M Return vs Nifty]]-AVERAGE(Table2[1M Return vs Nifty]))/_xlfn.STDEV.P(Table2[1M Return vs Nifty])</f>
        <v>-1.1270206739739077</v>
      </c>
      <c r="K187">
        <v>73.553037296149697</v>
      </c>
      <c r="L187">
        <f>(Table2[[#This Row],[6M Return vs Nifty]]-AVERAGE(Table2[6M Return vs Nifty]))/_xlfn.STDEV.P(Table2[6M Return vs Nifty])</f>
        <v>2.1428754039734801</v>
      </c>
      <c r="M187">
        <v>11.94498946875</v>
      </c>
      <c r="N187">
        <f>(Table2[[#This Row],[1W Return vs Nifty]]-AVERAGE(Table2[1W Return vs Nifty]))/_xlfn.STDEV.P(Table2[1W Return vs Nifty])</f>
        <v>2.1803505500803593</v>
      </c>
      <c r="O187">
        <v>3913.05</v>
      </c>
      <c r="P187">
        <v>3946.39448431145</v>
      </c>
      <c r="Q187">
        <v>3264.9967029350801</v>
      </c>
      <c r="R187">
        <v>57.321863785048897</v>
      </c>
      <c r="S187" s="1">
        <f>(Table2[[#This Row],[Close Price]]-Table2[[#This Row],[20D EMA]])/Table2[[#This Row],[20D EMA]]</f>
        <v>1.4285531746335884E-2</v>
      </c>
      <c r="T187" s="1">
        <f>(Table2[[#This Row],[Close Price]]-Table2[[#This Row],[50D EMA]])/Table2[[#This Row],[50D EMA]]</f>
        <v>5.7154741570355693E-3</v>
      </c>
      <c r="U187" s="1">
        <f>(Table2[[#This Row],[Close Price]]-Table2[[#This Row],[200D EMA]])/Table2[[#This Row],[200D EMA]]</f>
        <v>0.21560612800377363</v>
      </c>
      <c r="V187">
        <v>0.73755463652123399</v>
      </c>
      <c r="W187">
        <v>3950</v>
      </c>
      <c r="X187">
        <v>4050.95</v>
      </c>
      <c r="Y187">
        <v>3751</v>
      </c>
      <c r="Z187">
        <v>4050.95</v>
      </c>
      <c r="AA187">
        <v>3389.05</v>
      </c>
      <c r="AB187">
        <v>4475.95</v>
      </c>
      <c r="AC187" s="1">
        <f>(Table2[[#This Row],[Close Price]]/Table2[[#This Row],[Day Low]])-1</f>
        <v>4.7974683544302898E-3</v>
      </c>
      <c r="AD187" s="1">
        <f>(Table2[[#This Row],[Day High]]/Table2[[#This Row],[Close Price]])-1</f>
        <v>2.0660376170019701E-2</v>
      </c>
      <c r="AE187" s="1">
        <f>(Table2[[#This Row],[Close Price]]/Table2[[#This Row],[Current Week Low]])-1</f>
        <v>5.8104505465209177E-2</v>
      </c>
      <c r="AF187" s="1">
        <f>(Table2[[#This Row],[Current Week High]]/Table2[[#This Row],[Close Price]])-1</f>
        <v>2.0660376170019701E-2</v>
      </c>
      <c r="AG187" s="1">
        <f>(Table2[[#This Row],[Close Price]]/Table2[[#This Row],[Current Month Low]])-1</f>
        <v>0.17110989805402688</v>
      </c>
      <c r="AH187" s="1">
        <f>(Table2[[#This Row],[Current Month High]]/Table2[[#This Row],[Close Price]])-1</f>
        <v>0.12774159412439068</v>
      </c>
      <c r="AI187">
        <v>13.8840247420602</v>
      </c>
      <c r="AJ187">
        <v>128.75792507204599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0.18</v>
      </c>
      <c r="AM187" t="s">
        <v>3190</v>
      </c>
      <c r="AN187">
        <v>-3.38</v>
      </c>
      <c r="AO187" t="s">
        <v>3189</v>
      </c>
      <c r="AP187">
        <v>-2.2226222714271E-2</v>
      </c>
      <c r="AQ187">
        <f>(Table2[[#This Row],[Sharpe Ratio]]-AVERAGE(Table2[Sharpe Ratio]))/_xlfn.STDEV.P(Table2[Sharpe Ratio])</f>
        <v>-0.91699952202910739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51</v>
      </c>
      <c r="AT187">
        <f>_xlfn.RANK.AVG(Table2[[#This Row],[6M Return vs Nifty Z-Score]],Table2[6M Return vs Nifty Z-Score])</f>
        <v>26</v>
      </c>
      <c r="AU187">
        <f>_xlfn.RANK.AVG(Table2[[#This Row],[Sharpe Ratio Z-Score]],Table2[Sharpe Ratio Z-Score])</f>
        <v>612</v>
      </c>
      <c r="AV187">
        <f>(Table2[[#This Row],[Rank 1Y]]+Table2[[#This Row],[Rank 6M]]+Table2[[#This Row],[Rank Sharpe]])/3</f>
        <v>229.66666666666666</v>
      </c>
    </row>
    <row r="188" spans="1:48" x14ac:dyDescent="0.3">
      <c r="A188" t="s">
        <v>575</v>
      </c>
      <c r="B188" t="s">
        <v>576</v>
      </c>
      <c r="C188" t="s">
        <v>3144</v>
      </c>
      <c r="D188" t="s">
        <v>212</v>
      </c>
      <c r="E188">
        <v>33769.324362239997</v>
      </c>
      <c r="F188">
        <v>6674.4</v>
      </c>
      <c r="G188">
        <v>44.8800806673677</v>
      </c>
      <c r="H188">
        <f>(Table2[[#This Row],[1Y Return vs Nifty]]-AVERAGE(Table2[1Y Return vs Nifty]))/_xlfn.STDEV.P(Table2[1Y Return vs Nifty])</f>
        <v>0.52551088282413938</v>
      </c>
      <c r="I188">
        <v>2.6054692827735</v>
      </c>
      <c r="J188">
        <f>(Table2[[#This Row],[1M Return vs Nifty]]-AVERAGE(Table2[1M Return vs Nifty]))/_xlfn.STDEV.P(Table2[1M Return vs Nifty])</f>
        <v>-0.19250222812543238</v>
      </c>
      <c r="K188">
        <v>-2.0917998443556698</v>
      </c>
      <c r="L188">
        <f>(Table2[[#This Row],[6M Return vs Nifty]]-AVERAGE(Table2[6M Return vs Nifty]))/_xlfn.STDEV.P(Table2[6M Return vs Nifty])</f>
        <v>-0.30322381194448184</v>
      </c>
      <c r="M188">
        <v>-1.9950932865098401</v>
      </c>
      <c r="N188">
        <f>(Table2[[#This Row],[1W Return vs Nifty]]-AVERAGE(Table2[1W Return vs Nifty]))/_xlfn.STDEV.P(Table2[1W Return vs Nifty])</f>
        <v>-0.77078065169828569</v>
      </c>
      <c r="O188">
        <v>6687</v>
      </c>
      <c r="P188">
        <v>6716.4003372439702</v>
      </c>
      <c r="Q188">
        <v>6243.0221518199296</v>
      </c>
      <c r="R188">
        <v>50.535125904833102</v>
      </c>
      <c r="S188" s="1">
        <f>(Table2[[#This Row],[Close Price]]-Table2[[#This Row],[20D EMA]])/Table2[[#This Row],[20D EMA]]</f>
        <v>-1.8842530282638498E-3</v>
      </c>
      <c r="T188" s="1">
        <f>(Table2[[#This Row],[Close Price]]-Table2[[#This Row],[50D EMA]])/Table2[[#This Row],[50D EMA]]</f>
        <v>-6.2533999069515102E-3</v>
      </c>
      <c r="U188" s="1">
        <f>(Table2[[#This Row],[Close Price]]-Table2[[#This Row],[200D EMA]])/Table2[[#This Row],[200D EMA]]</f>
        <v>6.9097600118929139E-2</v>
      </c>
      <c r="V188">
        <v>0.26886384585864598</v>
      </c>
      <c r="W188">
        <v>6649.8</v>
      </c>
      <c r="X188">
        <v>6747.95</v>
      </c>
      <c r="Y188">
        <v>6570</v>
      </c>
      <c r="Z188">
        <v>6750</v>
      </c>
      <c r="AA188">
        <v>6485</v>
      </c>
      <c r="AB188">
        <v>7140</v>
      </c>
      <c r="AC188" s="1">
        <f>(Table2[[#This Row],[Close Price]]/Table2[[#This Row],[Day Low]])-1</f>
        <v>3.6993593792293833E-3</v>
      </c>
      <c r="AD188" s="1">
        <f>(Table2[[#This Row],[Day High]]/Table2[[#This Row],[Close Price]])-1</f>
        <v>1.1019717128131434E-2</v>
      </c>
      <c r="AE188" s="1">
        <f>(Table2[[#This Row],[Close Price]]/Table2[[#This Row],[Current Week Low]])-1</f>
        <v>1.5890410958903978E-2</v>
      </c>
      <c r="AF188" s="1">
        <f>(Table2[[#This Row],[Current Week High]]/Table2[[#This Row],[Close Price]])-1</f>
        <v>1.1326860841424091E-2</v>
      </c>
      <c r="AG188" s="1">
        <f>(Table2[[#This Row],[Close Price]]/Table2[[#This Row],[Current Month Low]])-1</f>
        <v>2.9205859676175727E-2</v>
      </c>
      <c r="AH188" s="1">
        <f>(Table2[[#This Row],[Current Month High]]/Table2[[#This Row],[Close Price]])-1</f>
        <v>6.9759079467817342E-2</v>
      </c>
      <c r="AI188">
        <v>46.183177514083603</v>
      </c>
      <c r="AJ188">
        <v>66.027785724058106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-0.05</v>
      </c>
      <c r="AM188" t="s">
        <v>3189</v>
      </c>
      <c r="AN188">
        <v>-1.37</v>
      </c>
      <c r="AO188" t="s">
        <v>3189</v>
      </c>
      <c r="AP188">
        <v>0.13818710340211299</v>
      </c>
      <c r="AQ188">
        <f>(Table2[[#This Row],[Sharpe Ratio]]-AVERAGE(Table2[Sharpe Ratio]))/_xlfn.STDEV.P(Table2[Sharpe Ratio])</f>
        <v>0.93539978365156906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158</v>
      </c>
      <c r="AT188">
        <f>_xlfn.RANK.AVG(Table2[[#This Row],[6M Return vs Nifty Z-Score]],Table2[6M Return vs Nifty Z-Score])</f>
        <v>408</v>
      </c>
      <c r="AU188">
        <f>_xlfn.RANK.AVG(Table2[[#This Row],[Sharpe Ratio Z-Score]],Table2[Sharpe Ratio Z-Score])</f>
        <v>126</v>
      </c>
      <c r="AV188">
        <f>(Table2[[#This Row],[Rank 1Y]]+Table2[[#This Row],[Rank 6M]]+Table2[[#This Row],[Rank Sharpe]])/3</f>
        <v>230.66666666666666</v>
      </c>
    </row>
    <row r="189" spans="1:48" x14ac:dyDescent="0.3">
      <c r="A189" t="s">
        <v>1478</v>
      </c>
      <c r="B189" t="s">
        <v>1479</v>
      </c>
      <c r="C189" t="s">
        <v>3148</v>
      </c>
      <c r="D189" t="s">
        <v>259</v>
      </c>
      <c r="E189">
        <v>7019.5158738800001</v>
      </c>
      <c r="F189">
        <v>501.5</v>
      </c>
      <c r="G189">
        <v>18.975043094798199</v>
      </c>
      <c r="H189">
        <f>(Table2[[#This Row],[1Y Return vs Nifty]]-AVERAGE(Table2[1Y Return vs Nifty]))/_xlfn.STDEV.P(Table2[1Y Return vs Nifty])</f>
        <v>2.2210997000398237E-2</v>
      </c>
      <c r="I189">
        <v>18.823314469832699</v>
      </c>
      <c r="J189">
        <f>(Table2[[#This Row],[1M Return vs Nifty]]-AVERAGE(Table2[1M Return vs Nifty]))/_xlfn.STDEV.P(Table2[1M Return vs Nifty])</f>
        <v>1.3096696833307551</v>
      </c>
      <c r="K189">
        <v>34.379299731699199</v>
      </c>
      <c r="L189">
        <f>(Table2[[#This Row],[6M Return vs Nifty]]-AVERAGE(Table2[6M Return vs Nifty]))/_xlfn.STDEV.P(Table2[6M Return vs Nifty])</f>
        <v>0.87612869179544117</v>
      </c>
      <c r="M189">
        <v>4.2969815857351996</v>
      </c>
      <c r="N189">
        <f>(Table2[[#This Row],[1W Return vs Nifty]]-AVERAGE(Table2[1W Return vs Nifty]))/_xlfn.STDEV.P(Table2[1W Return vs Nifty])</f>
        <v>0.56125867729374668</v>
      </c>
      <c r="O189">
        <v>468.92</v>
      </c>
      <c r="P189">
        <v>443.06638388052301</v>
      </c>
      <c r="Q189">
        <v>395.13654704300598</v>
      </c>
      <c r="R189">
        <v>85.489217417597999</v>
      </c>
      <c r="S189" s="1">
        <f>(Table2[[#This Row],[Close Price]]-Table2[[#This Row],[20D EMA]])/Table2[[#This Row],[20D EMA]]</f>
        <v>6.9478802354346114E-2</v>
      </c>
      <c r="T189" s="1">
        <f>(Table2[[#This Row],[Close Price]]-Table2[[#This Row],[50D EMA]])/Table2[[#This Row],[50D EMA]]</f>
        <v>0.13188456232606932</v>
      </c>
      <c r="U189" s="1">
        <f>(Table2[[#This Row],[Close Price]]-Table2[[#This Row],[200D EMA]])/Table2[[#This Row],[200D EMA]]</f>
        <v>0.26918151143689983</v>
      </c>
      <c r="V189">
        <v>1.13315272122763</v>
      </c>
      <c r="W189">
        <v>494</v>
      </c>
      <c r="X189">
        <v>513</v>
      </c>
      <c r="Y189">
        <v>468</v>
      </c>
      <c r="Z189">
        <v>513</v>
      </c>
      <c r="AA189">
        <v>440.25</v>
      </c>
      <c r="AB189">
        <v>519.5</v>
      </c>
      <c r="AC189" s="1">
        <f>(Table2[[#This Row],[Close Price]]/Table2[[#This Row],[Day Low]])-1</f>
        <v>1.5182186234817818E-2</v>
      </c>
      <c r="AD189" s="1">
        <f>(Table2[[#This Row],[Day High]]/Table2[[#This Row],[Close Price]])-1</f>
        <v>2.2931206380857327E-2</v>
      </c>
      <c r="AE189" s="1">
        <f>(Table2[[#This Row],[Close Price]]/Table2[[#This Row],[Current Week Low]])-1</f>
        <v>7.1581196581196549E-2</v>
      </c>
      <c r="AF189" s="1">
        <f>(Table2[[#This Row],[Current Week High]]/Table2[[#This Row],[Close Price]])-1</f>
        <v>2.2931206380857327E-2</v>
      </c>
      <c r="AG189" s="1">
        <f>(Table2[[#This Row],[Close Price]]/Table2[[#This Row],[Current Month Low]])-1</f>
        <v>0.13912549687677456</v>
      </c>
      <c r="AH189" s="1">
        <f>(Table2[[#This Row],[Current Month High]]/Table2[[#This Row],[Close Price]])-1</f>
        <v>3.5892323030907169E-2</v>
      </c>
      <c r="AI189">
        <v>3.5892323030907098</v>
      </c>
      <c r="AJ189">
        <v>59.713375796178298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0.32</v>
      </c>
      <c r="AM189" t="s">
        <v>3190</v>
      </c>
      <c r="AN189">
        <v>7.7</v>
      </c>
      <c r="AO189" t="s">
        <v>3190</v>
      </c>
      <c r="AP189">
        <v>7.8825864493163006E-2</v>
      </c>
      <c r="AQ189">
        <f>(Table2[[#This Row],[Sharpe Ratio]]-AVERAGE(Table2[Sharpe Ratio]))/_xlfn.STDEV.P(Table2[Sharpe Ratio])</f>
        <v>0.24991609971184212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3.0191841491321831</v>
      </c>
      <c r="AS189">
        <f>_xlfn.RANK.AVG(Table2[[#This Row],[1Y Return vs Nifty Z-Score]],Table2[1Y Return vs Nifty Z-Score])</f>
        <v>301</v>
      </c>
      <c r="AT189">
        <f>_xlfn.RANK.AVG(Table2[[#This Row],[6M Return vs Nifty Z-Score]],Table2[6M Return vs Nifty Z-Score])</f>
        <v>109</v>
      </c>
      <c r="AU189">
        <f>_xlfn.RANK.AVG(Table2[[#This Row],[Sharpe Ratio Z-Score]],Table2[Sharpe Ratio Z-Score])</f>
        <v>284</v>
      </c>
      <c r="AV189">
        <f>(Table2[[#This Row],[Rank 1Y]]+Table2[[#This Row],[Rank 6M]]+Table2[[#This Row],[Rank Sharpe]])/3</f>
        <v>231.33333333333334</v>
      </c>
    </row>
    <row r="190" spans="1:48" x14ac:dyDescent="0.3">
      <c r="A190" t="s">
        <v>1138</v>
      </c>
      <c r="B190" t="s">
        <v>1139</v>
      </c>
      <c r="C190" t="s">
        <v>3152</v>
      </c>
      <c r="D190" t="s">
        <v>262</v>
      </c>
      <c r="E190">
        <v>10920.102883199999</v>
      </c>
      <c r="F190">
        <v>5380.4</v>
      </c>
      <c r="G190">
        <v>22.742124659704899</v>
      </c>
      <c r="H190">
        <f>(Table2[[#This Row],[1Y Return vs Nifty]]-AVERAGE(Table2[1Y Return vs Nifty]))/_xlfn.STDEV.P(Table2[1Y Return vs Nifty])</f>
        <v>9.5400302987504057E-2</v>
      </c>
      <c r="I190">
        <v>1.2839454323587001</v>
      </c>
      <c r="J190">
        <f>(Table2[[#This Row],[1M Return vs Nifty]]-AVERAGE(Table2[1M Return vs Nifty]))/_xlfn.STDEV.P(Table2[1M Return vs Nifty])</f>
        <v>-0.31490788593727093</v>
      </c>
      <c r="K190">
        <v>-0.165864171064497</v>
      </c>
      <c r="L190">
        <f>(Table2[[#This Row],[6M Return vs Nifty]]-AVERAGE(Table2[6M Return vs Nifty]))/_xlfn.STDEV.P(Table2[6M Return vs Nifty])</f>
        <v>-0.24094553997734758</v>
      </c>
      <c r="M190">
        <v>-1.4430339396904599</v>
      </c>
      <c r="N190">
        <f>(Table2[[#This Row],[1W Return vs Nifty]]-AVERAGE(Table2[1W Return vs Nifty]))/_xlfn.STDEV.P(Table2[1W Return vs Nifty])</f>
        <v>-0.65390906691393524</v>
      </c>
      <c r="O190">
        <v>5348.74</v>
      </c>
      <c r="P190">
        <v>5359.1482433615301</v>
      </c>
      <c r="Q190">
        <v>4816.1018716955596</v>
      </c>
      <c r="R190">
        <v>55.220716350437201</v>
      </c>
      <c r="S190" s="1">
        <f>(Table2[[#This Row],[Close Price]]-Table2[[#This Row],[20D EMA]])/Table2[[#This Row],[20D EMA]]</f>
        <v>5.91915105239736E-3</v>
      </c>
      <c r="T190" s="1">
        <f>(Table2[[#This Row],[Close Price]]-Table2[[#This Row],[50D EMA]])/Table2[[#This Row],[50D EMA]]</f>
        <v>3.9655101283668365E-3</v>
      </c>
      <c r="U190" s="1">
        <f>(Table2[[#This Row],[Close Price]]-Table2[[#This Row],[200D EMA]])/Table2[[#This Row],[200D EMA]]</f>
        <v>0.11716905982010986</v>
      </c>
      <c r="V190">
        <v>0.39552775027676501</v>
      </c>
      <c r="W190">
        <v>5350.2</v>
      </c>
      <c r="X190">
        <v>5554.45</v>
      </c>
      <c r="Y190">
        <v>5225</v>
      </c>
      <c r="Z190">
        <v>5554.45</v>
      </c>
      <c r="AA190">
        <v>5143.1499999999996</v>
      </c>
      <c r="AB190">
        <v>5700</v>
      </c>
      <c r="AC190" s="1">
        <f>(Table2[[#This Row],[Close Price]]/Table2[[#This Row],[Day Low]])-1</f>
        <v>5.6446487981758331E-3</v>
      </c>
      <c r="AD190" s="1">
        <f>(Table2[[#This Row],[Day High]]/Table2[[#This Row],[Close Price]])-1</f>
        <v>3.2348895992863058E-2</v>
      </c>
      <c r="AE190" s="1">
        <f>(Table2[[#This Row],[Close Price]]/Table2[[#This Row],[Current Week Low]])-1</f>
        <v>2.9741626794258291E-2</v>
      </c>
      <c r="AF190" s="1">
        <f>(Table2[[#This Row],[Current Week High]]/Table2[[#This Row],[Close Price]])-1</f>
        <v>3.2348895992863058E-2</v>
      </c>
      <c r="AG190" s="1">
        <f>(Table2[[#This Row],[Close Price]]/Table2[[#This Row],[Current Month Low]])-1</f>
        <v>4.6129317636079081E-2</v>
      </c>
      <c r="AH190" s="1">
        <f>(Table2[[#This Row],[Current Month High]]/Table2[[#This Row],[Close Price]])-1</f>
        <v>5.9400788045498532E-2</v>
      </c>
      <c r="AI190">
        <v>11.497286447104299</v>
      </c>
      <c r="AJ190">
        <v>78.632138114209795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0.08</v>
      </c>
      <c r="AM190" t="s">
        <v>3190</v>
      </c>
      <c r="AN190">
        <v>-0.54</v>
      </c>
      <c r="AO190" t="s">
        <v>3189</v>
      </c>
      <c r="AP190">
        <v>0.182495753517288</v>
      </c>
      <c r="AQ190">
        <f>(Table2[[#This Row],[Sharpe Ratio]]-AVERAGE(Table2[Sharpe Ratio]))/_xlfn.STDEV.P(Table2[Sharpe Ratio])</f>
        <v>1.4470612191201473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270</v>
      </c>
      <c r="AT190">
        <f>_xlfn.RANK.AVG(Table2[[#This Row],[6M Return vs Nifty Z-Score]],Table2[6M Return vs Nifty Z-Score])</f>
        <v>377</v>
      </c>
      <c r="AU190">
        <f>_xlfn.RANK.AVG(Table2[[#This Row],[Sharpe Ratio Z-Score]],Table2[Sharpe Ratio Z-Score])</f>
        <v>49</v>
      </c>
      <c r="AV190">
        <f>(Table2[[#This Row],[Rank 1Y]]+Table2[[#This Row],[Rank 6M]]+Table2[[#This Row],[Rank Sharpe]])/3</f>
        <v>232</v>
      </c>
    </row>
    <row r="191" spans="1:48" x14ac:dyDescent="0.3">
      <c r="A191" t="s">
        <v>1065</v>
      </c>
      <c r="B191" t="s">
        <v>1066</v>
      </c>
      <c r="C191" t="s">
        <v>3153</v>
      </c>
      <c r="D191" t="s">
        <v>451</v>
      </c>
      <c r="E191">
        <v>12340.047287875001</v>
      </c>
      <c r="F191">
        <v>2524.25</v>
      </c>
      <c r="G191">
        <v>-7.8665867177413702</v>
      </c>
      <c r="H191">
        <f>(Table2[[#This Row],[1Y Return vs Nifty]]-AVERAGE(Table2[1Y Return vs Nifty]))/_xlfn.STDEV.P(Table2[1Y Return vs Nifty])</f>
        <v>-0.49928561083618728</v>
      </c>
      <c r="I191">
        <v>15.373740384014001</v>
      </c>
      <c r="J191">
        <f>(Table2[[#This Row],[1M Return vs Nifty]]-AVERAGE(Table2[1M Return vs Nifty]))/_xlfn.STDEV.P(Table2[1M Return vs Nifty])</f>
        <v>0.99015415963228048</v>
      </c>
      <c r="K191">
        <v>20.011807248690101</v>
      </c>
      <c r="L191">
        <f>(Table2[[#This Row],[6M Return vs Nifty]]-AVERAGE(Table2[6M Return vs Nifty]))/_xlfn.STDEV.P(Table2[6M Return vs Nifty])</f>
        <v>0.41153238323154689</v>
      </c>
      <c r="M191">
        <v>-1.6201276039864201</v>
      </c>
      <c r="N191">
        <f>(Table2[[#This Row],[1W Return vs Nifty]]-AVERAGE(Table2[1W Return vs Nifty]))/_xlfn.STDEV.P(Table2[1W Return vs Nifty])</f>
        <v>-0.69139999487445425</v>
      </c>
      <c r="O191">
        <v>2405.71</v>
      </c>
      <c r="P191">
        <v>2378.8278420745501</v>
      </c>
      <c r="Q191">
        <v>2197.3662331853998</v>
      </c>
      <c r="R191">
        <v>78.265777369675106</v>
      </c>
      <c r="S191" s="1">
        <f>(Table2[[#This Row],[Close Price]]-Table2[[#This Row],[20D EMA]])/Table2[[#This Row],[20D EMA]]</f>
        <v>4.9274434574408374E-2</v>
      </c>
      <c r="T191" s="1">
        <f>(Table2[[#This Row],[Close Price]]-Table2[[#This Row],[50D EMA]])/Table2[[#This Row],[50D EMA]]</f>
        <v>6.1131854669495056E-2</v>
      </c>
      <c r="U191" s="1">
        <f>(Table2[[#This Row],[Close Price]]-Table2[[#This Row],[200D EMA]])/Table2[[#This Row],[200D EMA]]</f>
        <v>0.14876162283641492</v>
      </c>
      <c r="V191">
        <v>0.82535775386316101</v>
      </c>
      <c r="W191">
        <v>2498.8000000000002</v>
      </c>
      <c r="X191">
        <v>2550</v>
      </c>
      <c r="Y191">
        <v>2469.65</v>
      </c>
      <c r="Z191">
        <v>2550</v>
      </c>
      <c r="AA191">
        <v>2150.5</v>
      </c>
      <c r="AB191">
        <v>2550</v>
      </c>
      <c r="AC191" s="1">
        <f>(Table2[[#This Row],[Close Price]]/Table2[[#This Row],[Day Low]])-1</f>
        <v>1.0184888746598286E-2</v>
      </c>
      <c r="AD191" s="1">
        <f>(Table2[[#This Row],[Day High]]/Table2[[#This Row],[Close Price]])-1</f>
        <v>1.0201049816777275E-2</v>
      </c>
      <c r="AE191" s="1">
        <f>(Table2[[#This Row],[Close Price]]/Table2[[#This Row],[Current Week Low]])-1</f>
        <v>2.210839592654823E-2</v>
      </c>
      <c r="AF191" s="1">
        <f>(Table2[[#This Row],[Current Week High]]/Table2[[#This Row],[Close Price]])-1</f>
        <v>1.0201049816777275E-2</v>
      </c>
      <c r="AG191" s="1">
        <f>(Table2[[#This Row],[Close Price]]/Table2[[#This Row],[Current Month Low]])-1</f>
        <v>0.1737967914438503</v>
      </c>
      <c r="AH191" s="1">
        <f>(Table2[[#This Row],[Current Month High]]/Table2[[#This Row],[Close Price]])-1</f>
        <v>1.0201049816777275E-2</v>
      </c>
      <c r="AI191">
        <v>6.9624640982470103</v>
      </c>
      <c r="AJ191">
        <v>53.114764042217601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0.16</v>
      </c>
      <c r="AM191" t="s">
        <v>3190</v>
      </c>
      <c r="AN191">
        <v>12.96</v>
      </c>
      <c r="AO191" t="s">
        <v>3190</v>
      </c>
      <c r="AP191">
        <v>0.20152016251206201</v>
      </c>
      <c r="AQ191">
        <f>(Table2[[#This Row],[Sharpe Ratio]]-AVERAGE(Table2[Sharpe Ratio]))/_xlfn.STDEV.P(Table2[Sharpe Ratio])</f>
        <v>1.6667487155774958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1.8777496527306814</v>
      </c>
      <c r="AS191">
        <f>_xlfn.RANK.AVG(Table2[[#This Row],[1Y Return vs Nifty Z-Score]],Table2[1Y Return vs Nifty Z-Score])</f>
        <v>486</v>
      </c>
      <c r="AT191">
        <f>_xlfn.RANK.AVG(Table2[[#This Row],[6M Return vs Nifty Z-Score]],Table2[6M Return vs Nifty Z-Score])</f>
        <v>181</v>
      </c>
      <c r="AU191">
        <f>_xlfn.RANK.AVG(Table2[[#This Row],[Sharpe Ratio Z-Score]],Table2[Sharpe Ratio Z-Score])</f>
        <v>31</v>
      </c>
      <c r="AV191">
        <f>(Table2[[#This Row],[Rank 1Y]]+Table2[[#This Row],[Rank 6M]]+Table2[[#This Row],[Rank Sharpe]])/3</f>
        <v>232.66666666666666</v>
      </c>
    </row>
    <row r="192" spans="1:48" x14ac:dyDescent="0.3">
      <c r="A192" t="s">
        <v>260</v>
      </c>
      <c r="B192" t="s">
        <v>261</v>
      </c>
      <c r="C192" t="s">
        <v>3152</v>
      </c>
      <c r="D192" t="s">
        <v>262</v>
      </c>
      <c r="E192">
        <v>96500.25</v>
      </c>
      <c r="F192">
        <v>3481.25</v>
      </c>
      <c r="G192">
        <v>66.435315465514805</v>
      </c>
      <c r="H192">
        <f>(Table2[[#This Row],[1Y Return vs Nifty]]-AVERAGE(Table2[1Y Return vs Nifty]))/_xlfn.STDEV.P(Table2[1Y Return vs Nifty])</f>
        <v>0.94429997673763222</v>
      </c>
      <c r="I192">
        <v>5.3156317633101198</v>
      </c>
      <c r="J192">
        <f>(Table2[[#This Row],[1M Return vs Nifty]]-AVERAGE(Table2[1M Return vs Nifty]))/_xlfn.STDEV.P(Table2[1M Return vs Nifty])</f>
        <v>5.8525569142791473E-2</v>
      </c>
      <c r="K192">
        <v>-13.6429643633357</v>
      </c>
      <c r="L192">
        <f>(Table2[[#This Row],[6M Return vs Nifty]]-AVERAGE(Table2[6M Return vs Nifty]))/_xlfn.STDEV.P(Table2[6M Return vs Nifty])</f>
        <v>-0.67674956123433838</v>
      </c>
      <c r="M192">
        <v>4.82055514329255</v>
      </c>
      <c r="N192">
        <f>(Table2[[#This Row],[1W Return vs Nifty]]-AVERAGE(Table2[1W Return vs Nifty]))/_xlfn.STDEV.P(Table2[1W Return vs Nifty])</f>
        <v>0.67209978844502283</v>
      </c>
      <c r="O192">
        <v>3464.97</v>
      </c>
      <c r="P192">
        <v>3553.51806155856</v>
      </c>
      <c r="Q192">
        <v>3339.7343309288299</v>
      </c>
      <c r="R192">
        <v>54.029226700588097</v>
      </c>
      <c r="S192" s="1">
        <f>(Table2[[#This Row],[Close Price]]-Table2[[#This Row],[20D EMA]])/Table2[[#This Row],[20D EMA]]</f>
        <v>4.6984533776627795E-3</v>
      </c>
      <c r="T192" s="1">
        <f>(Table2[[#This Row],[Close Price]]-Table2[[#This Row],[50D EMA]])/Table2[[#This Row],[50D EMA]]</f>
        <v>-2.033704635987231E-2</v>
      </c>
      <c r="U192" s="1">
        <f>(Table2[[#This Row],[Close Price]]-Table2[[#This Row],[200D EMA]])/Table2[[#This Row],[200D EMA]]</f>
        <v>4.2373331243929363E-2</v>
      </c>
      <c r="V192">
        <v>1.1104228572078001</v>
      </c>
      <c r="W192">
        <v>3439.05</v>
      </c>
      <c r="X192">
        <v>3513.7</v>
      </c>
      <c r="Y192">
        <v>3361.6</v>
      </c>
      <c r="Z192">
        <v>3556.4</v>
      </c>
      <c r="AA192">
        <v>3244.25</v>
      </c>
      <c r="AB192">
        <v>3691.95</v>
      </c>
      <c r="AC192" s="1">
        <f>(Table2[[#This Row],[Close Price]]/Table2[[#This Row],[Day Low]])-1</f>
        <v>1.227083060728984E-2</v>
      </c>
      <c r="AD192" s="1">
        <f>(Table2[[#This Row],[Day High]]/Table2[[#This Row],[Close Price]])-1</f>
        <v>9.3213644524237083E-3</v>
      </c>
      <c r="AE192" s="1">
        <f>(Table2[[#This Row],[Close Price]]/Table2[[#This Row],[Current Week Low]])-1</f>
        <v>3.5593169919086121E-2</v>
      </c>
      <c r="AF192" s="1">
        <f>(Table2[[#This Row],[Current Week High]]/Table2[[#This Row],[Close Price]])-1</f>
        <v>2.1587073608617668E-2</v>
      </c>
      <c r="AG192" s="1">
        <f>(Table2[[#This Row],[Close Price]]/Table2[[#This Row],[Current Month Low]])-1</f>
        <v>7.3052323341296077E-2</v>
      </c>
      <c r="AH192" s="1">
        <f>(Table2[[#This Row],[Current Month High]]/Table2[[#This Row],[Close Price]])-1</f>
        <v>6.0524236983841906E-2</v>
      </c>
      <c r="AI192">
        <v>19.839138240574499</v>
      </c>
      <c r="AJ192">
        <v>89.657051020130197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0.04</v>
      </c>
      <c r="AM192" t="s">
        <v>3190</v>
      </c>
      <c r="AN192">
        <v>-4.76</v>
      </c>
      <c r="AO192" t="s">
        <v>3189</v>
      </c>
      <c r="AP192">
        <v>0.199066950170807</v>
      </c>
      <c r="AQ192">
        <f>(Table2[[#This Row],[Sharpe Ratio]]-AVERAGE(Table2[Sharpe Ratio]))/_xlfn.STDEV.P(Table2[Sharpe Ratio])</f>
        <v>1.6384198419879599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102</v>
      </c>
      <c r="AT192">
        <f>_xlfn.RANK.AVG(Table2[[#This Row],[6M Return vs Nifty Z-Score]],Table2[6M Return vs Nifty Z-Score])</f>
        <v>567</v>
      </c>
      <c r="AU192">
        <f>_xlfn.RANK.AVG(Table2[[#This Row],[Sharpe Ratio Z-Score]],Table2[Sharpe Ratio Z-Score])</f>
        <v>32</v>
      </c>
      <c r="AV192">
        <f>(Table2[[#This Row],[Rank 1Y]]+Table2[[#This Row],[Rank 6M]]+Table2[[#This Row],[Rank Sharpe]])/3</f>
        <v>233.66666666666666</v>
      </c>
    </row>
    <row r="193" spans="1:48" x14ac:dyDescent="0.3">
      <c r="A193" t="s">
        <v>383</v>
      </c>
      <c r="B193" t="s">
        <v>384</v>
      </c>
      <c r="C193" t="s">
        <v>3157</v>
      </c>
      <c r="D193" t="s">
        <v>136</v>
      </c>
      <c r="E193">
        <v>60487.24464705</v>
      </c>
      <c r="F193">
        <v>1691.95</v>
      </c>
      <c r="G193">
        <v>20.7887973048806</v>
      </c>
      <c r="H193">
        <f>(Table2[[#This Row],[1Y Return vs Nifty]]-AVERAGE(Table2[1Y Return vs Nifty]))/_xlfn.STDEV.P(Table2[1Y Return vs Nifty])</f>
        <v>5.744979116502897E-2</v>
      </c>
      <c r="I193">
        <v>22.114015081815499</v>
      </c>
      <c r="J193">
        <f>(Table2[[#This Row],[1M Return vs Nifty]]-AVERAGE(Table2[1M Return vs Nifty]))/_xlfn.STDEV.P(Table2[1M Return vs Nifty])</f>
        <v>1.614469610282617</v>
      </c>
      <c r="K193">
        <v>5.1457367613960603</v>
      </c>
      <c r="L193">
        <f>(Table2[[#This Row],[6M Return vs Nifty]]-AVERAGE(Table2[6M Return vs Nifty]))/_xlfn.STDEV.P(Table2[6M Return vs Nifty])</f>
        <v>-6.9186258481007221E-2</v>
      </c>
      <c r="M193">
        <v>12.7365696256202</v>
      </c>
      <c r="N193">
        <f>(Table2[[#This Row],[1W Return vs Nifty]]-AVERAGE(Table2[1W Return vs Nifty]))/_xlfn.STDEV.P(Table2[1W Return vs Nifty])</f>
        <v>2.3479289598116106</v>
      </c>
      <c r="O193">
        <v>1573.56</v>
      </c>
      <c r="P193">
        <v>1607.7305825655101</v>
      </c>
      <c r="Q193">
        <v>1559.4488059934999</v>
      </c>
      <c r="R193">
        <v>72.530179734326396</v>
      </c>
      <c r="S193" s="1">
        <f>(Table2[[#This Row],[Close Price]]-Table2[[#This Row],[20D EMA]])/Table2[[#This Row],[20D EMA]]</f>
        <v>7.5237042121050424E-2</v>
      </c>
      <c r="T193" s="1">
        <f>(Table2[[#This Row],[Close Price]]-Table2[[#This Row],[50D EMA]])/Table2[[#This Row],[50D EMA]]</f>
        <v>5.2384036447262326E-2</v>
      </c>
      <c r="U193" s="1">
        <f>(Table2[[#This Row],[Close Price]]-Table2[[#This Row],[200D EMA]])/Table2[[#This Row],[200D EMA]]</f>
        <v>8.4966684059939818E-2</v>
      </c>
      <c r="V193">
        <v>1.12076606154623</v>
      </c>
      <c r="W193">
        <v>1675.15</v>
      </c>
      <c r="X193">
        <v>1727.7</v>
      </c>
      <c r="Y193">
        <v>1634.45</v>
      </c>
      <c r="Z193">
        <v>1727.7</v>
      </c>
      <c r="AA193">
        <v>1392.1</v>
      </c>
      <c r="AB193">
        <v>1727.7</v>
      </c>
      <c r="AC193" s="1">
        <f>(Table2[[#This Row],[Close Price]]/Table2[[#This Row],[Day Low]])-1</f>
        <v>1.0028952631107702E-2</v>
      </c>
      <c r="AD193" s="1">
        <f>(Table2[[#This Row],[Day High]]/Table2[[#This Row],[Close Price]])-1</f>
        <v>2.1129466000768371E-2</v>
      </c>
      <c r="AE193" s="1">
        <f>(Table2[[#This Row],[Close Price]]/Table2[[#This Row],[Current Week Low]])-1</f>
        <v>3.5180029979503757E-2</v>
      </c>
      <c r="AF193" s="1">
        <f>(Table2[[#This Row],[Current Week High]]/Table2[[#This Row],[Close Price]])-1</f>
        <v>2.1129466000768371E-2</v>
      </c>
      <c r="AG193" s="1">
        <f>(Table2[[#This Row],[Close Price]]/Table2[[#This Row],[Current Month Low]])-1</f>
        <v>0.21539400905107398</v>
      </c>
      <c r="AH193" s="1">
        <f>(Table2[[#This Row],[Current Month High]]/Table2[[#This Row],[Close Price]])-1</f>
        <v>2.1129466000768371E-2</v>
      </c>
      <c r="AI193">
        <v>22.2553857974526</v>
      </c>
      <c r="AJ193">
        <v>57.978524743230601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-0.03</v>
      </c>
      <c r="AM193" t="s">
        <v>3189</v>
      </c>
      <c r="AN193">
        <v>14.56</v>
      </c>
      <c r="AO193" t="s">
        <v>3190</v>
      </c>
      <c r="AP193">
        <v>0.15738359822562301</v>
      </c>
      <c r="AQ193">
        <f>(Table2[[#This Row],[Sharpe Ratio]]-AVERAGE(Table2[Sharpe Ratio]))/_xlfn.STDEV.P(Table2[Sharpe Ratio])</f>
        <v>1.1570744695612252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287</v>
      </c>
      <c r="AT193">
        <f>_xlfn.RANK.AVG(Table2[[#This Row],[6M Return vs Nifty Z-Score]],Table2[6M Return vs Nifty Z-Score])</f>
        <v>323</v>
      </c>
      <c r="AU193">
        <f>_xlfn.RANK.AVG(Table2[[#This Row],[Sharpe Ratio Z-Score]],Table2[Sharpe Ratio Z-Score])</f>
        <v>91</v>
      </c>
      <c r="AV193">
        <f>(Table2[[#This Row],[Rank 1Y]]+Table2[[#This Row],[Rank 6M]]+Table2[[#This Row],[Rank Sharpe]])/3</f>
        <v>233.66666666666666</v>
      </c>
    </row>
    <row r="194" spans="1:48" x14ac:dyDescent="0.3">
      <c r="A194" t="s">
        <v>1605</v>
      </c>
      <c r="B194" t="s">
        <v>1606</v>
      </c>
      <c r="C194" t="s">
        <v>3150</v>
      </c>
      <c r="D194" t="s">
        <v>221</v>
      </c>
      <c r="E194">
        <v>5856.4059789000003</v>
      </c>
      <c r="F194">
        <v>480.5</v>
      </c>
      <c r="G194">
        <v>18.733090430069499</v>
      </c>
      <c r="H194">
        <f>(Table2[[#This Row],[1Y Return vs Nifty]]-AVERAGE(Table2[1Y Return vs Nifty]))/_xlfn.STDEV.P(Table2[1Y Return vs Nifty])</f>
        <v>1.7510183570131285E-2</v>
      </c>
      <c r="I194">
        <v>7.7394615103869997</v>
      </c>
      <c r="J194">
        <f>(Table2[[#This Row],[1M Return vs Nifty]]-AVERAGE(Table2[1M Return vs Nifty]))/_xlfn.STDEV.P(Table2[1M Return vs Nifty])</f>
        <v>0.28303190288903635</v>
      </c>
      <c r="K194">
        <v>4.5236831077516504</v>
      </c>
      <c r="L194">
        <f>(Table2[[#This Row],[6M Return vs Nifty]]-AVERAGE(Table2[6M Return vs Nifty]))/_xlfn.STDEV.P(Table2[6M Return vs Nifty])</f>
        <v>-8.9301378189867359E-2</v>
      </c>
      <c r="M194">
        <v>2.6388111627849198</v>
      </c>
      <c r="N194">
        <f>(Table2[[#This Row],[1W Return vs Nifty]]-AVERAGE(Table2[1W Return vs Nifty]))/_xlfn.STDEV.P(Table2[1W Return vs Nifty])</f>
        <v>0.21022213332569401</v>
      </c>
      <c r="O194">
        <v>463.61</v>
      </c>
      <c r="P194">
        <v>467.77115297418499</v>
      </c>
      <c r="Q194">
        <v>445.52265345007402</v>
      </c>
      <c r="R194">
        <v>71.488444339270998</v>
      </c>
      <c r="S194" s="1">
        <f>(Table2[[#This Row],[Close Price]]-Table2[[#This Row],[20D EMA]])/Table2[[#This Row],[20D EMA]]</f>
        <v>3.6431483358857632E-2</v>
      </c>
      <c r="T194" s="1">
        <f>(Table2[[#This Row],[Close Price]]-Table2[[#This Row],[50D EMA]])/Table2[[#This Row],[50D EMA]]</f>
        <v>2.721169731156441E-2</v>
      </c>
      <c r="U194" s="1">
        <f>(Table2[[#This Row],[Close Price]]-Table2[[#This Row],[200D EMA]])/Table2[[#This Row],[200D EMA]]</f>
        <v>7.8508570280468579E-2</v>
      </c>
      <c r="V194">
        <v>0.48154977288329098</v>
      </c>
      <c r="W194">
        <v>470.55</v>
      </c>
      <c r="X194">
        <v>483</v>
      </c>
      <c r="Y194">
        <v>457.1</v>
      </c>
      <c r="Z194">
        <v>483</v>
      </c>
      <c r="AA194">
        <v>437</v>
      </c>
      <c r="AB194">
        <v>486</v>
      </c>
      <c r="AC194" s="1">
        <f>(Table2[[#This Row],[Close Price]]/Table2[[#This Row],[Day Low]])-1</f>
        <v>2.1145468069280637E-2</v>
      </c>
      <c r="AD194" s="1">
        <f>(Table2[[#This Row],[Day High]]/Table2[[#This Row],[Close Price]])-1</f>
        <v>5.20291363163361E-3</v>
      </c>
      <c r="AE194" s="1">
        <f>(Table2[[#This Row],[Close Price]]/Table2[[#This Row],[Current Week Low]])-1</f>
        <v>5.1192299278057352E-2</v>
      </c>
      <c r="AF194" s="1">
        <f>(Table2[[#This Row],[Current Week High]]/Table2[[#This Row],[Close Price]])-1</f>
        <v>5.20291363163361E-3</v>
      </c>
      <c r="AG194" s="1">
        <f>(Table2[[#This Row],[Close Price]]/Table2[[#This Row],[Current Month Low]])-1</f>
        <v>9.9542334096109908E-2</v>
      </c>
      <c r="AH194" s="1">
        <f>(Table2[[#This Row],[Current Month High]]/Table2[[#This Row],[Close Price]])-1</f>
        <v>1.144640998959412E-2</v>
      </c>
      <c r="AI194">
        <v>12.9032258064516</v>
      </c>
      <c r="AJ194">
        <v>46.493902439024303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0.1</v>
      </c>
      <c r="AM194" t="s">
        <v>3190</v>
      </c>
      <c r="AN194">
        <v>3.13</v>
      </c>
      <c r="AO194" t="s">
        <v>3190</v>
      </c>
      <c r="AP194">
        <v>0.16867994659393501</v>
      </c>
      <c r="AQ194">
        <f>(Table2[[#This Row],[Sharpe Ratio]]-AVERAGE(Table2[Sharpe Ratio]))/_xlfn.STDEV.P(Table2[Sharpe Ratio])</f>
        <v>1.2875209130132257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303</v>
      </c>
      <c r="AT194">
        <f>_xlfn.RANK.AVG(Table2[[#This Row],[6M Return vs Nifty Z-Score]],Table2[6M Return vs Nifty Z-Score])</f>
        <v>330</v>
      </c>
      <c r="AU194">
        <f>_xlfn.RANK.AVG(Table2[[#This Row],[Sharpe Ratio Z-Score]],Table2[Sharpe Ratio Z-Score])</f>
        <v>69</v>
      </c>
      <c r="AV194">
        <f>(Table2[[#This Row],[Rank 1Y]]+Table2[[#This Row],[Rank 6M]]+Table2[[#This Row],[Rank Sharpe]])/3</f>
        <v>234</v>
      </c>
    </row>
    <row r="195" spans="1:48" x14ac:dyDescent="0.3">
      <c r="A195" t="s">
        <v>525</v>
      </c>
      <c r="B195" t="s">
        <v>526</v>
      </c>
      <c r="C195" t="s">
        <v>3152</v>
      </c>
      <c r="D195" t="s">
        <v>527</v>
      </c>
      <c r="E195">
        <v>38889.4667353599</v>
      </c>
      <c r="F195">
        <v>4307.2</v>
      </c>
      <c r="G195">
        <v>27.2512629808298</v>
      </c>
      <c r="H195">
        <f>(Table2[[#This Row],[1Y Return vs Nifty]]-AVERAGE(Table2[1Y Return vs Nifty]))/_xlfn.STDEV.P(Table2[1Y Return vs Nifty])</f>
        <v>0.18300676932935209</v>
      </c>
      <c r="I195">
        <v>13.196254044429301</v>
      </c>
      <c r="J195">
        <f>(Table2[[#This Row],[1M Return vs Nifty]]-AVERAGE(Table2[1M Return vs Nifty]))/_xlfn.STDEV.P(Table2[1M Return vs Nifty])</f>
        <v>0.78846529288235612</v>
      </c>
      <c r="K195">
        <v>-0.49551286101549602</v>
      </c>
      <c r="L195">
        <f>(Table2[[#This Row],[6M Return vs Nifty]]-AVERAGE(Table2[6M Return vs Nifty]))/_xlfn.STDEV.P(Table2[6M Return vs Nifty])</f>
        <v>-0.25160526815575285</v>
      </c>
      <c r="M195">
        <v>11.889817746971801</v>
      </c>
      <c r="N195">
        <f>(Table2[[#This Row],[1W Return vs Nifty]]-AVERAGE(Table2[1W Return vs Nifty]))/_xlfn.STDEV.P(Table2[1W Return vs Nifty])</f>
        <v>2.1686706345121349</v>
      </c>
      <c r="O195">
        <v>4034.45</v>
      </c>
      <c r="P195">
        <v>4111.83574839844</v>
      </c>
      <c r="Q195">
        <v>3942.5180557590402</v>
      </c>
      <c r="R195">
        <v>73.838432625827195</v>
      </c>
      <c r="S195" s="1">
        <f>(Table2[[#This Row],[Close Price]]-Table2[[#This Row],[20D EMA]])/Table2[[#This Row],[20D EMA]]</f>
        <v>6.7605249786216209E-2</v>
      </c>
      <c r="T195" s="1">
        <f>(Table2[[#This Row],[Close Price]]-Table2[[#This Row],[50D EMA]])/Table2[[#This Row],[50D EMA]]</f>
        <v>4.7512659443571921E-2</v>
      </c>
      <c r="U195" s="1">
        <f>(Table2[[#This Row],[Close Price]]-Table2[[#This Row],[200D EMA]])/Table2[[#This Row],[200D EMA]]</f>
        <v>9.2499752463593626E-2</v>
      </c>
      <c r="V195">
        <v>0.98616451545384098</v>
      </c>
      <c r="W195">
        <v>4267.45</v>
      </c>
      <c r="X195">
        <v>4372.1499999999996</v>
      </c>
      <c r="Y195">
        <v>3950</v>
      </c>
      <c r="Z195">
        <v>4399</v>
      </c>
      <c r="AA195">
        <v>3705</v>
      </c>
      <c r="AB195">
        <v>4399</v>
      </c>
      <c r="AC195" s="1">
        <f>(Table2[[#This Row],[Close Price]]/Table2[[#This Row],[Day Low]])-1</f>
        <v>9.3146961300074604E-3</v>
      </c>
      <c r="AD195" s="1">
        <f>(Table2[[#This Row],[Day High]]/Table2[[#This Row],[Close Price]])-1</f>
        <v>1.5079401931649361E-2</v>
      </c>
      <c r="AE195" s="1">
        <f>(Table2[[#This Row],[Close Price]]/Table2[[#This Row],[Current Week Low]])-1</f>
        <v>9.0430379746835321E-2</v>
      </c>
      <c r="AF195" s="1">
        <f>(Table2[[#This Row],[Current Week High]]/Table2[[#This Row],[Close Price]])-1</f>
        <v>2.131315007429424E-2</v>
      </c>
      <c r="AG195" s="1">
        <f>(Table2[[#This Row],[Close Price]]/Table2[[#This Row],[Current Month Low]])-1</f>
        <v>0.16253711201079613</v>
      </c>
      <c r="AH195" s="1">
        <f>(Table2[[#This Row],[Current Month High]]/Table2[[#This Row],[Close Price]])-1</f>
        <v>2.131315007429424E-2</v>
      </c>
      <c r="AI195">
        <v>17.006407875185701</v>
      </c>
      <c r="AJ195">
        <v>57.1970802919707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0.06</v>
      </c>
      <c r="AM195" t="s">
        <v>3190</v>
      </c>
      <c r="AN195">
        <v>8.01</v>
      </c>
      <c r="AO195" t="s">
        <v>3190</v>
      </c>
      <c r="AP195">
        <v>0.16700056024214099</v>
      </c>
      <c r="AQ195">
        <f>(Table2[[#This Row],[Sharpe Ratio]]-AVERAGE(Table2[Sharpe Ratio]))/_xlfn.STDEV.P(Table2[Sharpe Ratio])</f>
        <v>1.2681279224971147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248</v>
      </c>
      <c r="AT195">
        <f>_xlfn.RANK.AVG(Table2[[#This Row],[6M Return vs Nifty Z-Score]],Table2[6M Return vs Nifty Z-Score])</f>
        <v>382</v>
      </c>
      <c r="AU195">
        <f>_xlfn.RANK.AVG(Table2[[#This Row],[Sharpe Ratio Z-Score]],Table2[Sharpe Ratio Z-Score])</f>
        <v>74</v>
      </c>
      <c r="AV195">
        <f>(Table2[[#This Row],[Rank 1Y]]+Table2[[#This Row],[Rank 6M]]+Table2[[#This Row],[Rank Sharpe]])/3</f>
        <v>234.66666666666666</v>
      </c>
    </row>
    <row r="196" spans="1:48" x14ac:dyDescent="0.3">
      <c r="A196" t="s">
        <v>1809</v>
      </c>
      <c r="B196" t="s">
        <v>1810</v>
      </c>
      <c r="C196" t="s">
        <v>3152</v>
      </c>
      <c r="D196" t="s">
        <v>166</v>
      </c>
      <c r="E196">
        <v>4353.6639999999998</v>
      </c>
      <c r="F196">
        <v>3852.8</v>
      </c>
      <c r="G196">
        <v>85.362872572052495</v>
      </c>
      <c r="H196">
        <f>(Table2[[#This Row],[1Y Return vs Nifty]]-AVERAGE(Table2[1Y Return vs Nifty]))/_xlfn.STDEV.P(Table2[1Y Return vs Nifty])</f>
        <v>1.3120368427412532</v>
      </c>
      <c r="I196">
        <v>-10.283206959744</v>
      </c>
      <c r="J196">
        <f>(Table2[[#This Row],[1M Return vs Nifty]]-AVERAGE(Table2[1M Return vs Nifty]))/_xlfn.STDEV.P(Table2[1M Return vs Nifty])</f>
        <v>-1.3863110975559598</v>
      </c>
      <c r="K196">
        <v>-11.797101783048101</v>
      </c>
      <c r="L196">
        <f>(Table2[[#This Row],[6M Return vs Nifty]]-AVERAGE(Table2[6M Return vs Nifty]))/_xlfn.STDEV.P(Table2[6M Return vs Nifty])</f>
        <v>-0.61706058336071057</v>
      </c>
      <c r="M196">
        <v>0.49957444993580002</v>
      </c>
      <c r="N196">
        <f>(Table2[[#This Row],[1W Return vs Nifty]]-AVERAGE(Table2[1W Return vs Nifty]))/_xlfn.STDEV.P(Table2[1W Return vs Nifty])</f>
        <v>-0.24265668540996599</v>
      </c>
      <c r="O196">
        <v>4023.4</v>
      </c>
      <c r="P196">
        <v>4338.2700126083</v>
      </c>
      <c r="Q196">
        <v>4048.86508815355</v>
      </c>
      <c r="R196">
        <v>44.908288479746702</v>
      </c>
      <c r="S196" s="1">
        <f>(Table2[[#This Row],[Close Price]]-Table2[[#This Row],[20D EMA]])/Table2[[#This Row],[20D EMA]]</f>
        <v>-4.2401948600685961E-2</v>
      </c>
      <c r="T196" s="1">
        <f>(Table2[[#This Row],[Close Price]]-Table2[[#This Row],[50D EMA]])/Table2[[#This Row],[50D EMA]]</f>
        <v>-0.11190405650118133</v>
      </c>
      <c r="U196" s="1">
        <f>(Table2[[#This Row],[Close Price]]-Table2[[#This Row],[200D EMA]])/Table2[[#This Row],[200D EMA]]</f>
        <v>-4.8424702696864524E-2</v>
      </c>
      <c r="V196">
        <v>1.1208917013138899</v>
      </c>
      <c r="W196">
        <v>3840.05</v>
      </c>
      <c r="X196">
        <v>3925.05</v>
      </c>
      <c r="Y196">
        <v>3743.5</v>
      </c>
      <c r="Z196">
        <v>3925.05</v>
      </c>
      <c r="AA196">
        <v>3528</v>
      </c>
      <c r="AB196">
        <v>4816.25</v>
      </c>
      <c r="AC196" s="1">
        <f>(Table2[[#This Row],[Close Price]]/Table2[[#This Row],[Day Low]])-1</f>
        <v>3.3202692673273138E-3</v>
      </c>
      <c r="AD196" s="1">
        <f>(Table2[[#This Row],[Day High]]/Table2[[#This Row],[Close Price]])-1</f>
        <v>1.8752595514950121E-2</v>
      </c>
      <c r="AE196" s="1">
        <f>(Table2[[#This Row],[Close Price]]/Table2[[#This Row],[Current Week Low]])-1</f>
        <v>2.9197275277146995E-2</v>
      </c>
      <c r="AF196" s="1">
        <f>(Table2[[#This Row],[Current Week High]]/Table2[[#This Row],[Close Price]])-1</f>
        <v>1.8752595514950121E-2</v>
      </c>
      <c r="AG196" s="1">
        <f>(Table2[[#This Row],[Close Price]]/Table2[[#This Row],[Current Month Low]])-1</f>
        <v>9.2063492063492181E-2</v>
      </c>
      <c r="AH196" s="1">
        <f>(Table2[[#This Row],[Current Month High]]/Table2[[#This Row],[Close Price]])-1</f>
        <v>0.25006488787375414</v>
      </c>
      <c r="AI196">
        <v>47.675716362126202</v>
      </c>
      <c r="AJ196">
        <v>105.48266666666601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-0.15</v>
      </c>
      <c r="AM196" t="s">
        <v>3189</v>
      </c>
      <c r="AN196">
        <v>-3.95</v>
      </c>
      <c r="AO196" t="s">
        <v>3189</v>
      </c>
      <c r="AP196">
        <v>0.15350044051911699</v>
      </c>
      <c r="AQ196">
        <f>(Table2[[#This Row],[Sharpe Ratio]]-AVERAGE(Table2[Sharpe Ratio]))/_xlfn.STDEV.P(Table2[Sharpe Ratio])</f>
        <v>1.1122330663341546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64</v>
      </c>
      <c r="AT196">
        <f>_xlfn.RANK.AVG(Table2[[#This Row],[6M Return vs Nifty Z-Score]],Table2[6M Return vs Nifty Z-Score])</f>
        <v>538</v>
      </c>
      <c r="AU196">
        <f>_xlfn.RANK.AVG(Table2[[#This Row],[Sharpe Ratio Z-Score]],Table2[Sharpe Ratio Z-Score])</f>
        <v>102</v>
      </c>
      <c r="AV196">
        <f>(Table2[[#This Row],[Rank 1Y]]+Table2[[#This Row],[Rank 6M]]+Table2[[#This Row],[Rank Sharpe]])/3</f>
        <v>234.66666666666666</v>
      </c>
    </row>
    <row r="197" spans="1:48" x14ac:dyDescent="0.3">
      <c r="A197" t="s">
        <v>396</v>
      </c>
      <c r="B197" t="s">
        <v>397</v>
      </c>
      <c r="C197" t="s">
        <v>3158</v>
      </c>
      <c r="D197" t="s">
        <v>398</v>
      </c>
      <c r="E197">
        <v>57909.706313130002</v>
      </c>
      <c r="F197">
        <v>867.85</v>
      </c>
      <c r="G197">
        <v>0.88967747146447695</v>
      </c>
      <c r="H197">
        <f>(Table2[[#This Row],[1Y Return vs Nifty]]-AVERAGE(Table2[1Y Return vs Nifty]))/_xlfn.STDEV.P(Table2[1Y Return vs Nifty])</f>
        <v>-0.32916322617165555</v>
      </c>
      <c r="I197">
        <v>11.461707875747299</v>
      </c>
      <c r="J197">
        <f>(Table2[[#This Row],[1M Return vs Nifty]]-AVERAGE(Table2[1M Return vs Nifty]))/_xlfn.STDEV.P(Table2[1M Return vs Nifty])</f>
        <v>0.62780359561833621</v>
      </c>
      <c r="K197">
        <v>19.691032551614502</v>
      </c>
      <c r="L197">
        <f>(Table2[[#This Row],[6M Return vs Nifty]]-AVERAGE(Table2[6M Return vs Nifty]))/_xlfn.STDEV.P(Table2[6M Return vs Nifty])</f>
        <v>0.40115961008979878</v>
      </c>
      <c r="M197">
        <v>4.1662462855022202</v>
      </c>
      <c r="N197">
        <f>(Table2[[#This Row],[1W Return vs Nifty]]-AVERAGE(Table2[1W Return vs Nifty]))/_xlfn.STDEV.P(Table2[1W Return vs Nifty])</f>
        <v>0.53358186715817779</v>
      </c>
      <c r="O197">
        <v>853.95</v>
      </c>
      <c r="P197">
        <v>881.067386019835</v>
      </c>
      <c r="Q197">
        <v>844.25569325552999</v>
      </c>
      <c r="R197">
        <v>71.459662301824693</v>
      </c>
      <c r="S197" s="1">
        <f>(Table2[[#This Row],[Close Price]]-Table2[[#This Row],[20D EMA]])/Table2[[#This Row],[20D EMA]]</f>
        <v>1.6277299607705343E-2</v>
      </c>
      <c r="T197" s="1">
        <f>(Table2[[#This Row],[Close Price]]-Table2[[#This Row],[50D EMA]])/Table2[[#This Row],[50D EMA]]</f>
        <v>-1.5001560867601358E-2</v>
      </c>
      <c r="U197" s="1">
        <f>(Table2[[#This Row],[Close Price]]-Table2[[#This Row],[200D EMA]])/Table2[[#This Row],[200D EMA]]</f>
        <v>2.7946873124998599E-2</v>
      </c>
      <c r="V197">
        <v>0.45209925050811101</v>
      </c>
      <c r="W197">
        <v>865.9</v>
      </c>
      <c r="X197">
        <v>918.9</v>
      </c>
      <c r="Y197">
        <v>830</v>
      </c>
      <c r="Z197">
        <v>918.9</v>
      </c>
      <c r="AA197">
        <v>800.25</v>
      </c>
      <c r="AB197">
        <v>937.95</v>
      </c>
      <c r="AC197" s="1">
        <f>(Table2[[#This Row],[Close Price]]/Table2[[#This Row],[Day Low]])-1</f>
        <v>2.2519921468993065E-3</v>
      </c>
      <c r="AD197" s="1">
        <f>(Table2[[#This Row],[Day High]]/Table2[[#This Row],[Close Price]])-1</f>
        <v>5.8823529411764719E-2</v>
      </c>
      <c r="AE197" s="1">
        <f>(Table2[[#This Row],[Close Price]]/Table2[[#This Row],[Current Week Low]])-1</f>
        <v>4.5602409638554331E-2</v>
      </c>
      <c r="AF197" s="1">
        <f>(Table2[[#This Row],[Current Week High]]/Table2[[#This Row],[Close Price]])-1</f>
        <v>5.8823529411764719E-2</v>
      </c>
      <c r="AG197" s="1">
        <f>(Table2[[#This Row],[Close Price]]/Table2[[#This Row],[Current Month Low]])-1</f>
        <v>8.4473601999375258E-2</v>
      </c>
      <c r="AH197" s="1">
        <f>(Table2[[#This Row],[Current Month High]]/Table2[[#This Row],[Close Price]])-1</f>
        <v>8.07743273607191E-2</v>
      </c>
      <c r="AI197">
        <v>36.774788269862199</v>
      </c>
      <c r="AJ197">
        <v>51.563045756199699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0.01</v>
      </c>
      <c r="AM197" t="s">
        <v>3190</v>
      </c>
      <c r="AN197">
        <v>1.03</v>
      </c>
      <c r="AO197" t="s">
        <v>3190</v>
      </c>
      <c r="AP197">
        <v>0.151012591989578</v>
      </c>
      <c r="AQ197">
        <f>(Table2[[#This Row],[Sharpe Ratio]]-AVERAGE(Table2[Sharpe Ratio]))/_xlfn.STDEV.P(Table2[Sharpe Ratio])</f>
        <v>1.0835042256553378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422</v>
      </c>
      <c r="AT197">
        <f>_xlfn.RANK.AVG(Table2[[#This Row],[6M Return vs Nifty Z-Score]],Table2[6M Return vs Nifty Z-Score])</f>
        <v>184</v>
      </c>
      <c r="AU197">
        <f>_xlfn.RANK.AVG(Table2[[#This Row],[Sharpe Ratio Z-Score]],Table2[Sharpe Ratio Z-Score])</f>
        <v>106</v>
      </c>
      <c r="AV197">
        <f>(Table2[[#This Row],[Rank 1Y]]+Table2[[#This Row],[Rank 6M]]+Table2[[#This Row],[Rank Sharpe]])/3</f>
        <v>237.33333333333334</v>
      </c>
    </row>
    <row r="198" spans="1:48" x14ac:dyDescent="0.3">
      <c r="A198" t="s">
        <v>213</v>
      </c>
      <c r="B198" t="s">
        <v>214</v>
      </c>
      <c r="C198" t="s">
        <v>3150</v>
      </c>
      <c r="D198" t="s">
        <v>100</v>
      </c>
      <c r="E198">
        <v>114670.13465613</v>
      </c>
      <c r="F198">
        <v>2415.4499999999998</v>
      </c>
      <c r="G198">
        <v>12.184887417938601</v>
      </c>
      <c r="H198">
        <f>(Table2[[#This Row],[1Y Return vs Nifty]]-AVERAGE(Table2[1Y Return vs Nifty]))/_xlfn.STDEV.P(Table2[1Y Return vs Nifty])</f>
        <v>-0.10971255521662661</v>
      </c>
      <c r="I198">
        <v>1.84664190253812</v>
      </c>
      <c r="J198">
        <f>(Table2[[#This Row],[1M Return vs Nifty]]-AVERAGE(Table2[1M Return vs Nifty]))/_xlfn.STDEV.P(Table2[1M Return vs Nifty])</f>
        <v>-0.26278833352882042</v>
      </c>
      <c r="K198">
        <v>2.7919962661239399</v>
      </c>
      <c r="L198">
        <f>(Table2[[#This Row],[6M Return vs Nifty]]-AVERAGE(Table2[6M Return vs Nifty]))/_xlfn.STDEV.P(Table2[6M Return vs Nifty])</f>
        <v>-0.14529829728763904</v>
      </c>
      <c r="M198">
        <v>-1.3543867704861099</v>
      </c>
      <c r="N198">
        <f>(Table2[[#This Row],[1W Return vs Nifty]]-AVERAGE(Table2[1W Return vs Nifty]))/_xlfn.STDEV.P(Table2[1W Return vs Nifty])</f>
        <v>-0.63514236146596381</v>
      </c>
      <c r="O198">
        <v>2461.33</v>
      </c>
      <c r="P198">
        <v>2544.8233559186601</v>
      </c>
      <c r="Q198">
        <v>2375.40788702383</v>
      </c>
      <c r="R198">
        <v>43.301560598752999</v>
      </c>
      <c r="S198" s="1">
        <f>(Table2[[#This Row],[Close Price]]-Table2[[#This Row],[20D EMA]])/Table2[[#This Row],[20D EMA]]</f>
        <v>-1.8640328602828597E-2</v>
      </c>
      <c r="T198" s="1">
        <f>(Table2[[#This Row],[Close Price]]-Table2[[#This Row],[50D EMA]])/Table2[[#This Row],[50D EMA]]</f>
        <v>-5.0837853094112928E-2</v>
      </c>
      <c r="U198" s="1">
        <f>(Table2[[#This Row],[Close Price]]-Table2[[#This Row],[200D EMA]])/Table2[[#This Row],[200D EMA]]</f>
        <v>1.6856941999270271E-2</v>
      </c>
      <c r="V198">
        <v>0.71873405710920502</v>
      </c>
      <c r="W198">
        <v>2410</v>
      </c>
      <c r="X198">
        <v>2459.1999999999998</v>
      </c>
      <c r="Y198">
        <v>2405</v>
      </c>
      <c r="Z198">
        <v>2488.85</v>
      </c>
      <c r="AA198">
        <v>2356.9499999999998</v>
      </c>
      <c r="AB198">
        <v>2525</v>
      </c>
      <c r="AC198" s="1">
        <f>(Table2[[#This Row],[Close Price]]/Table2[[#This Row],[Day Low]])-1</f>
        <v>2.2614107883816015E-3</v>
      </c>
      <c r="AD198" s="1">
        <f>(Table2[[#This Row],[Day High]]/Table2[[#This Row],[Close Price]])-1</f>
        <v>1.8112567016497882E-2</v>
      </c>
      <c r="AE198" s="1">
        <f>(Table2[[#This Row],[Close Price]]/Table2[[#This Row],[Current Week Low]])-1</f>
        <v>4.3451143451143093E-3</v>
      </c>
      <c r="AF198" s="1">
        <f>(Table2[[#This Row],[Current Week High]]/Table2[[#This Row],[Close Price]])-1</f>
        <v>3.0387712434535974E-2</v>
      </c>
      <c r="AG198" s="1">
        <f>(Table2[[#This Row],[Close Price]]/Table2[[#This Row],[Current Month Low]])-1</f>
        <v>2.4820212562846056E-2</v>
      </c>
      <c r="AH198" s="1">
        <f>(Table2[[#This Row],[Current Month High]]/Table2[[#This Row],[Close Price]])-1</f>
        <v>4.5353867809311055E-2</v>
      </c>
      <c r="AI198">
        <v>22.461653108116501</v>
      </c>
      <c r="AJ198">
        <v>34.266259032795901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-0.04</v>
      </c>
      <c r="AM198" t="s">
        <v>3189</v>
      </c>
      <c r="AN198">
        <v>-2.13</v>
      </c>
      <c r="AO198" t="s">
        <v>3189</v>
      </c>
      <c r="AP198">
        <v>0.203999159213268</v>
      </c>
      <c r="AQ198">
        <f>(Table2[[#This Row],[Sharpe Ratio]]-AVERAGE(Table2[Sharpe Ratio]))/_xlfn.STDEV.P(Table2[Sharpe Ratio])</f>
        <v>1.6953753383106158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343</v>
      </c>
      <c r="AT198">
        <f>_xlfn.RANK.AVG(Table2[[#This Row],[6M Return vs Nifty Z-Score]],Table2[6M Return vs Nifty Z-Score])</f>
        <v>347</v>
      </c>
      <c r="AU198">
        <f>_xlfn.RANK.AVG(Table2[[#This Row],[Sharpe Ratio Z-Score]],Table2[Sharpe Ratio Z-Score])</f>
        <v>28</v>
      </c>
      <c r="AV198">
        <f>(Table2[[#This Row],[Rank 1Y]]+Table2[[#This Row],[Rank 6M]]+Table2[[#This Row],[Rank Sharpe]])/3</f>
        <v>239.33333333333334</v>
      </c>
    </row>
    <row r="199" spans="1:48" x14ac:dyDescent="0.3">
      <c r="A199" t="s">
        <v>509</v>
      </c>
      <c r="B199" t="s">
        <v>510</v>
      </c>
      <c r="C199" t="s">
        <v>3152</v>
      </c>
      <c r="D199" t="s">
        <v>292</v>
      </c>
      <c r="E199">
        <v>41547.032181499999</v>
      </c>
      <c r="F199">
        <v>1579.25</v>
      </c>
      <c r="G199">
        <v>145.32343249982301</v>
      </c>
      <c r="H199">
        <f>(Table2[[#This Row],[1Y Return vs Nifty]]-AVERAGE(Table2[1Y Return vs Nifty]))/_xlfn.STDEV.P(Table2[1Y Return vs Nifty])</f>
        <v>2.4769895235097894</v>
      </c>
      <c r="I199">
        <v>10.8301440138061</v>
      </c>
      <c r="J199">
        <f>(Table2[[#This Row],[1M Return vs Nifty]]-AVERAGE(Table2[1M Return vs Nifty]))/_xlfn.STDEV.P(Table2[1M Return vs Nifty])</f>
        <v>0.5693052265220595</v>
      </c>
      <c r="K199">
        <v>-21.7734409496151</v>
      </c>
      <c r="L199">
        <f>(Table2[[#This Row],[6M Return vs Nifty]]-AVERAGE(Table2[6M Return vs Nifty]))/_xlfn.STDEV.P(Table2[6M Return vs Nifty])</f>
        <v>-0.93966178571036973</v>
      </c>
      <c r="M199">
        <v>9.5753108102522795</v>
      </c>
      <c r="N199">
        <f>(Table2[[#This Row],[1W Return vs Nifty]]-AVERAGE(Table2[1W Return vs Nifty]))/_xlfn.STDEV.P(Table2[1W Return vs Nifty])</f>
        <v>1.6786869122054038</v>
      </c>
      <c r="O199">
        <v>1434.78</v>
      </c>
      <c r="P199">
        <v>1559.83096578303</v>
      </c>
      <c r="Q199">
        <v>1556.7131327520599</v>
      </c>
      <c r="R199">
        <v>73.680306145577603</v>
      </c>
      <c r="S199" s="1">
        <f>(Table2[[#This Row],[Close Price]]-Table2[[#This Row],[20D EMA]])/Table2[[#This Row],[20D EMA]]</f>
        <v>0.10069139519647613</v>
      </c>
      <c r="T199" s="1">
        <f>(Table2[[#This Row],[Close Price]]-Table2[[#This Row],[50D EMA]])/Table2[[#This Row],[50D EMA]]</f>
        <v>1.2449447820278195E-2</v>
      </c>
      <c r="U199" s="1">
        <f>(Table2[[#This Row],[Close Price]]-Table2[[#This Row],[200D EMA]])/Table2[[#This Row],[200D EMA]]</f>
        <v>1.4477212772078278E-2</v>
      </c>
      <c r="V199">
        <v>0.43826575100933401</v>
      </c>
      <c r="W199">
        <v>1530</v>
      </c>
      <c r="X199">
        <v>1579.25</v>
      </c>
      <c r="Y199">
        <v>1334.6</v>
      </c>
      <c r="Z199">
        <v>1579.25</v>
      </c>
      <c r="AA199">
        <v>1265</v>
      </c>
      <c r="AB199">
        <v>1579.25</v>
      </c>
      <c r="AC199" s="1">
        <f>(Table2[[#This Row],[Close Price]]/Table2[[#This Row],[Day Low]])-1</f>
        <v>3.2189542483660238E-2</v>
      </c>
      <c r="AD199" s="1">
        <f>(Table2[[#This Row],[Day High]]/Table2[[#This Row],[Close Price]])-1</f>
        <v>0</v>
      </c>
      <c r="AE199" s="1">
        <f>(Table2[[#This Row],[Close Price]]/Table2[[#This Row],[Current Week Low]])-1</f>
        <v>0.18331335231530055</v>
      </c>
      <c r="AF199" s="1">
        <f>(Table2[[#This Row],[Current Week High]]/Table2[[#This Row],[Close Price]])-1</f>
        <v>0</v>
      </c>
      <c r="AG199" s="1">
        <f>(Table2[[#This Row],[Close Price]]/Table2[[#This Row],[Current Month Low]])-1</f>
        <v>0.24841897233201582</v>
      </c>
      <c r="AH199" s="1">
        <f>(Table2[[#This Row],[Current Month High]]/Table2[[#This Row],[Close Price]])-1</f>
        <v>0</v>
      </c>
      <c r="AI199">
        <v>88.662339718220593</v>
      </c>
      <c r="AJ199">
        <v>181.757359500446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-0.08</v>
      </c>
      <c r="AM199" t="s">
        <v>3189</v>
      </c>
      <c r="AN199">
        <v>9.07</v>
      </c>
      <c r="AO199" t="s">
        <v>3190</v>
      </c>
      <c r="AP199">
        <v>0.19650293621522399</v>
      </c>
      <c r="AQ199">
        <f>(Table2[[#This Row],[Sharpe Ratio]]-AVERAGE(Table2[Sharpe Ratio]))/_xlfn.STDEV.P(Table2[Sharpe Ratio])</f>
        <v>1.6088114685063728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23</v>
      </c>
      <c r="AT199">
        <f>_xlfn.RANK.AVG(Table2[[#This Row],[6M Return vs Nifty Z-Score]],Table2[6M Return vs Nifty Z-Score])</f>
        <v>659</v>
      </c>
      <c r="AU199">
        <f>_xlfn.RANK.AVG(Table2[[#This Row],[Sharpe Ratio Z-Score]],Table2[Sharpe Ratio Z-Score])</f>
        <v>36</v>
      </c>
      <c r="AV199">
        <f>(Table2[[#This Row],[Rank 1Y]]+Table2[[#This Row],[Rank 6M]]+Table2[[#This Row],[Rank Sharpe]])/3</f>
        <v>239.33333333333334</v>
      </c>
    </row>
    <row r="200" spans="1:48" x14ac:dyDescent="0.3">
      <c r="A200" t="s">
        <v>485</v>
      </c>
      <c r="B200" t="s">
        <v>486</v>
      </c>
      <c r="C200" t="s">
        <v>3144</v>
      </c>
      <c r="D200" t="s">
        <v>212</v>
      </c>
      <c r="E200">
        <v>43766.993524874997</v>
      </c>
      <c r="F200">
        <v>691.05</v>
      </c>
      <c r="G200">
        <v>51.210550138244699</v>
      </c>
      <c r="H200">
        <f>(Table2[[#This Row],[1Y Return vs Nifty]]-AVERAGE(Table2[1Y Return vs Nifty]))/_xlfn.STDEV.P(Table2[1Y Return vs Nifty])</f>
        <v>0.64850335303297701</v>
      </c>
      <c r="I200">
        <v>1.58853094175272</v>
      </c>
      <c r="J200">
        <f>(Table2[[#This Row],[1M Return vs Nifty]]-AVERAGE(Table2[1M Return vs Nifty]))/_xlfn.STDEV.P(Table2[1M Return vs Nifty])</f>
        <v>-0.28669576579609712</v>
      </c>
      <c r="K200">
        <v>9.4955596203404298</v>
      </c>
      <c r="L200">
        <f>(Table2[[#This Row],[6M Return vs Nifty]]-AVERAGE(Table2[6M Return vs Nifty]))/_xlfn.STDEV.P(Table2[6M Return vs Nifty])</f>
        <v>7.1472359963534585E-2</v>
      </c>
      <c r="M200">
        <v>-1.4089601547959001</v>
      </c>
      <c r="N200">
        <f>(Table2[[#This Row],[1W Return vs Nifty]]-AVERAGE(Table2[1W Return vs Nifty]))/_xlfn.STDEV.P(Table2[1W Return vs Nifty])</f>
        <v>-0.64669560831900053</v>
      </c>
      <c r="O200">
        <v>691.41</v>
      </c>
      <c r="P200">
        <v>685.41958797982102</v>
      </c>
      <c r="Q200">
        <v>613.18975067605402</v>
      </c>
      <c r="R200">
        <v>49.495379492198701</v>
      </c>
      <c r="S200" s="1">
        <f>(Table2[[#This Row],[Close Price]]-Table2[[#This Row],[20D EMA]])/Table2[[#This Row],[20D EMA]]</f>
        <v>-5.2067514210094392E-4</v>
      </c>
      <c r="T200" s="1">
        <f>(Table2[[#This Row],[Close Price]]-Table2[[#This Row],[50D EMA]])/Table2[[#This Row],[50D EMA]]</f>
        <v>8.2145478753733823E-3</v>
      </c>
      <c r="U200" s="1">
        <f>(Table2[[#This Row],[Close Price]]-Table2[[#This Row],[200D EMA]])/Table2[[#This Row],[200D EMA]]</f>
        <v>0.12697578398546852</v>
      </c>
      <c r="V200">
        <v>0.57225153118866501</v>
      </c>
      <c r="W200">
        <v>688.05</v>
      </c>
      <c r="X200">
        <v>706.95</v>
      </c>
      <c r="Y200">
        <v>688</v>
      </c>
      <c r="Z200">
        <v>716.9</v>
      </c>
      <c r="AA200">
        <v>660.9</v>
      </c>
      <c r="AB200">
        <v>745</v>
      </c>
      <c r="AC200" s="1">
        <f>(Table2[[#This Row],[Close Price]]/Table2[[#This Row],[Day Low]])-1</f>
        <v>4.360148245040385E-3</v>
      </c>
      <c r="AD200" s="1">
        <f>(Table2[[#This Row],[Day High]]/Table2[[#This Row],[Close Price]])-1</f>
        <v>2.3008465378771659E-2</v>
      </c>
      <c r="AE200" s="1">
        <f>(Table2[[#This Row],[Close Price]]/Table2[[#This Row],[Current Week Low]])-1</f>
        <v>4.4331395348835567E-3</v>
      </c>
      <c r="AF200" s="1">
        <f>(Table2[[#This Row],[Current Week High]]/Table2[[#This Row],[Close Price]])-1</f>
        <v>3.7406844656681981E-2</v>
      </c>
      <c r="AG200" s="1">
        <f>(Table2[[#This Row],[Close Price]]/Table2[[#This Row],[Current Month Low]])-1</f>
        <v>4.5619609623241075E-2</v>
      </c>
      <c r="AH200" s="1">
        <f>(Table2[[#This Row],[Current Month High]]/Table2[[#This Row],[Close Price]])-1</f>
        <v>7.8069604225454059E-2</v>
      </c>
      <c r="AI200">
        <v>8.3279068084798507</v>
      </c>
      <c r="AJ200">
        <v>71.497704429829994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0.02</v>
      </c>
      <c r="AM200" t="s">
        <v>3190</v>
      </c>
      <c r="AN200">
        <v>-1.73</v>
      </c>
      <c r="AO200" t="s">
        <v>3189</v>
      </c>
      <c r="AP200">
        <v>7.1295775109109005E-2</v>
      </c>
      <c r="AQ200">
        <f>(Table2[[#This Row],[Sharpe Ratio]]-AVERAGE(Table2[Sharpe Ratio]))/_xlfn.STDEV.P(Table2[Sharpe Ratio])</f>
        <v>0.16296115223687424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-5.0454508881711768E-2</v>
      </c>
      <c r="AS200">
        <f>_xlfn.RANK.AVG(Table2[[#This Row],[1Y Return vs Nifty Z-Score]],Table2[1Y Return vs Nifty Z-Score])</f>
        <v>140</v>
      </c>
      <c r="AT200">
        <f>_xlfn.RANK.AVG(Table2[[#This Row],[6M Return vs Nifty Z-Score]],Table2[6M Return vs Nifty Z-Score])</f>
        <v>274</v>
      </c>
      <c r="AU200">
        <f>_xlfn.RANK.AVG(Table2[[#This Row],[Sharpe Ratio Z-Score]],Table2[Sharpe Ratio Z-Score])</f>
        <v>305</v>
      </c>
      <c r="AV200">
        <f>(Table2[[#This Row],[Rank 1Y]]+Table2[[#This Row],[Rank 6M]]+Table2[[#This Row],[Rank Sharpe]])/3</f>
        <v>239.66666666666666</v>
      </c>
    </row>
    <row r="201" spans="1:48" x14ac:dyDescent="0.3">
      <c r="A201" t="s">
        <v>1609</v>
      </c>
      <c r="B201" t="s">
        <v>1610</v>
      </c>
      <c r="C201" t="s">
        <v>3158</v>
      </c>
      <c r="D201" t="s">
        <v>398</v>
      </c>
      <c r="E201">
        <v>5842.2981656000002</v>
      </c>
      <c r="F201">
        <v>119.09</v>
      </c>
      <c r="G201">
        <v>42.987917696640899</v>
      </c>
      <c r="H201">
        <f>(Table2[[#This Row],[1Y Return vs Nifty]]-AVERAGE(Table2[1Y Return vs Nifty]))/_xlfn.STDEV.P(Table2[1Y Return vs Nifty])</f>
        <v>0.48874871235984657</v>
      </c>
      <c r="I201">
        <v>15.268323037416</v>
      </c>
      <c r="J201">
        <f>(Table2[[#This Row],[1M Return vs Nifty]]-AVERAGE(Table2[1M Return vs Nifty]))/_xlfn.STDEV.P(Table2[1M Return vs Nifty])</f>
        <v>0.98038991689760979</v>
      </c>
      <c r="K201">
        <v>8.6132474498870799</v>
      </c>
      <c r="L201">
        <f>(Table2[[#This Row],[6M Return vs Nifty]]-AVERAGE(Table2[6M Return vs Nifty]))/_xlfn.STDEV.P(Table2[6M Return vs Nifty])</f>
        <v>4.2941356527939172E-2</v>
      </c>
      <c r="M201">
        <v>6.50941356527834</v>
      </c>
      <c r="N201">
        <f>(Table2[[#This Row],[1W Return vs Nifty]]-AVERAGE(Table2[1W Return vs Nifty]))/_xlfn.STDEV.P(Table2[1W Return vs Nifty])</f>
        <v>1.0296330163326652</v>
      </c>
      <c r="O201">
        <v>112.97</v>
      </c>
      <c r="P201">
        <v>117.197889272742</v>
      </c>
      <c r="Q201">
        <v>114.877712213972</v>
      </c>
      <c r="R201">
        <v>68.691286666969702</v>
      </c>
      <c r="S201" s="1">
        <f>(Table2[[#This Row],[Close Price]]-Table2[[#This Row],[20D EMA]])/Table2[[#This Row],[20D EMA]]</f>
        <v>5.4173674426839027E-2</v>
      </c>
      <c r="T201" s="1">
        <f>(Table2[[#This Row],[Close Price]]-Table2[[#This Row],[50D EMA]])/Table2[[#This Row],[50D EMA]]</f>
        <v>1.6144580239450347E-2</v>
      </c>
      <c r="U201" s="1">
        <f>(Table2[[#This Row],[Close Price]]-Table2[[#This Row],[200D EMA]])/Table2[[#This Row],[200D EMA]]</f>
        <v>3.6667580724293707E-2</v>
      </c>
      <c r="V201">
        <v>0.97098044545963802</v>
      </c>
      <c r="W201">
        <v>116.73</v>
      </c>
      <c r="X201">
        <v>123.4</v>
      </c>
      <c r="Y201">
        <v>110.1</v>
      </c>
      <c r="Z201">
        <v>123.4</v>
      </c>
      <c r="AA201">
        <v>103.89</v>
      </c>
      <c r="AB201">
        <v>123.4</v>
      </c>
      <c r="AC201" s="1">
        <f>(Table2[[#This Row],[Close Price]]/Table2[[#This Row],[Day Low]])-1</f>
        <v>2.0217596162083407E-2</v>
      </c>
      <c r="AD201" s="1">
        <f>(Table2[[#This Row],[Day High]]/Table2[[#This Row],[Close Price]])-1</f>
        <v>3.6191115962717291E-2</v>
      </c>
      <c r="AE201" s="1">
        <f>(Table2[[#This Row],[Close Price]]/Table2[[#This Row],[Current Week Low]])-1</f>
        <v>8.1653042688465183E-2</v>
      </c>
      <c r="AF201" s="1">
        <f>(Table2[[#This Row],[Current Week High]]/Table2[[#This Row],[Close Price]])-1</f>
        <v>3.6191115962717291E-2</v>
      </c>
      <c r="AG201" s="1">
        <f>(Table2[[#This Row],[Close Price]]/Table2[[#This Row],[Current Month Low]])-1</f>
        <v>0.14630859562999321</v>
      </c>
      <c r="AH201" s="1">
        <f>(Table2[[#This Row],[Current Month High]]/Table2[[#This Row],[Close Price]])-1</f>
        <v>3.6191115962717291E-2</v>
      </c>
      <c r="AI201">
        <v>42.707196238139197</v>
      </c>
      <c r="AJ201">
        <v>70.983488872936107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0.03</v>
      </c>
      <c r="AM201" t="s">
        <v>3190</v>
      </c>
      <c r="AN201">
        <v>2.37</v>
      </c>
      <c r="AO201" t="s">
        <v>3190</v>
      </c>
      <c r="AP201">
        <v>8.4274962493590996E-2</v>
      </c>
      <c r="AQ201">
        <f>(Table2[[#This Row],[Sharpe Ratio]]-AVERAGE(Table2[Sharpe Ratio]))/_xlfn.STDEV.P(Table2[Sharpe Ratio])</f>
        <v>0.31284045641556996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167</v>
      </c>
      <c r="AT201">
        <f>_xlfn.RANK.AVG(Table2[[#This Row],[6M Return vs Nifty Z-Score]],Table2[6M Return vs Nifty Z-Score])</f>
        <v>285</v>
      </c>
      <c r="AU201">
        <f>_xlfn.RANK.AVG(Table2[[#This Row],[Sharpe Ratio Z-Score]],Table2[Sharpe Ratio Z-Score])</f>
        <v>270</v>
      </c>
      <c r="AV201">
        <f>(Table2[[#This Row],[Rank 1Y]]+Table2[[#This Row],[Rank 6M]]+Table2[[#This Row],[Rank Sharpe]])/3</f>
        <v>240.66666666666666</v>
      </c>
    </row>
    <row r="202" spans="1:48" x14ac:dyDescent="0.3">
      <c r="A202" t="s">
        <v>953</v>
      </c>
      <c r="B202" t="s">
        <v>954</v>
      </c>
      <c r="C202" t="s">
        <v>3155</v>
      </c>
      <c r="D202" t="s">
        <v>461</v>
      </c>
      <c r="E202">
        <v>15748.64552991</v>
      </c>
      <c r="F202">
        <v>1107.05</v>
      </c>
      <c r="G202">
        <v>15.4340525313279</v>
      </c>
      <c r="H202">
        <f>(Table2[[#This Row],[1Y Return vs Nifty]]-AVERAGE(Table2[1Y Return vs Nifty]))/_xlfn.STDEV.P(Table2[1Y Return vs Nifty])</f>
        <v>-4.6585666247242558E-2</v>
      </c>
      <c r="I202">
        <v>-8.9107704768272207</v>
      </c>
      <c r="J202">
        <f>(Table2[[#This Row],[1M Return vs Nifty]]-AVERAGE(Table2[1M Return vs Nifty]))/_xlfn.STDEV.P(Table2[1M Return vs Nifty])</f>
        <v>-1.2591896759912529</v>
      </c>
      <c r="K202">
        <v>5.0936944770363999</v>
      </c>
      <c r="L202">
        <f>(Table2[[#This Row],[6M Return vs Nifty]]-AVERAGE(Table2[6M Return vs Nifty]))/_xlfn.STDEV.P(Table2[6M Return vs Nifty])</f>
        <v>-7.0869130647554332E-2</v>
      </c>
      <c r="M202">
        <v>1.8451326205865699</v>
      </c>
      <c r="N202">
        <f>(Table2[[#This Row],[1W Return vs Nifty]]-AVERAGE(Table2[1W Return vs Nifty]))/_xlfn.STDEV.P(Table2[1W Return vs Nifty])</f>
        <v>4.2199493059805547E-2</v>
      </c>
      <c r="O202">
        <v>1148.6099999999999</v>
      </c>
      <c r="P202">
        <v>1206.6856443653501</v>
      </c>
      <c r="Q202">
        <v>1152.1354710702001</v>
      </c>
      <c r="R202">
        <v>38.950452655516102</v>
      </c>
      <c r="S202" s="1">
        <f>(Table2[[#This Row],[Close Price]]-Table2[[#This Row],[20D EMA]])/Table2[[#This Row],[20D EMA]]</f>
        <v>-3.6182864505793916E-2</v>
      </c>
      <c r="T202" s="1">
        <f>(Table2[[#This Row],[Close Price]]-Table2[[#This Row],[50D EMA]])/Table2[[#This Row],[50D EMA]]</f>
        <v>-8.2569677389137217E-2</v>
      </c>
      <c r="U202" s="1">
        <f>(Table2[[#This Row],[Close Price]]-Table2[[#This Row],[200D EMA]])/Table2[[#This Row],[200D EMA]]</f>
        <v>-3.9132091843610162E-2</v>
      </c>
      <c r="V202">
        <v>0.68183757895622399</v>
      </c>
      <c r="W202">
        <v>1099</v>
      </c>
      <c r="X202">
        <v>1133.55</v>
      </c>
      <c r="Y202">
        <v>1090.5</v>
      </c>
      <c r="Z202">
        <v>1133.55</v>
      </c>
      <c r="AA202">
        <v>1040.0999999999999</v>
      </c>
      <c r="AB202">
        <v>1334.6</v>
      </c>
      <c r="AC202" s="1">
        <f>(Table2[[#This Row],[Close Price]]/Table2[[#This Row],[Day Low]])-1</f>
        <v>7.3248407643311531E-3</v>
      </c>
      <c r="AD202" s="1">
        <f>(Table2[[#This Row],[Day High]]/Table2[[#This Row],[Close Price]])-1</f>
        <v>2.3937491531547783E-2</v>
      </c>
      <c r="AE202" s="1">
        <f>(Table2[[#This Row],[Close Price]]/Table2[[#This Row],[Current Week Low]])-1</f>
        <v>1.5176524530032154E-2</v>
      </c>
      <c r="AF202" s="1">
        <f>(Table2[[#This Row],[Current Week High]]/Table2[[#This Row],[Close Price]])-1</f>
        <v>2.3937491531547783E-2</v>
      </c>
      <c r="AG202" s="1">
        <f>(Table2[[#This Row],[Close Price]]/Table2[[#This Row],[Current Month Low]])-1</f>
        <v>6.4368810691279643E-2</v>
      </c>
      <c r="AH202" s="1">
        <f>(Table2[[#This Row],[Current Month High]]/Table2[[#This Row],[Close Price]])-1</f>
        <v>0.20554627162278116</v>
      </c>
      <c r="AI202">
        <v>39.442662933020102</v>
      </c>
      <c r="AJ202">
        <v>37.8642590286425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-0.08</v>
      </c>
      <c r="AM202" t="s">
        <v>3189</v>
      </c>
      <c r="AN202">
        <v>-8.3699999999999992</v>
      </c>
      <c r="AO202" t="s">
        <v>3189</v>
      </c>
      <c r="AP202">
        <v>0.16359431369355101</v>
      </c>
      <c r="AQ202">
        <f>(Table2[[#This Row],[Sharpe Ratio]]-AVERAGE(Table2[Sharpe Ratio]))/_xlfn.STDEV.P(Table2[Sharpe Ratio])</f>
        <v>1.2287937294201168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322</v>
      </c>
      <c r="AT202">
        <f>_xlfn.RANK.AVG(Table2[[#This Row],[6M Return vs Nifty Z-Score]],Table2[6M Return vs Nifty Z-Score])</f>
        <v>324</v>
      </c>
      <c r="AU202">
        <f>_xlfn.RANK.AVG(Table2[[#This Row],[Sharpe Ratio Z-Score]],Table2[Sharpe Ratio Z-Score])</f>
        <v>81</v>
      </c>
      <c r="AV202">
        <f>(Table2[[#This Row],[Rank 1Y]]+Table2[[#This Row],[Rank 6M]]+Table2[[#This Row],[Rank Sharpe]])/3</f>
        <v>242.33333333333334</v>
      </c>
    </row>
    <row r="203" spans="1:48" x14ac:dyDescent="0.3">
      <c r="A203" t="s">
        <v>1675</v>
      </c>
      <c r="B203" t="s">
        <v>1676</v>
      </c>
      <c r="C203" t="s">
        <v>3142</v>
      </c>
      <c r="D203" t="s">
        <v>256</v>
      </c>
      <c r="E203">
        <v>5424.1204341550001</v>
      </c>
      <c r="F203">
        <v>1101.55</v>
      </c>
      <c r="G203">
        <v>40.7895521873306</v>
      </c>
      <c r="H203">
        <f>(Table2[[#This Row],[1Y Return vs Nifty]]-AVERAGE(Table2[1Y Return vs Nifty]))/_xlfn.STDEV.P(Table2[1Y Return vs Nifty])</f>
        <v>0.44603744020920061</v>
      </c>
      <c r="I203">
        <v>-0.16852725117426501</v>
      </c>
      <c r="J203">
        <f>(Table2[[#This Row],[1M Return vs Nifty]]-AVERAGE(Table2[1M Return vs Nifty]))/_xlfn.STDEV.P(Table2[1M Return vs Nifty])</f>
        <v>-0.44944263097859116</v>
      </c>
      <c r="K203">
        <v>9.49632631268552</v>
      </c>
      <c r="L203">
        <f>(Table2[[#This Row],[6M Return vs Nifty]]-AVERAGE(Table2[6M Return vs Nifty]))/_xlfn.STDEV.P(Table2[6M Return vs Nifty])</f>
        <v>7.1497152211294893E-2</v>
      </c>
      <c r="M203">
        <v>0.20159515789058699</v>
      </c>
      <c r="N203">
        <f>(Table2[[#This Row],[1W Return vs Nifty]]-AVERAGE(Table2[1W Return vs Nifty]))/_xlfn.STDEV.P(Table2[1W Return vs Nifty])</f>
        <v>-0.30573923676044024</v>
      </c>
      <c r="O203">
        <v>1127.0999999999999</v>
      </c>
      <c r="P203">
        <v>1200.70207011259</v>
      </c>
      <c r="Q203">
        <v>1108.6894964744399</v>
      </c>
      <c r="R203">
        <v>47.668451898876903</v>
      </c>
      <c r="S203" s="1">
        <f>(Table2[[#This Row],[Close Price]]-Table2[[#This Row],[20D EMA]])/Table2[[#This Row],[20D EMA]]</f>
        <v>-2.266879602519737E-2</v>
      </c>
      <c r="T203" s="1">
        <f>(Table2[[#This Row],[Close Price]]-Table2[[#This Row],[50D EMA]])/Table2[[#This Row],[50D EMA]]</f>
        <v>-8.2578411898042769E-2</v>
      </c>
      <c r="U203" s="1">
        <f>(Table2[[#This Row],[Close Price]]-Table2[[#This Row],[200D EMA]])/Table2[[#This Row],[200D EMA]]</f>
        <v>-6.439581593532813E-3</v>
      </c>
      <c r="V203">
        <v>0.98137475140964303</v>
      </c>
      <c r="W203">
        <v>1097.4000000000001</v>
      </c>
      <c r="X203">
        <v>1143.55</v>
      </c>
      <c r="Y203">
        <v>1029</v>
      </c>
      <c r="Z203">
        <v>1143.55</v>
      </c>
      <c r="AA203">
        <v>999.8</v>
      </c>
      <c r="AB203">
        <v>1280</v>
      </c>
      <c r="AC203" s="1">
        <f>(Table2[[#This Row],[Close Price]]/Table2[[#This Row],[Day Low]])-1</f>
        <v>3.7816657554217148E-3</v>
      </c>
      <c r="AD203" s="1">
        <f>(Table2[[#This Row],[Day High]]/Table2[[#This Row],[Close Price]])-1</f>
        <v>3.8128092233670641E-2</v>
      </c>
      <c r="AE203" s="1">
        <f>(Table2[[#This Row],[Close Price]]/Table2[[#This Row],[Current Week Low]])-1</f>
        <v>7.0505344995140939E-2</v>
      </c>
      <c r="AF203" s="1">
        <f>(Table2[[#This Row],[Current Week High]]/Table2[[#This Row],[Close Price]])-1</f>
        <v>3.8128092233670641E-2</v>
      </c>
      <c r="AG203" s="1">
        <f>(Table2[[#This Row],[Close Price]]/Table2[[#This Row],[Current Month Low]])-1</f>
        <v>0.10177035407081414</v>
      </c>
      <c r="AH203" s="1">
        <f>(Table2[[#This Row],[Current Month High]]/Table2[[#This Row],[Close Price]])-1</f>
        <v>0.16199900140710821</v>
      </c>
      <c r="AI203">
        <v>37.401842857791202</v>
      </c>
      <c r="AJ203">
        <v>74.282097935289897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</v>
      </c>
      <c r="AM203" t="s">
        <v>3189</v>
      </c>
      <c r="AN203">
        <v>-7.67</v>
      </c>
      <c r="AO203" t="s">
        <v>3189</v>
      </c>
      <c r="AP203">
        <v>8.0139966044758995E-2</v>
      </c>
      <c r="AQ203">
        <f>(Table2[[#This Row],[Sharpe Ratio]]-AVERAGE(Table2[Sharpe Ratio]))/_xlfn.STDEV.P(Table2[Sharpe Ratio])</f>
        <v>0.26509090383007483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178</v>
      </c>
      <c r="AT203">
        <f>_xlfn.RANK.AVG(Table2[[#This Row],[6M Return vs Nifty Z-Score]],Table2[6M Return vs Nifty Z-Score])</f>
        <v>273</v>
      </c>
      <c r="AU203">
        <f>_xlfn.RANK.AVG(Table2[[#This Row],[Sharpe Ratio Z-Score]],Table2[Sharpe Ratio Z-Score])</f>
        <v>278</v>
      </c>
      <c r="AV203">
        <f>(Table2[[#This Row],[Rank 1Y]]+Table2[[#This Row],[Rank 6M]]+Table2[[#This Row],[Rank Sharpe]])/3</f>
        <v>243</v>
      </c>
    </row>
    <row r="204" spans="1:48" x14ac:dyDescent="0.3">
      <c r="A204" t="s">
        <v>1796</v>
      </c>
      <c r="B204" t="s">
        <v>1797</v>
      </c>
      <c r="C204" t="s">
        <v>3144</v>
      </c>
      <c r="D204" t="s">
        <v>491</v>
      </c>
      <c r="E204">
        <v>4412.6253661599903</v>
      </c>
      <c r="F204">
        <v>75.760000000000005</v>
      </c>
      <c r="G204">
        <v>79.1593335729481</v>
      </c>
      <c r="H204">
        <f>(Table2[[#This Row],[1Y Return vs Nifty]]-AVERAGE(Table2[1Y Return vs Nifty]))/_xlfn.STDEV.P(Table2[1Y Return vs Nifty])</f>
        <v>1.1915104601330124</v>
      </c>
      <c r="I204">
        <v>40.486481654651499</v>
      </c>
      <c r="J204">
        <f>(Table2[[#This Row],[1M Return vs Nifty]]-AVERAGE(Table2[1M Return vs Nifty]))/_xlfn.STDEV.P(Table2[1M Return vs Nifty])</f>
        <v>3.3162125306000383</v>
      </c>
      <c r="K204">
        <v>55.8559553592616</v>
      </c>
      <c r="L204">
        <f>(Table2[[#This Row],[6M Return vs Nifty]]-AVERAGE(Table2[6M Return vs Nifty]))/_xlfn.STDEV.P(Table2[6M Return vs Nifty])</f>
        <v>1.5706113885265074</v>
      </c>
      <c r="M204">
        <v>13.5370376729415</v>
      </c>
      <c r="N204">
        <f>(Table2[[#This Row],[1W Return vs Nifty]]-AVERAGE(Table2[1W Return vs Nifty]))/_xlfn.STDEV.P(Table2[1W Return vs Nifty])</f>
        <v>2.5173889459501706</v>
      </c>
      <c r="O204">
        <v>68.83</v>
      </c>
      <c r="P204">
        <v>63.245762392086199</v>
      </c>
      <c r="Q204">
        <v>53.649349360830001</v>
      </c>
      <c r="R204">
        <v>66.761080427205997</v>
      </c>
      <c r="S204" s="1">
        <f>(Table2[[#This Row],[Close Price]]-Table2[[#This Row],[20D EMA]])/Table2[[#This Row],[20D EMA]]</f>
        <v>0.10068284178410587</v>
      </c>
      <c r="T204" s="1">
        <f>(Table2[[#This Row],[Close Price]]-Table2[[#This Row],[50D EMA]])/Table2[[#This Row],[50D EMA]]</f>
        <v>0.1978668156505563</v>
      </c>
      <c r="U204" s="1">
        <f>(Table2[[#This Row],[Close Price]]-Table2[[#This Row],[200D EMA]])/Table2[[#This Row],[200D EMA]]</f>
        <v>0.41213268944717607</v>
      </c>
      <c r="V204">
        <v>1.3984520100927</v>
      </c>
      <c r="W204">
        <v>74.400000000000006</v>
      </c>
      <c r="X204">
        <v>80.900000000000006</v>
      </c>
      <c r="Y204">
        <v>72.2</v>
      </c>
      <c r="Z204">
        <v>80.900000000000006</v>
      </c>
      <c r="AA204">
        <v>57.5</v>
      </c>
      <c r="AB204">
        <v>80.900000000000006</v>
      </c>
      <c r="AC204" s="1">
        <f>(Table2[[#This Row],[Close Price]]/Table2[[#This Row],[Day Low]])-1</f>
        <v>1.8279569892473146E-2</v>
      </c>
      <c r="AD204" s="1">
        <f>(Table2[[#This Row],[Day High]]/Table2[[#This Row],[Close Price]])-1</f>
        <v>6.7845828933474239E-2</v>
      </c>
      <c r="AE204" s="1">
        <f>(Table2[[#This Row],[Close Price]]/Table2[[#This Row],[Current Week Low]])-1</f>
        <v>4.9307479224376838E-2</v>
      </c>
      <c r="AF204" s="1">
        <f>(Table2[[#This Row],[Current Week High]]/Table2[[#This Row],[Close Price]])-1</f>
        <v>6.7845828933474239E-2</v>
      </c>
      <c r="AG204" s="1">
        <f>(Table2[[#This Row],[Close Price]]/Table2[[#This Row],[Current Month Low]])-1</f>
        <v>0.31756521739130439</v>
      </c>
      <c r="AH204" s="1">
        <f>(Table2[[#This Row],[Current Month High]]/Table2[[#This Row],[Close Price]])-1</f>
        <v>6.7845828933474239E-2</v>
      </c>
      <c r="AI204">
        <v>6.7845828933474204</v>
      </c>
      <c r="AJ204">
        <v>127.84962406015001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0.41</v>
      </c>
      <c r="AM204" t="s">
        <v>3190</v>
      </c>
      <c r="AN204">
        <v>9.57</v>
      </c>
      <c r="AO204" t="s">
        <v>3190</v>
      </c>
      <c r="AP204">
        <v>-1.9939501551468002E-2</v>
      </c>
      <c r="AQ204">
        <f>(Table2[[#This Row],[Sharpe Ratio]]-AVERAGE(Table2[Sharpe Ratio]))/_xlfn.STDEV.P(Table2[Sharpe Ratio])</f>
        <v>-0.89059323274620639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7.7051300924635218</v>
      </c>
      <c r="AS204">
        <f>_xlfn.RANK.AVG(Table2[[#This Row],[1Y Return vs Nifty Z-Score]],Table2[1Y Return vs Nifty Z-Score])</f>
        <v>76</v>
      </c>
      <c r="AT204">
        <f>_xlfn.RANK.AVG(Table2[[#This Row],[6M Return vs Nifty Z-Score]],Table2[6M Return vs Nifty Z-Score])</f>
        <v>50</v>
      </c>
      <c r="AU204">
        <f>_xlfn.RANK.AVG(Table2[[#This Row],[Sharpe Ratio Z-Score]],Table2[Sharpe Ratio Z-Score])</f>
        <v>603</v>
      </c>
      <c r="AV204">
        <f>(Table2[[#This Row],[Rank 1Y]]+Table2[[#This Row],[Rank 6M]]+Table2[[#This Row],[Rank Sharpe]])/3</f>
        <v>243</v>
      </c>
    </row>
    <row r="205" spans="1:48" x14ac:dyDescent="0.3">
      <c r="A205" t="s">
        <v>834</v>
      </c>
      <c r="B205" t="s">
        <v>835</v>
      </c>
      <c r="C205" t="s">
        <v>3147</v>
      </c>
      <c r="D205" t="s">
        <v>310</v>
      </c>
      <c r="E205">
        <v>18571.6563274</v>
      </c>
      <c r="F205">
        <v>1143.25</v>
      </c>
      <c r="G205">
        <v>61.960106474204302</v>
      </c>
      <c r="H205">
        <f>(Table2[[#This Row],[1Y Return vs Nifty]]-AVERAGE(Table2[1Y Return vs Nifty]))/_xlfn.STDEV.P(Table2[1Y Return vs Nifty])</f>
        <v>0.85735271144013014</v>
      </c>
      <c r="I205">
        <v>-0.218545441862318</v>
      </c>
      <c r="J205">
        <f>(Table2[[#This Row],[1M Return vs Nifty]]-AVERAGE(Table2[1M Return vs Nifty]))/_xlfn.STDEV.P(Table2[1M Return vs Nifty])</f>
        <v>-0.45407554738929945</v>
      </c>
      <c r="K205">
        <v>-9.6189590677334298</v>
      </c>
      <c r="L205">
        <f>(Table2[[#This Row],[6M Return vs Nifty]]-AVERAGE(Table2[6M Return vs Nifty]))/_xlfn.STDEV.P(Table2[6M Return vs Nifty])</f>
        <v>-0.54662678523920349</v>
      </c>
      <c r="M205">
        <v>-6.0249615253995197</v>
      </c>
      <c r="N205">
        <f>(Table2[[#This Row],[1W Return vs Nifty]]-AVERAGE(Table2[1W Return vs Nifty]))/_xlfn.STDEV.P(Table2[1W Return vs Nifty])</f>
        <v>-1.6239082914432343</v>
      </c>
      <c r="O205">
        <v>1193.73</v>
      </c>
      <c r="P205">
        <v>1242.14126145362</v>
      </c>
      <c r="Q205">
        <v>1163.27480228585</v>
      </c>
      <c r="R205">
        <v>35.3307744428676</v>
      </c>
      <c r="S205" s="1">
        <f>(Table2[[#This Row],[Close Price]]-Table2[[#This Row],[20D EMA]])/Table2[[#This Row],[20D EMA]]</f>
        <v>-4.2287619478441535E-2</v>
      </c>
      <c r="T205" s="1">
        <f>(Table2[[#This Row],[Close Price]]-Table2[[#This Row],[50D EMA]])/Table2[[#This Row],[50D EMA]]</f>
        <v>-7.9613538751536345E-2</v>
      </c>
      <c r="U205" s="1">
        <f>(Table2[[#This Row],[Close Price]]-Table2[[#This Row],[200D EMA]])/Table2[[#This Row],[200D EMA]]</f>
        <v>-1.7214163193856692E-2</v>
      </c>
      <c r="V205">
        <v>0.95454047217988303</v>
      </c>
      <c r="W205">
        <v>1137.05</v>
      </c>
      <c r="X205">
        <v>1170.05</v>
      </c>
      <c r="Y205">
        <v>1114.5</v>
      </c>
      <c r="Z205">
        <v>1170.05</v>
      </c>
      <c r="AA205">
        <v>1114.5</v>
      </c>
      <c r="AB205">
        <v>1320</v>
      </c>
      <c r="AC205" s="1">
        <f>(Table2[[#This Row],[Close Price]]/Table2[[#This Row],[Day Low]])-1</f>
        <v>5.4527065652345552E-3</v>
      </c>
      <c r="AD205" s="1">
        <f>(Table2[[#This Row],[Day High]]/Table2[[#This Row],[Close Price]])-1</f>
        <v>2.344194183249515E-2</v>
      </c>
      <c r="AE205" s="1">
        <f>(Table2[[#This Row],[Close Price]]/Table2[[#This Row],[Current Week Low]])-1</f>
        <v>2.5796321220278084E-2</v>
      </c>
      <c r="AF205" s="1">
        <f>(Table2[[#This Row],[Current Week High]]/Table2[[#This Row],[Close Price]])-1</f>
        <v>2.344194183249515E-2</v>
      </c>
      <c r="AG205" s="1">
        <f>(Table2[[#This Row],[Close Price]]/Table2[[#This Row],[Current Month Low]])-1</f>
        <v>2.5796321220278084E-2</v>
      </c>
      <c r="AH205" s="1">
        <f>(Table2[[#This Row],[Current Month High]]/Table2[[#This Row],[Close Price]])-1</f>
        <v>0.15460310518259357</v>
      </c>
      <c r="AI205">
        <v>26.7439317734528</v>
      </c>
      <c r="AJ205">
        <v>82.496607869742107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-0.11</v>
      </c>
      <c r="AM205" t="s">
        <v>3189</v>
      </c>
      <c r="AN205">
        <v>-8.31</v>
      </c>
      <c r="AO205" t="s">
        <v>3189</v>
      </c>
      <c r="AP205">
        <v>0.143049918862107</v>
      </c>
      <c r="AQ205">
        <f>(Table2[[#This Row],[Sharpe Ratio]]-AVERAGE(Table2[Sharpe Ratio]))/_xlfn.STDEV.P(Table2[Sharpe Ratio])</f>
        <v>0.99155394615057935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108</v>
      </c>
      <c r="AT205">
        <f>_xlfn.RANK.AVG(Table2[[#This Row],[6M Return vs Nifty Z-Score]],Table2[6M Return vs Nifty Z-Score])</f>
        <v>506</v>
      </c>
      <c r="AU205">
        <f>_xlfn.RANK.AVG(Table2[[#This Row],[Sharpe Ratio Z-Score]],Table2[Sharpe Ratio Z-Score])</f>
        <v>120</v>
      </c>
      <c r="AV205">
        <f>(Table2[[#This Row],[Rank 1Y]]+Table2[[#This Row],[Rank 6M]]+Table2[[#This Row],[Rank Sharpe]])/3</f>
        <v>244.66666666666666</v>
      </c>
    </row>
    <row r="206" spans="1:48" x14ac:dyDescent="0.3">
      <c r="A206" t="s">
        <v>1689</v>
      </c>
      <c r="B206" t="s">
        <v>1690</v>
      </c>
      <c r="C206" t="s">
        <v>3152</v>
      </c>
      <c r="D206" t="s">
        <v>221</v>
      </c>
      <c r="E206">
        <v>5195.9632532249998</v>
      </c>
      <c r="F206">
        <v>7650.75</v>
      </c>
      <c r="G206">
        <v>60.321349217881703</v>
      </c>
      <c r="H206">
        <f>(Table2[[#This Row],[1Y Return vs Nifty]]-AVERAGE(Table2[1Y Return vs Nifty]))/_xlfn.STDEV.P(Table2[1Y Return vs Nifty])</f>
        <v>0.8255138716897743</v>
      </c>
      <c r="I206">
        <v>10.826784389074399</v>
      </c>
      <c r="J206">
        <f>(Table2[[#This Row],[1M Return vs Nifty]]-AVERAGE(Table2[1M Return vs Nifty]))/_xlfn.STDEV.P(Table2[1M Return vs Nifty])</f>
        <v>0.56899404252401387</v>
      </c>
      <c r="K206">
        <v>-6.5969217941016796</v>
      </c>
      <c r="L206">
        <f>(Table2[[#This Row],[6M Return vs Nifty]]-AVERAGE(Table2[6M Return vs Nifty]))/_xlfn.STDEV.P(Table2[6M Return vs Nifty])</f>
        <v>-0.4489042798450158</v>
      </c>
      <c r="M206">
        <v>2.4949037197479802</v>
      </c>
      <c r="N206">
        <f>(Table2[[#This Row],[1W Return vs Nifty]]-AVERAGE(Table2[1W Return vs Nifty]))/_xlfn.STDEV.P(Table2[1W Return vs Nifty])</f>
        <v>0.17975676573996338</v>
      </c>
      <c r="O206">
        <v>7304.38</v>
      </c>
      <c r="P206">
        <v>7398.2138553762798</v>
      </c>
      <c r="Q206">
        <v>7045.3857241645401</v>
      </c>
      <c r="R206">
        <v>69.857544220993404</v>
      </c>
      <c r="S206" s="1">
        <f>(Table2[[#This Row],[Close Price]]-Table2[[#This Row],[20D EMA]])/Table2[[#This Row],[20D EMA]]</f>
        <v>4.7419493509373814E-2</v>
      </c>
      <c r="T206" s="1">
        <f>(Table2[[#This Row],[Close Price]]-Table2[[#This Row],[50D EMA]])/Table2[[#This Row],[50D EMA]]</f>
        <v>3.4134745164226675E-2</v>
      </c>
      <c r="U206" s="1">
        <f>(Table2[[#This Row],[Close Price]]-Table2[[#This Row],[200D EMA]])/Table2[[#This Row],[200D EMA]]</f>
        <v>8.5923510725489136E-2</v>
      </c>
      <c r="V206">
        <v>0.85049011338855995</v>
      </c>
      <c r="W206">
        <v>7452.55</v>
      </c>
      <c r="X206">
        <v>7790</v>
      </c>
      <c r="Y206">
        <v>7184</v>
      </c>
      <c r="Z206">
        <v>7790</v>
      </c>
      <c r="AA206">
        <v>6700</v>
      </c>
      <c r="AB206">
        <v>7790</v>
      </c>
      <c r="AC206" s="1">
        <f>(Table2[[#This Row],[Close Price]]/Table2[[#This Row],[Day Low]])-1</f>
        <v>2.6594923885113086E-2</v>
      </c>
      <c r="AD206" s="1">
        <f>(Table2[[#This Row],[Day High]]/Table2[[#This Row],[Close Price]])-1</f>
        <v>1.820082998398842E-2</v>
      </c>
      <c r="AE206" s="1">
        <f>(Table2[[#This Row],[Close Price]]/Table2[[#This Row],[Current Week Low]])-1</f>
        <v>6.4970768374164711E-2</v>
      </c>
      <c r="AF206" s="1">
        <f>(Table2[[#This Row],[Current Week High]]/Table2[[#This Row],[Close Price]])-1</f>
        <v>1.820082998398842E-2</v>
      </c>
      <c r="AG206" s="1">
        <f>(Table2[[#This Row],[Close Price]]/Table2[[#This Row],[Current Month Low]])-1</f>
        <v>0.14190298507462695</v>
      </c>
      <c r="AH206" s="1">
        <f>(Table2[[#This Row],[Current Month High]]/Table2[[#This Row],[Close Price]])-1</f>
        <v>1.820082998398842E-2</v>
      </c>
      <c r="AI206">
        <v>18.719079828774898</v>
      </c>
      <c r="AJ206">
        <v>87.265940521356001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0.05</v>
      </c>
      <c r="AM206" t="s">
        <v>3190</v>
      </c>
      <c r="AN206">
        <v>5.62</v>
      </c>
      <c r="AO206" t="s">
        <v>3190</v>
      </c>
      <c r="AP206">
        <v>0.12763385128855201</v>
      </c>
      <c r="AQ206">
        <f>(Table2[[#This Row],[Sharpe Ratio]]-AVERAGE(Table2[Sharpe Ratio]))/_xlfn.STDEV.P(Table2[Sharpe Ratio])</f>
        <v>0.81353436659980671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118</v>
      </c>
      <c r="AT206">
        <f>_xlfn.RANK.AVG(Table2[[#This Row],[6M Return vs Nifty Z-Score]],Table2[6M Return vs Nifty Z-Score])</f>
        <v>472</v>
      </c>
      <c r="AU206">
        <f>_xlfn.RANK.AVG(Table2[[#This Row],[Sharpe Ratio Z-Score]],Table2[Sharpe Ratio Z-Score])</f>
        <v>145</v>
      </c>
      <c r="AV206">
        <f>(Table2[[#This Row],[Rank 1Y]]+Table2[[#This Row],[Rank 6M]]+Table2[[#This Row],[Rank Sharpe]])/3</f>
        <v>245</v>
      </c>
    </row>
    <row r="207" spans="1:48" x14ac:dyDescent="0.3">
      <c r="A207" t="s">
        <v>457</v>
      </c>
      <c r="B207" t="s">
        <v>458</v>
      </c>
      <c r="C207" t="s">
        <v>3154</v>
      </c>
      <c r="D207" t="s">
        <v>117</v>
      </c>
      <c r="E207">
        <v>49582.4885299542</v>
      </c>
      <c r="F207">
        <v>968.7</v>
      </c>
      <c r="G207">
        <v>63.315902593292698</v>
      </c>
      <c r="H207">
        <f>(Table2[[#This Row],[1Y Return vs Nifty]]-AVERAGE(Table2[1Y Return vs Nifty]))/_xlfn.STDEV.P(Table2[1Y Return vs Nifty])</f>
        <v>0.88369399853635178</v>
      </c>
      <c r="I207">
        <v>3.4280746893683198</v>
      </c>
      <c r="J207">
        <f>(Table2[[#This Row],[1M Return vs Nifty]]-AVERAGE(Table2[1M Return vs Nifty]))/_xlfn.STDEV.P(Table2[1M Return vs Nifty])</f>
        <v>-0.11630870662204919</v>
      </c>
      <c r="K207">
        <v>35.725754815687203</v>
      </c>
      <c r="L207">
        <f>(Table2[[#This Row],[6M Return vs Nifty]]-AVERAGE(Table2[6M Return vs Nifty]))/_xlfn.STDEV.P(Table2[6M Return vs Nifty])</f>
        <v>0.91966851354288226</v>
      </c>
      <c r="M207">
        <v>-0.90102703302310705</v>
      </c>
      <c r="N207">
        <f>(Table2[[#This Row],[1W Return vs Nifty]]-AVERAGE(Table2[1W Return vs Nifty]))/_xlfn.STDEV.P(Table2[1W Return vs Nifty])</f>
        <v>-0.53916559501868999</v>
      </c>
      <c r="O207">
        <v>957.42</v>
      </c>
      <c r="P207">
        <v>930.92678869152496</v>
      </c>
      <c r="Q207">
        <v>779.96887675580797</v>
      </c>
      <c r="R207">
        <v>43.509989918282997</v>
      </c>
      <c r="S207" s="1">
        <f>(Table2[[#This Row],[Close Price]]-Table2[[#This Row],[20D EMA]])/Table2[[#This Row],[20D EMA]]</f>
        <v>1.1781663219903581E-2</v>
      </c>
      <c r="T207" s="1">
        <f>(Table2[[#This Row],[Close Price]]-Table2[[#This Row],[50D EMA]])/Table2[[#This Row],[50D EMA]]</f>
        <v>4.0575920434696766E-2</v>
      </c>
      <c r="U207" s="1">
        <f>(Table2[[#This Row],[Close Price]]-Table2[[#This Row],[200D EMA]])/Table2[[#This Row],[200D EMA]]</f>
        <v>0.24197263361225099</v>
      </c>
      <c r="V207">
        <v>0.59619516603381395</v>
      </c>
      <c r="W207">
        <v>958.45</v>
      </c>
      <c r="X207">
        <v>970</v>
      </c>
      <c r="Y207">
        <v>945</v>
      </c>
      <c r="Z207">
        <v>1010</v>
      </c>
      <c r="AA207">
        <v>907.95</v>
      </c>
      <c r="AB207">
        <v>1036.25</v>
      </c>
      <c r="AC207" s="1">
        <f>(Table2[[#This Row],[Close Price]]/Table2[[#This Row],[Day Low]])-1</f>
        <v>1.0694350253012574E-2</v>
      </c>
      <c r="AD207" s="1">
        <f>(Table2[[#This Row],[Day High]]/Table2[[#This Row],[Close Price]])-1</f>
        <v>1.3420047486321085E-3</v>
      </c>
      <c r="AE207" s="1">
        <f>(Table2[[#This Row],[Close Price]]/Table2[[#This Row],[Current Week Low]])-1</f>
        <v>2.5079365079365035E-2</v>
      </c>
      <c r="AF207" s="1">
        <f>(Table2[[#This Row],[Current Week High]]/Table2[[#This Row],[Close Price]])-1</f>
        <v>4.2634458552699428E-2</v>
      </c>
      <c r="AG207" s="1">
        <f>(Table2[[#This Row],[Close Price]]/Table2[[#This Row],[Current Month Low]])-1</f>
        <v>6.6908970758301711E-2</v>
      </c>
      <c r="AH207" s="1">
        <f>(Table2[[#This Row],[Current Month High]]/Table2[[#This Row],[Close Price]])-1</f>
        <v>6.9732631361618669E-2</v>
      </c>
      <c r="AI207">
        <v>7.36037989057498</v>
      </c>
      <c r="AJ207">
        <v>86.863425925925895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0.28999999999999998</v>
      </c>
      <c r="AM207" t="s">
        <v>3190</v>
      </c>
      <c r="AN207">
        <v>-3.71</v>
      </c>
      <c r="AO207" t="s">
        <v>3189</v>
      </c>
      <c r="AQ207">
        <f>(Table2[[#This Row],[Sharpe Ratio]]-AVERAGE(Table2[Sharpe Ratio]))/_xlfn.STDEV.P(Table2[Sharpe Ratio])</f>
        <v>-0.66033855426170107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0.4875496561767938</v>
      </c>
      <c r="AS207">
        <f>_xlfn.RANK.AVG(Table2[[#This Row],[1Y Return vs Nifty Z-Score]],Table2[1Y Return vs Nifty Z-Score])</f>
        <v>105</v>
      </c>
      <c r="AT207">
        <f>_xlfn.RANK.AVG(Table2[[#This Row],[6M Return vs Nifty Z-Score]],Table2[6M Return vs Nifty Z-Score])</f>
        <v>102</v>
      </c>
      <c r="AU207">
        <f>_xlfn.RANK.AVG(Table2[[#This Row],[Sharpe Ratio Z-Score]],Table2[Sharpe Ratio Z-Score])</f>
        <v>533</v>
      </c>
      <c r="AV207">
        <f>(Table2[[#This Row],[Rank 1Y]]+Table2[[#This Row],[Rank 6M]]+Table2[[#This Row],[Rank Sharpe]])/3</f>
        <v>246.66666666666666</v>
      </c>
    </row>
    <row r="208" spans="1:48" x14ac:dyDescent="0.3">
      <c r="A208" t="s">
        <v>728</v>
      </c>
      <c r="B208" t="s">
        <v>729</v>
      </c>
      <c r="C208" t="s">
        <v>3144</v>
      </c>
      <c r="D208" t="s">
        <v>420</v>
      </c>
      <c r="E208">
        <v>23666.614372799999</v>
      </c>
      <c r="F208">
        <v>6599.6</v>
      </c>
      <c r="G208">
        <v>84.665029021392002</v>
      </c>
      <c r="H208">
        <f>(Table2[[#This Row],[1Y Return vs Nifty]]-AVERAGE(Table2[1Y Return vs Nifty]))/_xlfn.STDEV.P(Table2[1Y Return vs Nifty])</f>
        <v>1.2984786852444208</v>
      </c>
      <c r="I208">
        <v>-1.04501853162981</v>
      </c>
      <c r="J208">
        <f>(Table2[[#This Row],[1M Return vs Nifty]]-AVERAGE(Table2[1M Return vs Nifty]))/_xlfn.STDEV.P(Table2[1M Return vs Nifty])</f>
        <v>-0.53062731161589205</v>
      </c>
      <c r="K208">
        <v>26.348855399397699</v>
      </c>
      <c r="L208">
        <f>(Table2[[#This Row],[6M Return vs Nifty]]-AVERAGE(Table2[6M Return vs Nifty]))/_xlfn.STDEV.P(Table2[6M Return vs Nifty])</f>
        <v>0.61645117344439426</v>
      </c>
      <c r="M208">
        <v>-0.24957430588601101</v>
      </c>
      <c r="N208">
        <f>(Table2[[#This Row],[1W Return vs Nifty]]-AVERAGE(Table2[1W Return vs Nifty]))/_xlfn.STDEV.P(Table2[1W Return vs Nifty])</f>
        <v>-0.40125231980426035</v>
      </c>
      <c r="O208">
        <v>6684.08</v>
      </c>
      <c r="P208">
        <v>6643.7407692759898</v>
      </c>
      <c r="Q208">
        <v>5532.4641710214801</v>
      </c>
      <c r="R208">
        <v>46.492117350100898</v>
      </c>
      <c r="S208" s="1">
        <f>(Table2[[#This Row],[Close Price]]-Table2[[#This Row],[20D EMA]])/Table2[[#This Row],[20D EMA]]</f>
        <v>-1.2638986966044626E-2</v>
      </c>
      <c r="T208" s="1">
        <f>(Table2[[#This Row],[Close Price]]-Table2[[#This Row],[50D EMA]])/Table2[[#This Row],[50D EMA]]</f>
        <v>-6.6439632142359668E-3</v>
      </c>
      <c r="U208" s="1">
        <f>(Table2[[#This Row],[Close Price]]-Table2[[#This Row],[200D EMA]])/Table2[[#This Row],[200D EMA]]</f>
        <v>0.19288617078951473</v>
      </c>
      <c r="V208">
        <v>0.648192632680618</v>
      </c>
      <c r="W208">
        <v>6562.55</v>
      </c>
      <c r="X208">
        <v>6800</v>
      </c>
      <c r="Y208">
        <v>6480</v>
      </c>
      <c r="Z208">
        <v>6800</v>
      </c>
      <c r="AA208">
        <v>6273.05</v>
      </c>
      <c r="AB208">
        <v>7489.75</v>
      </c>
      <c r="AC208" s="1">
        <f>(Table2[[#This Row],[Close Price]]/Table2[[#This Row],[Day Low]])-1</f>
        <v>5.6456712710759582E-3</v>
      </c>
      <c r="AD208" s="1">
        <f>(Table2[[#This Row],[Day High]]/Table2[[#This Row],[Close Price]])-1</f>
        <v>3.0365476695557225E-2</v>
      </c>
      <c r="AE208" s="1">
        <f>(Table2[[#This Row],[Close Price]]/Table2[[#This Row],[Current Week Low]])-1</f>
        <v>1.8456790123456912E-2</v>
      </c>
      <c r="AF208" s="1">
        <f>(Table2[[#This Row],[Current Week High]]/Table2[[#This Row],[Close Price]])-1</f>
        <v>3.0365476695557225E-2</v>
      </c>
      <c r="AG208" s="1">
        <f>(Table2[[#This Row],[Close Price]]/Table2[[#This Row],[Current Month Low]])-1</f>
        <v>5.205601740779997E-2</v>
      </c>
      <c r="AH208" s="1">
        <f>(Table2[[#This Row],[Current Month High]]/Table2[[#This Row],[Close Price]])-1</f>
        <v>0.13487938662949261</v>
      </c>
      <c r="AI208">
        <v>13.487938662949199</v>
      </c>
      <c r="AJ208">
        <v>114.272727272727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-0.03</v>
      </c>
      <c r="AM208" t="s">
        <v>3189</v>
      </c>
      <c r="AN208">
        <v>-5.63</v>
      </c>
      <c r="AO208" t="s">
        <v>3189</v>
      </c>
      <c r="AQ208">
        <f>(Table2[[#This Row],[Sharpe Ratio]]-AVERAGE(Table2[Sharpe Ratio]))/_xlfn.STDEV.P(Table2[Sharpe Ratio])</f>
        <v>-0.66033855426170107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0.32271167300696157</v>
      </c>
      <c r="AS208">
        <f>_xlfn.RANK.AVG(Table2[[#This Row],[1Y Return vs Nifty Z-Score]],Table2[1Y Return vs Nifty Z-Score])</f>
        <v>65</v>
      </c>
      <c r="AT208">
        <f>_xlfn.RANK.AVG(Table2[[#This Row],[6M Return vs Nifty Z-Score]],Table2[6M Return vs Nifty Z-Score])</f>
        <v>142</v>
      </c>
      <c r="AU208">
        <f>_xlfn.RANK.AVG(Table2[[#This Row],[Sharpe Ratio Z-Score]],Table2[Sharpe Ratio Z-Score])</f>
        <v>533</v>
      </c>
      <c r="AV208">
        <f>(Table2[[#This Row],[Rank 1Y]]+Table2[[#This Row],[Rank 6M]]+Table2[[#This Row],[Rank Sharpe]])/3</f>
        <v>246.66666666666666</v>
      </c>
    </row>
    <row r="209" spans="1:48" x14ac:dyDescent="0.3">
      <c r="A209" t="s">
        <v>210</v>
      </c>
      <c r="B209" t="s">
        <v>211</v>
      </c>
      <c r="C209" t="s">
        <v>3144</v>
      </c>
      <c r="D209" t="s">
        <v>212</v>
      </c>
      <c r="E209">
        <v>114926.68663395</v>
      </c>
      <c r="F209">
        <v>10326.450000000001</v>
      </c>
      <c r="G209">
        <v>19.395567398383601</v>
      </c>
      <c r="H209">
        <f>(Table2[[#This Row],[1Y Return vs Nifty]]-AVERAGE(Table2[1Y Return vs Nifty]))/_xlfn.STDEV.P(Table2[1Y Return vs Nifty])</f>
        <v>3.0381216147455349E-2</v>
      </c>
      <c r="I209">
        <v>0.89116278861895404</v>
      </c>
      <c r="J209">
        <f>(Table2[[#This Row],[1M Return vs Nifty]]-AVERAGE(Table2[1M Return vs Nifty]))/_xlfn.STDEV.P(Table2[1M Return vs Nifty])</f>
        <v>-0.35128923302302018</v>
      </c>
      <c r="K209">
        <v>27.020909453258302</v>
      </c>
      <c r="L209">
        <f>(Table2[[#This Row],[6M Return vs Nifty]]-AVERAGE(Table2[6M Return vs Nifty]))/_xlfn.STDEV.P(Table2[6M Return vs Nifty])</f>
        <v>0.63818313766489287</v>
      </c>
      <c r="M209">
        <v>-5.7285492716905102</v>
      </c>
      <c r="N209">
        <f>(Table2[[#This Row],[1W Return vs Nifty]]-AVERAGE(Table2[1W Return vs Nifty]))/_xlfn.STDEV.P(Table2[1W Return vs Nifty])</f>
        <v>-1.561157483871441</v>
      </c>
      <c r="O209">
        <v>10486.22</v>
      </c>
      <c r="P209">
        <v>10408.325796462401</v>
      </c>
      <c r="Q209">
        <v>9437.9695241020909</v>
      </c>
      <c r="R209">
        <v>41.898127868973702</v>
      </c>
      <c r="S209" s="1">
        <f>(Table2[[#This Row],[Close Price]]-Table2[[#This Row],[20D EMA]])/Table2[[#This Row],[20D EMA]]</f>
        <v>-1.5236186156689315E-2</v>
      </c>
      <c r="T209" s="1">
        <f>(Table2[[#This Row],[Close Price]]-Table2[[#This Row],[50D EMA]])/Table2[[#This Row],[50D EMA]]</f>
        <v>-7.8663752522262695E-3</v>
      </c>
      <c r="U209" s="1">
        <f>(Table2[[#This Row],[Close Price]]-Table2[[#This Row],[200D EMA]])/Table2[[#This Row],[200D EMA]]</f>
        <v>9.413894308823148E-2</v>
      </c>
      <c r="V209">
        <v>0.78079243064591097</v>
      </c>
      <c r="W209">
        <v>10178.299999999999</v>
      </c>
      <c r="X209">
        <v>10395.85</v>
      </c>
      <c r="Y209">
        <v>10154</v>
      </c>
      <c r="Z209">
        <v>10680</v>
      </c>
      <c r="AA209">
        <v>10110.049999999999</v>
      </c>
      <c r="AB209">
        <v>11154.5</v>
      </c>
      <c r="AC209" s="1">
        <f>(Table2[[#This Row],[Close Price]]/Table2[[#This Row],[Day Low]])-1</f>
        <v>1.4555475865321466E-2</v>
      </c>
      <c r="AD209" s="1">
        <f>(Table2[[#This Row],[Day High]]/Table2[[#This Row],[Close Price]])-1</f>
        <v>6.7206058229110077E-3</v>
      </c>
      <c r="AE209" s="1">
        <f>(Table2[[#This Row],[Close Price]]/Table2[[#This Row],[Current Week Low]])-1</f>
        <v>1.6983454796139608E-2</v>
      </c>
      <c r="AF209" s="1">
        <f>(Table2[[#This Row],[Current Week High]]/Table2[[#This Row],[Close Price]])-1</f>
        <v>3.4237322603605236E-2</v>
      </c>
      <c r="AG209" s="1">
        <f>(Table2[[#This Row],[Close Price]]/Table2[[#This Row],[Current Month Low]])-1</f>
        <v>2.1404444092759434E-2</v>
      </c>
      <c r="AH209" s="1">
        <f>(Table2[[#This Row],[Current Month High]]/Table2[[#This Row],[Close Price]])-1</f>
        <v>8.0187286046995654E-2</v>
      </c>
      <c r="AI209">
        <v>9.9119252017876303</v>
      </c>
      <c r="AJ209">
        <v>43.223994452149697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-0.01</v>
      </c>
      <c r="AM209" t="s">
        <v>3189</v>
      </c>
      <c r="AN209">
        <v>-1.54</v>
      </c>
      <c r="AO209" t="s">
        <v>3189</v>
      </c>
      <c r="AP209">
        <v>6.9421508316090993E-2</v>
      </c>
      <c r="AQ209">
        <f>(Table2[[#This Row],[Sharpe Ratio]]-AVERAGE(Table2[Sharpe Ratio]))/_xlfn.STDEV.P(Table2[Sharpe Ratio])</f>
        <v>0.14131774772615441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-1.1025646153559587</v>
      </c>
      <c r="AS209">
        <f>_xlfn.RANK.AVG(Table2[[#This Row],[1Y Return vs Nifty Z-Score]],Table2[1Y Return vs Nifty Z-Score])</f>
        <v>297</v>
      </c>
      <c r="AT209">
        <f>_xlfn.RANK.AVG(Table2[[#This Row],[6M Return vs Nifty Z-Score]],Table2[6M Return vs Nifty Z-Score])</f>
        <v>137</v>
      </c>
      <c r="AU209">
        <f>_xlfn.RANK.AVG(Table2[[#This Row],[Sharpe Ratio Z-Score]],Table2[Sharpe Ratio Z-Score])</f>
        <v>311</v>
      </c>
      <c r="AV209">
        <f>(Table2[[#This Row],[Rank 1Y]]+Table2[[#This Row],[Rank 6M]]+Table2[[#This Row],[Rank Sharpe]])/3</f>
        <v>248.33333333333334</v>
      </c>
    </row>
    <row r="210" spans="1:48" x14ac:dyDescent="0.3">
      <c r="A210" t="s">
        <v>1059</v>
      </c>
      <c r="B210" t="s">
        <v>1060</v>
      </c>
      <c r="C210" t="s">
        <v>3152</v>
      </c>
      <c r="D210" t="s">
        <v>117</v>
      </c>
      <c r="E210">
        <v>12682.426912519901</v>
      </c>
      <c r="F210">
        <v>189.58</v>
      </c>
      <c r="G210">
        <v>22.6709258870039</v>
      </c>
      <c r="H210">
        <f>(Table2[[#This Row],[1Y Return vs Nifty]]-AVERAGE(Table2[1Y Return vs Nifty]))/_xlfn.STDEV.P(Table2[1Y Return vs Nifty])</f>
        <v>9.4017007013861162E-2</v>
      </c>
      <c r="I210">
        <v>17.0395564719657</v>
      </c>
      <c r="J210">
        <f>(Table2[[#This Row],[1M Return vs Nifty]]-AVERAGE(Table2[1M Return vs Nifty]))/_xlfn.STDEV.P(Table2[1M Return vs Nifty])</f>
        <v>1.1444497585919735</v>
      </c>
      <c r="K210">
        <v>3.0560456385963501</v>
      </c>
      <c r="L210">
        <f>(Table2[[#This Row],[6M Return vs Nifty]]-AVERAGE(Table2[6M Return vs Nifty]))/_xlfn.STDEV.P(Table2[6M Return vs Nifty])</f>
        <v>-0.13675983005862391</v>
      </c>
      <c r="M210">
        <v>-2.5118375547791998</v>
      </c>
      <c r="N210">
        <f>(Table2[[#This Row],[1W Return vs Nifty]]-AVERAGE(Table2[1W Return vs Nifty]))/_xlfn.STDEV.P(Table2[1W Return vs Nifty])</f>
        <v>-0.88017599462439422</v>
      </c>
      <c r="O210">
        <v>189.19</v>
      </c>
      <c r="P210">
        <v>191.858052700575</v>
      </c>
      <c r="Q210">
        <v>182.696457759482</v>
      </c>
      <c r="R210">
        <v>53.2433371269044</v>
      </c>
      <c r="S210" s="1">
        <f>(Table2[[#This Row],[Close Price]]-Table2[[#This Row],[20D EMA]])/Table2[[#This Row],[20D EMA]]</f>
        <v>2.0614197367726348E-3</v>
      </c>
      <c r="T210" s="1">
        <f>(Table2[[#This Row],[Close Price]]-Table2[[#This Row],[50D EMA]])/Table2[[#This Row],[50D EMA]]</f>
        <v>-1.187363609975888E-2</v>
      </c>
      <c r="U210" s="1">
        <f>(Table2[[#This Row],[Close Price]]-Table2[[#This Row],[200D EMA]])/Table2[[#This Row],[200D EMA]]</f>
        <v>3.7677480586843795E-2</v>
      </c>
      <c r="V210">
        <v>0.43082827314482502</v>
      </c>
      <c r="W210">
        <v>188</v>
      </c>
      <c r="X210">
        <v>192.27</v>
      </c>
      <c r="Y210">
        <v>182.17</v>
      </c>
      <c r="Z210">
        <v>192.27</v>
      </c>
      <c r="AA210">
        <v>180.43</v>
      </c>
      <c r="AB210">
        <v>207.2</v>
      </c>
      <c r="AC210" s="1">
        <f>(Table2[[#This Row],[Close Price]]/Table2[[#This Row],[Day Low]])-1</f>
        <v>8.4042553191490121E-3</v>
      </c>
      <c r="AD210" s="1">
        <f>(Table2[[#This Row],[Day High]]/Table2[[#This Row],[Close Price]])-1</f>
        <v>1.4189260470513831E-2</v>
      </c>
      <c r="AE210" s="1">
        <f>(Table2[[#This Row],[Close Price]]/Table2[[#This Row],[Current Week Low]])-1</f>
        <v>4.0676291376187113E-2</v>
      </c>
      <c r="AF210" s="1">
        <f>(Table2[[#This Row],[Current Week High]]/Table2[[#This Row],[Close Price]])-1</f>
        <v>1.4189260470513831E-2</v>
      </c>
      <c r="AG210" s="1">
        <f>(Table2[[#This Row],[Close Price]]/Table2[[#This Row],[Current Month Low]])-1</f>
        <v>5.0712187551959165E-2</v>
      </c>
      <c r="AH210" s="1">
        <f>(Table2[[#This Row],[Current Month High]]/Table2[[#This Row],[Close Price]])-1</f>
        <v>9.294229349087435E-2</v>
      </c>
      <c r="AI210">
        <v>29.122270281675199</v>
      </c>
      <c r="AJ210">
        <v>47.258039459375397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0.06</v>
      </c>
      <c r="AM210" t="s">
        <v>3190</v>
      </c>
      <c r="AN210">
        <v>-6.36</v>
      </c>
      <c r="AO210" t="s">
        <v>3189</v>
      </c>
      <c r="AP210">
        <v>0.133165199303208</v>
      </c>
      <c r="AQ210">
        <f>(Table2[[#This Row],[Sharpe Ratio]]-AVERAGE(Table2[Sharpe Ratio]))/_xlfn.STDEV.P(Table2[Sharpe Ratio])</f>
        <v>0.87740851889057725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271</v>
      </c>
      <c r="AT210">
        <f>_xlfn.RANK.AVG(Table2[[#This Row],[6M Return vs Nifty Z-Score]],Table2[6M Return vs Nifty Z-Score])</f>
        <v>344</v>
      </c>
      <c r="AU210">
        <f>_xlfn.RANK.AVG(Table2[[#This Row],[Sharpe Ratio Z-Score]],Table2[Sharpe Ratio Z-Score])</f>
        <v>136</v>
      </c>
      <c r="AV210">
        <f>(Table2[[#This Row],[Rank 1Y]]+Table2[[#This Row],[Rank 6M]]+Table2[[#This Row],[Rank Sharpe]])/3</f>
        <v>250.33333333333334</v>
      </c>
    </row>
    <row r="211" spans="1:48" x14ac:dyDescent="0.3">
      <c r="A211" t="s">
        <v>1194</v>
      </c>
      <c r="B211" t="s">
        <v>1195</v>
      </c>
      <c r="C211" t="s">
        <v>3152</v>
      </c>
      <c r="D211" t="s">
        <v>166</v>
      </c>
      <c r="E211">
        <v>10154.806272</v>
      </c>
      <c r="F211">
        <v>10037.25</v>
      </c>
      <c r="G211">
        <v>76.567266213451802</v>
      </c>
      <c r="H211">
        <f>(Table2[[#This Row],[1Y Return vs Nifty]]-AVERAGE(Table2[1Y Return vs Nifty]))/_xlfn.STDEV.P(Table2[1Y Return vs Nifty])</f>
        <v>1.1411500928713434</v>
      </c>
      <c r="I211">
        <v>-12.656006923655999</v>
      </c>
      <c r="J211">
        <f>(Table2[[#This Row],[1M Return vs Nifty]]-AVERAGE(Table2[1M Return vs Nifty]))/_xlfn.STDEV.P(Table2[1M Return vs Nifty])</f>
        <v>-1.6060908165125194</v>
      </c>
      <c r="K211">
        <v>-14.147735151631</v>
      </c>
      <c r="L211">
        <f>(Table2[[#This Row],[6M Return vs Nifty]]-AVERAGE(Table2[6M Return vs Nifty]))/_xlfn.STDEV.P(Table2[6M Return vs Nifty])</f>
        <v>-0.69307214815688023</v>
      </c>
      <c r="M211">
        <v>3.9855507464593298</v>
      </c>
      <c r="N211">
        <f>(Table2[[#This Row],[1W Return vs Nifty]]-AVERAGE(Table2[1W Return vs Nifty]))/_xlfn.STDEV.P(Table2[1W Return vs Nifty])</f>
        <v>0.49532841826165114</v>
      </c>
      <c r="O211">
        <v>10416.33</v>
      </c>
      <c r="P211">
        <v>11445.775511280201</v>
      </c>
      <c r="Q211">
        <v>10872.4573409891</v>
      </c>
      <c r="R211">
        <v>46.6063582041375</v>
      </c>
      <c r="S211" s="1">
        <f>(Table2[[#This Row],[Close Price]]-Table2[[#This Row],[20D EMA]])/Table2[[#This Row],[20D EMA]]</f>
        <v>-3.6392856217112933E-2</v>
      </c>
      <c r="T211" s="1">
        <f>(Table2[[#This Row],[Close Price]]-Table2[[#This Row],[50D EMA]])/Table2[[#This Row],[50D EMA]]</f>
        <v>-0.1230607318736988</v>
      </c>
      <c r="U211" s="1">
        <f>(Table2[[#This Row],[Close Price]]-Table2[[#This Row],[200D EMA]])/Table2[[#This Row],[200D EMA]]</f>
        <v>-7.6818635823970832E-2</v>
      </c>
      <c r="V211">
        <v>1.5069184473080399</v>
      </c>
      <c r="W211">
        <v>10000.1</v>
      </c>
      <c r="X211">
        <v>10378.35</v>
      </c>
      <c r="Y211">
        <v>9757.5499999999993</v>
      </c>
      <c r="Z211">
        <v>10378.35</v>
      </c>
      <c r="AA211">
        <v>9171</v>
      </c>
      <c r="AB211">
        <v>12024.95</v>
      </c>
      <c r="AC211" s="1">
        <f>(Table2[[#This Row],[Close Price]]/Table2[[#This Row],[Day Low]])-1</f>
        <v>3.7149628503714283E-3</v>
      </c>
      <c r="AD211" s="1">
        <f>(Table2[[#This Row],[Day High]]/Table2[[#This Row],[Close Price]])-1</f>
        <v>3.3983411791078222E-2</v>
      </c>
      <c r="AE211" s="1">
        <f>(Table2[[#This Row],[Close Price]]/Table2[[#This Row],[Current Week Low]])-1</f>
        <v>2.8664982500730352E-2</v>
      </c>
      <c r="AF211" s="1">
        <f>(Table2[[#This Row],[Current Week High]]/Table2[[#This Row],[Close Price]])-1</f>
        <v>3.3983411791078222E-2</v>
      </c>
      <c r="AG211" s="1">
        <f>(Table2[[#This Row],[Close Price]]/Table2[[#This Row],[Current Month Low]])-1</f>
        <v>9.4455348380765525E-2</v>
      </c>
      <c r="AH211" s="1">
        <f>(Table2[[#This Row],[Current Month High]]/Table2[[#This Row],[Close Price]])-1</f>
        <v>0.19803232957234318</v>
      </c>
      <c r="AI211">
        <v>47.450745971257</v>
      </c>
      <c r="AJ211">
        <v>102.731771359321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-0.22</v>
      </c>
      <c r="AM211" t="s">
        <v>3189</v>
      </c>
      <c r="AN211">
        <v>-2.89</v>
      </c>
      <c r="AO211" t="s">
        <v>3189</v>
      </c>
      <c r="AP211">
        <v>0.15670877804899999</v>
      </c>
      <c r="AQ211">
        <f>(Table2[[#This Row],[Sharpe Ratio]]-AVERAGE(Table2[Sharpe Ratio]))/_xlfn.STDEV.P(Table2[Sharpe Ratio])</f>
        <v>1.1492818724192093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81</v>
      </c>
      <c r="AT211">
        <f>_xlfn.RANK.AVG(Table2[[#This Row],[6M Return vs Nifty Z-Score]],Table2[6M Return vs Nifty Z-Score])</f>
        <v>576</v>
      </c>
      <c r="AU211">
        <f>_xlfn.RANK.AVG(Table2[[#This Row],[Sharpe Ratio Z-Score]],Table2[Sharpe Ratio Z-Score])</f>
        <v>95</v>
      </c>
      <c r="AV211">
        <f>(Table2[[#This Row],[Rank 1Y]]+Table2[[#This Row],[Rank 6M]]+Table2[[#This Row],[Rank Sharpe]])/3</f>
        <v>250.66666666666666</v>
      </c>
    </row>
    <row r="212" spans="1:48" x14ac:dyDescent="0.3">
      <c r="A212" t="s">
        <v>159</v>
      </c>
      <c r="B212" t="s">
        <v>160</v>
      </c>
      <c r="C212" t="s">
        <v>3144</v>
      </c>
      <c r="D212" t="s">
        <v>139</v>
      </c>
      <c r="E212">
        <v>163025.02694400001</v>
      </c>
      <c r="F212">
        <v>494</v>
      </c>
      <c r="G212">
        <v>32.971588544797399</v>
      </c>
      <c r="H212">
        <f>(Table2[[#This Row],[1Y Return vs Nifty]]-AVERAGE(Table2[1Y Return vs Nifty]))/_xlfn.STDEV.P(Table2[1Y Return vs Nifty])</f>
        <v>0.29414496764905251</v>
      </c>
      <c r="I212">
        <v>10.673739174402501</v>
      </c>
      <c r="J212">
        <f>(Table2[[#This Row],[1M Return vs Nifty]]-AVERAGE(Table2[1M Return vs Nifty]))/_xlfn.STDEV.P(Table2[1M Return vs Nifty])</f>
        <v>0.55481828612658846</v>
      </c>
      <c r="K212">
        <v>-8.9591264868556699</v>
      </c>
      <c r="L212">
        <f>(Table2[[#This Row],[6M Return vs Nifty]]-AVERAGE(Table2[6M Return vs Nifty]))/_xlfn.STDEV.P(Table2[6M Return vs Nifty])</f>
        <v>-0.52529002228571486</v>
      </c>
      <c r="M212">
        <v>3.4354251269460701</v>
      </c>
      <c r="N212">
        <f>(Table2[[#This Row],[1W Return vs Nifty]]-AVERAGE(Table2[1W Return vs Nifty]))/_xlfn.STDEV.P(Table2[1W Return vs Nifty])</f>
        <v>0.37886620572343532</v>
      </c>
      <c r="O212">
        <v>471.87</v>
      </c>
      <c r="P212">
        <v>475.25467672560899</v>
      </c>
      <c r="Q212">
        <v>452.703039468371</v>
      </c>
      <c r="R212">
        <v>66.253839489853704</v>
      </c>
      <c r="S212" s="1">
        <f>(Table2[[#This Row],[Close Price]]-Table2[[#This Row],[20D EMA]])/Table2[[#This Row],[20D EMA]]</f>
        <v>4.6898510182889347E-2</v>
      </c>
      <c r="T212" s="1">
        <f>(Table2[[#This Row],[Close Price]]-Table2[[#This Row],[50D EMA]])/Table2[[#This Row],[50D EMA]]</f>
        <v>3.9442690819040026E-2</v>
      </c>
      <c r="U212" s="1">
        <f>(Table2[[#This Row],[Close Price]]-Table2[[#This Row],[200D EMA]])/Table2[[#This Row],[200D EMA]]</f>
        <v>9.1223068835866061E-2</v>
      </c>
      <c r="V212">
        <v>1.3003752391866299</v>
      </c>
      <c r="W212">
        <v>491.3</v>
      </c>
      <c r="X212">
        <v>501.1</v>
      </c>
      <c r="Y212">
        <v>480</v>
      </c>
      <c r="Z212">
        <v>505.35</v>
      </c>
      <c r="AA212">
        <v>432.8</v>
      </c>
      <c r="AB212">
        <v>505.35</v>
      </c>
      <c r="AC212" s="1">
        <f>(Table2[[#This Row],[Close Price]]/Table2[[#This Row],[Day Low]])-1</f>
        <v>5.495623855078291E-3</v>
      </c>
      <c r="AD212" s="1">
        <f>(Table2[[#This Row],[Day High]]/Table2[[#This Row],[Close Price]])-1</f>
        <v>1.4372469635627549E-2</v>
      </c>
      <c r="AE212" s="1">
        <f>(Table2[[#This Row],[Close Price]]/Table2[[#This Row],[Current Week Low]])-1</f>
        <v>2.9166666666666563E-2</v>
      </c>
      <c r="AF212" s="1">
        <f>(Table2[[#This Row],[Current Week High]]/Table2[[#This Row],[Close Price]])-1</f>
        <v>2.297570850202435E-2</v>
      </c>
      <c r="AG212" s="1">
        <f>(Table2[[#This Row],[Close Price]]/Table2[[#This Row],[Current Month Low]])-1</f>
        <v>0.14140480591497218</v>
      </c>
      <c r="AH212" s="1">
        <f>(Table2[[#This Row],[Current Month High]]/Table2[[#This Row],[Close Price]])-1</f>
        <v>2.297570850202435E-2</v>
      </c>
      <c r="AI212">
        <v>17.408906882591001</v>
      </c>
      <c r="AJ212">
        <v>59.586496527216902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-0.06</v>
      </c>
      <c r="AM212" t="s">
        <v>3189</v>
      </c>
      <c r="AN212">
        <v>9.92</v>
      </c>
      <c r="AO212" t="s">
        <v>3190</v>
      </c>
      <c r="AP212">
        <v>0.20262254020319601</v>
      </c>
      <c r="AQ212">
        <f>(Table2[[#This Row],[Sharpe Ratio]]-AVERAGE(Table2[Sharpe Ratio]))/_xlfn.STDEV.P(Table2[Sharpe Ratio])</f>
        <v>1.6794786035431186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229</v>
      </c>
      <c r="AT212">
        <f>_xlfn.RANK.AVG(Table2[[#This Row],[6M Return vs Nifty Z-Score]],Table2[6M Return vs Nifty Z-Score])</f>
        <v>496</v>
      </c>
      <c r="AU212">
        <f>_xlfn.RANK.AVG(Table2[[#This Row],[Sharpe Ratio Z-Score]],Table2[Sharpe Ratio Z-Score])</f>
        <v>30</v>
      </c>
      <c r="AV212">
        <f>(Table2[[#This Row],[Rank 1Y]]+Table2[[#This Row],[Rank 6M]]+Table2[[#This Row],[Rank Sharpe]])/3</f>
        <v>251.66666666666666</v>
      </c>
    </row>
    <row r="213" spans="1:48" x14ac:dyDescent="0.3">
      <c r="A213" t="s">
        <v>154</v>
      </c>
      <c r="B213" t="s">
        <v>155</v>
      </c>
      <c r="C213" t="s">
        <v>3155</v>
      </c>
      <c r="D213" t="s">
        <v>156</v>
      </c>
      <c r="E213">
        <v>168145.19773248499</v>
      </c>
      <c r="F213">
        <v>4352.6499999999996</v>
      </c>
      <c r="G213">
        <v>41.279150213440303</v>
      </c>
      <c r="H213">
        <f>(Table2[[#This Row],[1Y Return vs Nifty]]-AVERAGE(Table2[1Y Return vs Nifty]))/_xlfn.STDEV.P(Table2[1Y Return vs Nifty])</f>
        <v>0.4555496684756235</v>
      </c>
      <c r="I213">
        <v>6.5802322677638996</v>
      </c>
      <c r="J213">
        <f>(Table2[[#This Row],[1M Return vs Nifty]]-AVERAGE(Table2[1M Return vs Nifty]))/_xlfn.STDEV.P(Table2[1M Return vs Nifty])</f>
        <v>0.17565872309098615</v>
      </c>
      <c r="K213">
        <v>-0.77530309141759102</v>
      </c>
      <c r="L213">
        <f>(Table2[[#This Row],[6M Return vs Nifty]]-AVERAGE(Table2[6M Return vs Nifty]))/_xlfn.STDEV.P(Table2[6M Return vs Nifty])</f>
        <v>-0.26065274170555841</v>
      </c>
      <c r="M213">
        <v>3.5445719878823301</v>
      </c>
      <c r="N213">
        <f>(Table2[[#This Row],[1W Return vs Nifty]]-AVERAGE(Table2[1W Return vs Nifty]))/_xlfn.STDEV.P(Table2[1W Return vs Nifty])</f>
        <v>0.40197271897305392</v>
      </c>
      <c r="O213">
        <v>4165.51</v>
      </c>
      <c r="P213">
        <v>4306.4377933391297</v>
      </c>
      <c r="Q213">
        <v>4059.59645218162</v>
      </c>
      <c r="R213">
        <v>75.519889068053899</v>
      </c>
      <c r="S213" s="1">
        <f>(Table2[[#This Row],[Close Price]]-Table2[[#This Row],[20D EMA]])/Table2[[#This Row],[20D EMA]]</f>
        <v>4.4926071477441994E-2</v>
      </c>
      <c r="T213" s="1">
        <f>(Table2[[#This Row],[Close Price]]-Table2[[#This Row],[50D EMA]])/Table2[[#This Row],[50D EMA]]</f>
        <v>1.0730958829208551E-2</v>
      </c>
      <c r="U213" s="1">
        <f>(Table2[[#This Row],[Close Price]]-Table2[[#This Row],[200D EMA]])/Table2[[#This Row],[200D EMA]]</f>
        <v>7.2187851987330715E-2</v>
      </c>
      <c r="V213">
        <v>0.73142580010574698</v>
      </c>
      <c r="W213">
        <v>4289.8500000000004</v>
      </c>
      <c r="X213">
        <v>4386.3999999999996</v>
      </c>
      <c r="Y213">
        <v>4155</v>
      </c>
      <c r="Z213">
        <v>4386.3999999999996</v>
      </c>
      <c r="AA213">
        <v>3830</v>
      </c>
      <c r="AB213">
        <v>4386.3999999999996</v>
      </c>
      <c r="AC213" s="1">
        <f>(Table2[[#This Row],[Close Price]]/Table2[[#This Row],[Day Low]])-1</f>
        <v>1.4639206499061475E-2</v>
      </c>
      <c r="AD213" s="1">
        <f>(Table2[[#This Row],[Day High]]/Table2[[#This Row],[Close Price]])-1</f>
        <v>7.7538970512216476E-3</v>
      </c>
      <c r="AE213" s="1">
        <f>(Table2[[#This Row],[Close Price]]/Table2[[#This Row],[Current Week Low]])-1</f>
        <v>4.7569193742478921E-2</v>
      </c>
      <c r="AF213" s="1">
        <f>(Table2[[#This Row],[Current Week High]]/Table2[[#This Row],[Close Price]])-1</f>
        <v>7.7538970512216476E-3</v>
      </c>
      <c r="AG213" s="1">
        <f>(Table2[[#This Row],[Close Price]]/Table2[[#This Row],[Current Month Low]])-1</f>
        <v>0.13646214099216691</v>
      </c>
      <c r="AH213" s="1">
        <f>(Table2[[#This Row],[Current Month High]]/Table2[[#This Row],[Close Price]])-1</f>
        <v>7.7538970512216476E-3</v>
      </c>
      <c r="AI213">
        <v>15.676656749336599</v>
      </c>
      <c r="AJ213">
        <v>69.034951456310594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-0.04</v>
      </c>
      <c r="AM213" t="s">
        <v>3189</v>
      </c>
      <c r="AN213">
        <v>8.74</v>
      </c>
      <c r="AO213" t="s">
        <v>3190</v>
      </c>
      <c r="AP213">
        <v>0.108595316923872</v>
      </c>
      <c r="AQ213">
        <f>(Table2[[#This Row],[Sharpe Ratio]]-AVERAGE(Table2[Sharpe Ratio]))/_xlfn.STDEV.P(Table2[Sharpe Ratio])</f>
        <v>0.59368375510681981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172</v>
      </c>
      <c r="AT213">
        <f>_xlfn.RANK.AVG(Table2[[#This Row],[6M Return vs Nifty Z-Score]],Table2[6M Return vs Nifty Z-Score])</f>
        <v>390</v>
      </c>
      <c r="AU213">
        <f>_xlfn.RANK.AVG(Table2[[#This Row],[Sharpe Ratio Z-Score]],Table2[Sharpe Ratio Z-Score])</f>
        <v>198</v>
      </c>
      <c r="AV213">
        <f>(Table2[[#This Row],[Rank 1Y]]+Table2[[#This Row],[Rank 6M]]+Table2[[#This Row],[Rank Sharpe]])/3</f>
        <v>253.33333333333334</v>
      </c>
    </row>
    <row r="214" spans="1:48" x14ac:dyDescent="0.3">
      <c r="A214" t="s">
        <v>916</v>
      </c>
      <c r="B214" t="s">
        <v>917</v>
      </c>
      <c r="C214" t="s">
        <v>3144</v>
      </c>
      <c r="D214" t="s">
        <v>212</v>
      </c>
      <c r="E214">
        <v>16432.539478809998</v>
      </c>
      <c r="F214">
        <v>1287.3499999999999</v>
      </c>
      <c r="G214">
        <v>42.371945394043202</v>
      </c>
      <c r="H214">
        <f>(Table2[[#This Row],[1Y Return vs Nifty]]-AVERAGE(Table2[1Y Return vs Nifty]))/_xlfn.STDEV.P(Table2[1Y Return vs Nifty])</f>
        <v>0.47678120261586215</v>
      </c>
      <c r="I214">
        <v>10.3000529043086</v>
      </c>
      <c r="J214">
        <f>(Table2[[#This Row],[1M Return vs Nifty]]-AVERAGE(Table2[1M Return vs Nifty]))/_xlfn.STDEV.P(Table2[1M Return vs Nifty])</f>
        <v>0.52020573358602029</v>
      </c>
      <c r="K214">
        <v>35.181014231920102</v>
      </c>
      <c r="L214">
        <f>(Table2[[#This Row],[6M Return vs Nifty]]-AVERAGE(Table2[6M Return vs Nifty]))/_xlfn.STDEV.P(Table2[6M Return vs Nifty])</f>
        <v>0.9020534380770393</v>
      </c>
      <c r="M214">
        <v>-0.247625050059257</v>
      </c>
      <c r="N214">
        <f>(Table2[[#This Row],[1W Return vs Nifty]]-AVERAGE(Table2[1W Return vs Nifty]))/_xlfn.STDEV.P(Table2[1W Return vs Nifty])</f>
        <v>-0.40083966015283812</v>
      </c>
      <c r="O214">
        <v>1290.72</v>
      </c>
      <c r="P214">
        <v>1259.43246140869</v>
      </c>
      <c r="Q214">
        <v>1090.2274646297799</v>
      </c>
      <c r="R214">
        <v>47.876078152587297</v>
      </c>
      <c r="S214" s="1">
        <f>(Table2[[#This Row],[Close Price]]-Table2[[#This Row],[20D EMA]])/Table2[[#This Row],[20D EMA]]</f>
        <v>-2.6109458286848568E-3</v>
      </c>
      <c r="T214" s="1">
        <f>(Table2[[#This Row],[Close Price]]-Table2[[#This Row],[50D EMA]])/Table2[[#This Row],[50D EMA]]</f>
        <v>2.2166761177557594E-2</v>
      </c>
      <c r="U214" s="1">
        <f>(Table2[[#This Row],[Close Price]]-Table2[[#This Row],[200D EMA]])/Table2[[#This Row],[200D EMA]]</f>
        <v>0.18080863101092304</v>
      </c>
      <c r="V214">
        <v>0.41399145304874901</v>
      </c>
      <c r="W214">
        <v>1279.2</v>
      </c>
      <c r="X214">
        <v>1315.6</v>
      </c>
      <c r="Y214">
        <v>1271.4000000000001</v>
      </c>
      <c r="Z214">
        <v>1343</v>
      </c>
      <c r="AA214">
        <v>1253.8499999999999</v>
      </c>
      <c r="AB214">
        <v>1400</v>
      </c>
      <c r="AC214" s="1">
        <f>(Table2[[#This Row],[Close Price]]/Table2[[#This Row],[Day Low]])-1</f>
        <v>6.3711694809254205E-3</v>
      </c>
      <c r="AD214" s="1">
        <f>(Table2[[#This Row],[Day High]]/Table2[[#This Row],[Close Price]])-1</f>
        <v>2.1944304190779418E-2</v>
      </c>
      <c r="AE214" s="1">
        <f>(Table2[[#This Row],[Close Price]]/Table2[[#This Row],[Current Week Low]])-1</f>
        <v>1.2545225735409726E-2</v>
      </c>
      <c r="AF214" s="1">
        <f>(Table2[[#This Row],[Current Week High]]/Table2[[#This Row],[Close Price]])-1</f>
        <v>4.3228337282013474E-2</v>
      </c>
      <c r="AG214" s="1">
        <f>(Table2[[#This Row],[Close Price]]/Table2[[#This Row],[Current Month Low]])-1</f>
        <v>2.6717709454878946E-2</v>
      </c>
      <c r="AH214" s="1">
        <f>(Table2[[#This Row],[Current Month High]]/Table2[[#This Row],[Close Price]])-1</f>
        <v>8.7505340428011058E-2</v>
      </c>
      <c r="AI214">
        <v>8.7505340428010996</v>
      </c>
      <c r="AJ214">
        <v>63.348559827433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0.01</v>
      </c>
      <c r="AM214" t="s">
        <v>3190</v>
      </c>
      <c r="AN214">
        <v>-2.71</v>
      </c>
      <c r="AO214" t="s">
        <v>3189</v>
      </c>
      <c r="AP214">
        <v>8.7239126114260004E-3</v>
      </c>
      <c r="AQ214">
        <f>(Table2[[#This Row],[Sharpe Ratio]]-AVERAGE(Table2[Sharpe Ratio]))/_xlfn.STDEV.P(Table2[Sharpe Ratio])</f>
        <v>-0.55959773642902422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0.93860297769705947</v>
      </c>
      <c r="AS214">
        <f>_xlfn.RANK.AVG(Table2[[#This Row],[1Y Return vs Nifty Z-Score]],Table2[1Y Return vs Nifty Z-Score])</f>
        <v>169</v>
      </c>
      <c r="AT214">
        <f>_xlfn.RANK.AVG(Table2[[#This Row],[6M Return vs Nifty Z-Score]],Table2[6M Return vs Nifty Z-Score])</f>
        <v>104</v>
      </c>
      <c r="AU214">
        <f>_xlfn.RANK.AVG(Table2[[#This Row],[Sharpe Ratio Z-Score]],Table2[Sharpe Ratio Z-Score])</f>
        <v>487</v>
      </c>
      <c r="AV214">
        <f>(Table2[[#This Row],[Rank 1Y]]+Table2[[#This Row],[Rank 6M]]+Table2[[#This Row],[Rank Sharpe]])/3</f>
        <v>253.33333333333334</v>
      </c>
    </row>
    <row r="215" spans="1:48" x14ac:dyDescent="0.3">
      <c r="A215" t="s">
        <v>983</v>
      </c>
      <c r="B215" t="s">
        <v>984</v>
      </c>
      <c r="C215" t="s">
        <v>3152</v>
      </c>
      <c r="D215" t="s">
        <v>985</v>
      </c>
      <c r="E215">
        <v>15324.2376651</v>
      </c>
      <c r="F215">
        <v>1287.6500000000001</v>
      </c>
      <c r="G215">
        <v>38.227227204630701</v>
      </c>
      <c r="H215">
        <f>(Table2[[#This Row],[1Y Return vs Nifty]]-AVERAGE(Table2[1Y Return vs Nifty]))/_xlfn.STDEV.P(Table2[1Y Return vs Nifty])</f>
        <v>0.39625492715074678</v>
      </c>
      <c r="I215">
        <v>9.8073696293878303</v>
      </c>
      <c r="J215">
        <f>(Table2[[#This Row],[1M Return vs Nifty]]-AVERAGE(Table2[1M Return vs Nifty]))/_xlfn.STDEV.P(Table2[1M Return vs Nifty])</f>
        <v>0.47457112749045988</v>
      </c>
      <c r="K215">
        <v>-10.9374455867001</v>
      </c>
      <c r="L215">
        <f>(Table2[[#This Row],[6M Return vs Nifty]]-AVERAGE(Table2[6M Return vs Nifty]))/_xlfn.STDEV.P(Table2[6M Return vs Nifty])</f>
        <v>-0.58926219780876543</v>
      </c>
      <c r="M215">
        <v>2.3081661229513202</v>
      </c>
      <c r="N215">
        <f>(Table2[[#This Row],[1W Return vs Nifty]]-AVERAGE(Table2[1W Return vs Nifty]))/_xlfn.STDEV.P(Table2[1W Return vs Nifty])</f>
        <v>0.14022420641969333</v>
      </c>
      <c r="O215">
        <v>1275.48</v>
      </c>
      <c r="P215">
        <v>1300.5228944622299</v>
      </c>
      <c r="Q215">
        <v>1261.13269215587</v>
      </c>
      <c r="R215">
        <v>55.606881005008198</v>
      </c>
      <c r="S215" s="1">
        <f>(Table2[[#This Row],[Close Price]]-Table2[[#This Row],[20D EMA]])/Table2[[#This Row],[20D EMA]]</f>
        <v>9.5415059428607847E-3</v>
      </c>
      <c r="T215" s="1">
        <f>(Table2[[#This Row],[Close Price]]-Table2[[#This Row],[50D EMA]])/Table2[[#This Row],[50D EMA]]</f>
        <v>-9.8982451728024598E-3</v>
      </c>
      <c r="U215" s="1">
        <f>(Table2[[#This Row],[Close Price]]-Table2[[#This Row],[200D EMA]])/Table2[[#This Row],[200D EMA]]</f>
        <v>2.1026580318681216E-2</v>
      </c>
      <c r="V215">
        <v>0.56171005946250596</v>
      </c>
      <c r="W215">
        <v>1282.55</v>
      </c>
      <c r="X215">
        <v>1314.5</v>
      </c>
      <c r="Y215">
        <v>1246.25</v>
      </c>
      <c r="Z215">
        <v>1314.5</v>
      </c>
      <c r="AA215">
        <v>1186.3</v>
      </c>
      <c r="AB215">
        <v>1406</v>
      </c>
      <c r="AC215" s="1">
        <f>(Table2[[#This Row],[Close Price]]/Table2[[#This Row],[Day Low]])-1</f>
        <v>3.9764531597210606E-3</v>
      </c>
      <c r="AD215" s="1">
        <f>(Table2[[#This Row],[Day High]]/Table2[[#This Row],[Close Price]])-1</f>
        <v>2.0851939579854761E-2</v>
      </c>
      <c r="AE215" s="1">
        <f>(Table2[[#This Row],[Close Price]]/Table2[[#This Row],[Current Week Low]])-1</f>
        <v>3.321965897693091E-2</v>
      </c>
      <c r="AF215" s="1">
        <f>(Table2[[#This Row],[Current Week High]]/Table2[[#This Row],[Close Price]])-1</f>
        <v>2.0851939579854761E-2</v>
      </c>
      <c r="AG215" s="1">
        <f>(Table2[[#This Row],[Close Price]]/Table2[[#This Row],[Current Month Low]])-1</f>
        <v>8.5433701424597608E-2</v>
      </c>
      <c r="AH215" s="1">
        <f>(Table2[[#This Row],[Current Month High]]/Table2[[#This Row],[Close Price]])-1</f>
        <v>9.1911621946957567E-2</v>
      </c>
      <c r="AI215">
        <v>31.635149302993799</v>
      </c>
      <c r="AJ215">
        <v>65.0833333333333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0.11</v>
      </c>
      <c r="AM215" t="s">
        <v>3190</v>
      </c>
      <c r="AN215">
        <v>-5.84</v>
      </c>
      <c r="AO215" t="s">
        <v>3189</v>
      </c>
      <c r="AP215">
        <v>0.19233611887339699</v>
      </c>
      <c r="AQ215">
        <f>(Table2[[#This Row],[Sharpe Ratio]]-AVERAGE(Table2[Sharpe Ratio]))/_xlfn.STDEV.P(Table2[Sharpe Ratio])</f>
        <v>1.5606944589176652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191</v>
      </c>
      <c r="AT215">
        <f>_xlfn.RANK.AVG(Table2[[#This Row],[6M Return vs Nifty Z-Score]],Table2[6M Return vs Nifty Z-Score])</f>
        <v>528</v>
      </c>
      <c r="AU215">
        <f>_xlfn.RANK.AVG(Table2[[#This Row],[Sharpe Ratio Z-Score]],Table2[Sharpe Ratio Z-Score])</f>
        <v>41</v>
      </c>
      <c r="AV215">
        <f>(Table2[[#This Row],[Rank 1Y]]+Table2[[#This Row],[Rank 6M]]+Table2[[#This Row],[Rank Sharpe]])/3</f>
        <v>253.33333333333334</v>
      </c>
    </row>
    <row r="216" spans="1:48" x14ac:dyDescent="0.3">
      <c r="A216" t="s">
        <v>1315</v>
      </c>
      <c r="B216" t="s">
        <v>1316</v>
      </c>
      <c r="C216" t="s">
        <v>3157</v>
      </c>
      <c r="D216" t="s">
        <v>136</v>
      </c>
      <c r="E216">
        <v>8738.9659291000007</v>
      </c>
      <c r="F216">
        <v>368.5</v>
      </c>
      <c r="G216">
        <v>107.165111315532</v>
      </c>
      <c r="H216">
        <f>(Table2[[#This Row],[1Y Return vs Nifty]]-AVERAGE(Table2[1Y Return vs Nifty]))/_xlfn.STDEV.P(Table2[1Y Return vs Nifty])</f>
        <v>1.7356248896435442</v>
      </c>
      <c r="I216">
        <v>-7.5359555472181899E-2</v>
      </c>
      <c r="J216">
        <f>(Table2[[#This Row],[1M Return vs Nifty]]-AVERAGE(Table2[1M Return vs Nifty]))/_xlfn.STDEV.P(Table2[1M Return vs Nifty])</f>
        <v>-0.44081300762699815</v>
      </c>
      <c r="K216">
        <v>-8.18056522919934</v>
      </c>
      <c r="L216">
        <f>(Table2[[#This Row],[6M Return vs Nifty]]-AVERAGE(Table2[6M Return vs Nifty]))/_xlfn.STDEV.P(Table2[6M Return vs Nifty])</f>
        <v>-0.50011397387463974</v>
      </c>
      <c r="M216">
        <v>14.045494277642</v>
      </c>
      <c r="N216">
        <f>(Table2[[#This Row],[1W Return vs Nifty]]-AVERAGE(Table2[1W Return vs Nifty]))/_xlfn.STDEV.P(Table2[1W Return vs Nifty])</f>
        <v>2.6250297811751913</v>
      </c>
      <c r="O216">
        <v>372.05</v>
      </c>
      <c r="P216">
        <v>395.20146251598402</v>
      </c>
      <c r="Q216">
        <v>369.36012354014599</v>
      </c>
      <c r="R216">
        <v>52.536020513981001</v>
      </c>
      <c r="S216" s="1">
        <f>(Table2[[#This Row],[Close Price]]-Table2[[#This Row],[20D EMA]])/Table2[[#This Row],[20D EMA]]</f>
        <v>-9.5417282623303616E-3</v>
      </c>
      <c r="T216" s="1">
        <f>(Table2[[#This Row],[Close Price]]-Table2[[#This Row],[50D EMA]])/Table2[[#This Row],[50D EMA]]</f>
        <v>-6.756417940863281E-2</v>
      </c>
      <c r="U216" s="1">
        <f>(Table2[[#This Row],[Close Price]]-Table2[[#This Row],[200D EMA]])/Table2[[#This Row],[200D EMA]]</f>
        <v>-2.3286854355096735E-3</v>
      </c>
      <c r="V216">
        <v>0.89602661198851097</v>
      </c>
      <c r="W216">
        <v>361.35</v>
      </c>
      <c r="X216">
        <v>387.7</v>
      </c>
      <c r="Y216">
        <v>327</v>
      </c>
      <c r="Z216">
        <v>387.7</v>
      </c>
      <c r="AA216">
        <v>315.2</v>
      </c>
      <c r="AB216">
        <v>456</v>
      </c>
      <c r="AC216" s="1">
        <f>(Table2[[#This Row],[Close Price]]/Table2[[#This Row],[Day Low]])-1</f>
        <v>1.9786910197868934E-2</v>
      </c>
      <c r="AD216" s="1">
        <f>(Table2[[#This Row],[Day High]]/Table2[[#This Row],[Close Price]])-1</f>
        <v>5.2103120759837251E-2</v>
      </c>
      <c r="AE216" s="1">
        <f>(Table2[[#This Row],[Close Price]]/Table2[[#This Row],[Current Week Low]])-1</f>
        <v>0.12691131498470942</v>
      </c>
      <c r="AF216" s="1">
        <f>(Table2[[#This Row],[Current Week High]]/Table2[[#This Row],[Close Price]])-1</f>
        <v>5.2103120759837251E-2</v>
      </c>
      <c r="AG216" s="1">
        <f>(Table2[[#This Row],[Close Price]]/Table2[[#This Row],[Current Month Low]])-1</f>
        <v>0.16909898477157359</v>
      </c>
      <c r="AH216" s="1">
        <f>(Table2[[#This Row],[Current Month High]]/Table2[[#This Row],[Close Price]])-1</f>
        <v>0.23744911804613289</v>
      </c>
      <c r="AI216">
        <v>54.572591587516897</v>
      </c>
      <c r="AJ216">
        <v>136.749116607773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-0.16</v>
      </c>
      <c r="AM216" t="s">
        <v>3189</v>
      </c>
      <c r="AN216">
        <v>-12.57</v>
      </c>
      <c r="AO216" t="s">
        <v>3189</v>
      </c>
      <c r="AP216">
        <v>9.7404694936821995E-2</v>
      </c>
      <c r="AQ216">
        <f>(Table2[[#This Row],[Sharpe Ratio]]-AVERAGE(Table2[Sharpe Ratio]))/_xlfn.STDEV.P(Table2[Sharpe Ratio])</f>
        <v>0.46445820445707792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45</v>
      </c>
      <c r="AT216">
        <f>_xlfn.RANK.AVG(Table2[[#This Row],[6M Return vs Nifty Z-Score]],Table2[6M Return vs Nifty Z-Score])</f>
        <v>487</v>
      </c>
      <c r="AU216">
        <f>_xlfn.RANK.AVG(Table2[[#This Row],[Sharpe Ratio Z-Score]],Table2[Sharpe Ratio Z-Score])</f>
        <v>228</v>
      </c>
      <c r="AV216">
        <f>(Table2[[#This Row],[Rank 1Y]]+Table2[[#This Row],[Rank 6M]]+Table2[[#This Row],[Rank Sharpe]])/3</f>
        <v>253.33333333333334</v>
      </c>
    </row>
    <row r="217" spans="1:48" x14ac:dyDescent="0.3">
      <c r="A217" t="s">
        <v>1192</v>
      </c>
      <c r="B217" t="s">
        <v>1193</v>
      </c>
      <c r="C217" t="s">
        <v>3152</v>
      </c>
      <c r="D217" t="s">
        <v>315</v>
      </c>
      <c r="E217">
        <v>10206.153806414901</v>
      </c>
      <c r="F217">
        <v>1726.55</v>
      </c>
      <c r="G217">
        <v>132.99863269918799</v>
      </c>
      <c r="H217">
        <f>(Table2[[#This Row],[1Y Return vs Nifty]]-AVERAGE(Table2[1Y Return vs Nifty]))/_xlfn.STDEV.P(Table2[1Y Return vs Nifty])</f>
        <v>2.23753531252542</v>
      </c>
      <c r="I217">
        <v>23.423462903497398</v>
      </c>
      <c r="J217">
        <f>(Table2[[#This Row],[1M Return vs Nifty]]-AVERAGE(Table2[1M Return vs Nifty]))/_xlfn.STDEV.P(Table2[1M Return vs Nifty])</f>
        <v>1.7357567304000043</v>
      </c>
      <c r="K217">
        <v>17.941637905697199</v>
      </c>
      <c r="L217">
        <f>(Table2[[#This Row],[6M Return vs Nifty]]-AVERAGE(Table2[6M Return vs Nifty]))/_xlfn.STDEV.P(Table2[6M Return vs Nifty])</f>
        <v>0.34459008025181298</v>
      </c>
      <c r="M217">
        <v>5.7752088222492599</v>
      </c>
      <c r="N217">
        <f>(Table2[[#This Row],[1W Return vs Nifty]]-AVERAGE(Table2[1W Return vs Nifty]))/_xlfn.STDEV.P(Table2[1W Return vs Nifty])</f>
        <v>0.87420104625849593</v>
      </c>
      <c r="O217">
        <v>1618.87</v>
      </c>
      <c r="P217">
        <v>1572.40659896599</v>
      </c>
      <c r="Q217">
        <v>1417.4423605808199</v>
      </c>
      <c r="R217">
        <v>68.0695346237883</v>
      </c>
      <c r="S217" s="1">
        <f>(Table2[[#This Row],[Close Price]]-Table2[[#This Row],[20D EMA]])/Table2[[#This Row],[20D EMA]]</f>
        <v>6.6515532439294117E-2</v>
      </c>
      <c r="T217" s="1">
        <f>(Table2[[#This Row],[Close Price]]-Table2[[#This Row],[50D EMA]])/Table2[[#This Row],[50D EMA]]</f>
        <v>9.8030243027073374E-2</v>
      </c>
      <c r="U217" s="1">
        <f>(Table2[[#This Row],[Close Price]]-Table2[[#This Row],[200D EMA]])/Table2[[#This Row],[200D EMA]]</f>
        <v>0.21807422158070552</v>
      </c>
      <c r="V217">
        <v>1.3270197795393499</v>
      </c>
      <c r="W217">
        <v>1710</v>
      </c>
      <c r="X217">
        <v>1754.9</v>
      </c>
      <c r="Y217">
        <v>1582.75</v>
      </c>
      <c r="Z217">
        <v>1804</v>
      </c>
      <c r="AA217">
        <v>1450.05</v>
      </c>
      <c r="AB217">
        <v>1804</v>
      </c>
      <c r="AC217" s="1">
        <f>(Table2[[#This Row],[Close Price]]/Table2[[#This Row],[Day Low]])-1</f>
        <v>9.6783625730993972E-3</v>
      </c>
      <c r="AD217" s="1">
        <f>(Table2[[#This Row],[Day High]]/Table2[[#This Row],[Close Price]])-1</f>
        <v>1.6420028380295992E-2</v>
      </c>
      <c r="AE217" s="1">
        <f>(Table2[[#This Row],[Close Price]]/Table2[[#This Row],[Current Week Low]])-1</f>
        <v>9.0854525351445226E-2</v>
      </c>
      <c r="AF217" s="1">
        <f>(Table2[[#This Row],[Current Week High]]/Table2[[#This Row],[Close Price]])-1</f>
        <v>4.48582433175988E-2</v>
      </c>
      <c r="AG217" s="1">
        <f>(Table2[[#This Row],[Close Price]]/Table2[[#This Row],[Current Month Low]])-1</f>
        <v>0.19068307989379685</v>
      </c>
      <c r="AH217" s="1">
        <f>(Table2[[#This Row],[Current Month High]]/Table2[[#This Row],[Close Price]])-1</f>
        <v>4.48582433175988E-2</v>
      </c>
      <c r="AI217">
        <v>20.471460426862802</v>
      </c>
      <c r="AJ217">
        <v>168.765566625155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0.22</v>
      </c>
      <c r="AM217" t="s">
        <v>3190</v>
      </c>
      <c r="AN217">
        <v>5.18</v>
      </c>
      <c r="AO217" t="s">
        <v>3190</v>
      </c>
      <c r="AQ217">
        <f>(Table2[[#This Row],[Sharpe Ratio]]-AVERAGE(Table2[Sharpe Ratio]))/_xlfn.STDEV.P(Table2[Sharpe Ratio])</f>
        <v>-0.66033855426170107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4.5317446151740324</v>
      </c>
      <c r="AS217">
        <f>_xlfn.RANK.AVG(Table2[[#This Row],[1Y Return vs Nifty Z-Score]],Table2[1Y Return vs Nifty Z-Score])</f>
        <v>33</v>
      </c>
      <c r="AT217">
        <f>_xlfn.RANK.AVG(Table2[[#This Row],[6M Return vs Nifty Z-Score]],Table2[6M Return vs Nifty Z-Score])</f>
        <v>196</v>
      </c>
      <c r="AU217">
        <f>_xlfn.RANK.AVG(Table2[[#This Row],[Sharpe Ratio Z-Score]],Table2[Sharpe Ratio Z-Score])</f>
        <v>533</v>
      </c>
      <c r="AV217">
        <f>(Table2[[#This Row],[Rank 1Y]]+Table2[[#This Row],[Rank 6M]]+Table2[[#This Row],[Rank Sharpe]])/3</f>
        <v>254</v>
      </c>
    </row>
    <row r="218" spans="1:48" x14ac:dyDescent="0.3">
      <c r="A218" t="s">
        <v>1458</v>
      </c>
      <c r="B218" t="s">
        <v>1459</v>
      </c>
      <c r="C218" t="s">
        <v>3147</v>
      </c>
      <c r="D218" t="s">
        <v>46</v>
      </c>
      <c r="E218">
        <v>7176.4507092479998</v>
      </c>
      <c r="F218">
        <v>40.96</v>
      </c>
      <c r="G218">
        <v>20.585077037739499</v>
      </c>
      <c r="H218">
        <f>(Table2[[#This Row],[1Y Return vs Nifty]]-AVERAGE(Table2[1Y Return vs Nifty]))/_xlfn.STDEV.P(Table2[1Y Return vs Nifty])</f>
        <v>5.349178157307731E-2</v>
      </c>
      <c r="I218">
        <v>12.7488679660587</v>
      </c>
      <c r="J218">
        <f>(Table2[[#This Row],[1M Return vs Nifty]]-AVERAGE(Table2[1M Return vs Nifty]))/_xlfn.STDEV.P(Table2[1M Return vs Nifty])</f>
        <v>0.7470263228617825</v>
      </c>
      <c r="K218">
        <v>6.3698344035872401</v>
      </c>
      <c r="L218">
        <f>(Table2[[#This Row],[6M Return vs Nifty]]-AVERAGE(Table2[6M Return vs Nifty]))/_xlfn.STDEV.P(Table2[6M Return vs Nifty])</f>
        <v>-2.9603064227984782E-2</v>
      </c>
      <c r="M218">
        <v>11.964959121653299</v>
      </c>
      <c r="N218">
        <f>(Table2[[#This Row],[1W Return vs Nifty]]-AVERAGE(Table2[1W Return vs Nifty]))/_xlfn.STDEV.P(Table2[1W Return vs Nifty])</f>
        <v>2.1845781480656998</v>
      </c>
      <c r="O218">
        <v>38.56</v>
      </c>
      <c r="P218">
        <v>40.295432253683998</v>
      </c>
      <c r="Q218">
        <v>40.114743695620099</v>
      </c>
      <c r="R218">
        <v>77.599007994279404</v>
      </c>
      <c r="S218" s="1">
        <f>(Table2[[#This Row],[Close Price]]-Table2[[#This Row],[20D EMA]])/Table2[[#This Row],[20D EMA]]</f>
        <v>6.2240663900414897E-2</v>
      </c>
      <c r="T218" s="1">
        <f>(Table2[[#This Row],[Close Price]]-Table2[[#This Row],[50D EMA]])/Table2[[#This Row],[50D EMA]]</f>
        <v>1.649238410279728E-2</v>
      </c>
      <c r="U218" s="1">
        <f>(Table2[[#This Row],[Close Price]]-Table2[[#This Row],[200D EMA]])/Table2[[#This Row],[200D EMA]]</f>
        <v>2.1070963603643578E-2</v>
      </c>
      <c r="V218">
        <v>1.01441349068408</v>
      </c>
      <c r="W218">
        <v>41.2</v>
      </c>
      <c r="X218">
        <v>43.39</v>
      </c>
      <c r="Y218">
        <v>37.01</v>
      </c>
      <c r="Z218">
        <v>43.39</v>
      </c>
      <c r="AA218">
        <v>34.520000000000003</v>
      </c>
      <c r="AB218">
        <v>43.39</v>
      </c>
      <c r="AC218" s="1">
        <f>(Table2[[#This Row],[Close Price]]/Table2[[#This Row],[Day Low]])-1</f>
        <v>-5.8252427184466438E-3</v>
      </c>
      <c r="AD218" s="1">
        <f>(Table2[[#This Row],[Day High]]/Table2[[#This Row],[Close Price]])-1</f>
        <v>5.9326171875E-2</v>
      </c>
      <c r="AE218" s="1">
        <f>(Table2[[#This Row],[Close Price]]/Table2[[#This Row],[Current Week Low]])-1</f>
        <v>0.10672791137530413</v>
      </c>
      <c r="AF218" s="1">
        <f>(Table2[[#This Row],[Current Week High]]/Table2[[#This Row],[Close Price]])-1</f>
        <v>5.9326171875E-2</v>
      </c>
      <c r="AG218" s="1">
        <f>(Table2[[#This Row],[Close Price]]/Table2[[#This Row],[Current Month Low]])-1</f>
        <v>0.18655851680185398</v>
      </c>
      <c r="AH218" s="1">
        <f>(Table2[[#This Row],[Current Month High]]/Table2[[#This Row],[Close Price]])-1</f>
        <v>5.9326171875E-2</v>
      </c>
      <c r="AI218">
        <v>40.380859375</v>
      </c>
      <c r="AJ218">
        <v>54.036576711090703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</v>
      </c>
      <c r="AM218" t="s">
        <v>3191</v>
      </c>
      <c r="AN218">
        <v>9.06</v>
      </c>
      <c r="AO218" t="s">
        <v>3190</v>
      </c>
      <c r="AP218">
        <v>0.117254936142312</v>
      </c>
      <c r="AQ218">
        <f>(Table2[[#This Row],[Sharpe Ratio]]-AVERAGE(Table2[Sharpe Ratio]))/_xlfn.STDEV.P(Table2[Sharpe Ratio])</f>
        <v>0.69368213439395643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288</v>
      </c>
      <c r="AT218">
        <f>_xlfn.RANK.AVG(Table2[[#This Row],[6M Return vs Nifty Z-Score]],Table2[6M Return vs Nifty Z-Score])</f>
        <v>304</v>
      </c>
      <c r="AU218">
        <f>_xlfn.RANK.AVG(Table2[[#This Row],[Sharpe Ratio Z-Score]],Table2[Sharpe Ratio Z-Score])</f>
        <v>170</v>
      </c>
      <c r="AV218">
        <f>(Table2[[#This Row],[Rank 1Y]]+Table2[[#This Row],[Rank 6M]]+Table2[[#This Row],[Rank Sharpe]])/3</f>
        <v>254</v>
      </c>
    </row>
    <row r="219" spans="1:48" x14ac:dyDescent="0.3">
      <c r="A219" t="s">
        <v>73</v>
      </c>
      <c r="B219" t="s">
        <v>74</v>
      </c>
      <c r="C219" t="s">
        <v>3149</v>
      </c>
      <c r="D219" t="s">
        <v>75</v>
      </c>
      <c r="E219">
        <v>310314.64642093499</v>
      </c>
      <c r="F219">
        <v>333.65</v>
      </c>
      <c r="G219">
        <v>38.4959415352644</v>
      </c>
      <c r="H219">
        <f>(Table2[[#This Row],[1Y Return vs Nifty]]-AVERAGE(Table2[1Y Return vs Nifty]))/_xlfn.STDEV.P(Table2[1Y Return vs Nifty])</f>
        <v>0.40147568359814728</v>
      </c>
      <c r="I219">
        <v>9.2057714961329609</v>
      </c>
      <c r="J219">
        <f>(Table2[[#This Row],[1M Return vs Nifty]]-AVERAGE(Table2[1M Return vs Nifty]))/_xlfn.STDEV.P(Table2[1M Return vs Nifty])</f>
        <v>0.41884832292940516</v>
      </c>
      <c r="K219">
        <v>2.1829320436552</v>
      </c>
      <c r="L219">
        <f>(Table2[[#This Row],[6M Return vs Nifty]]-AVERAGE(Table2[6M Return vs Nifty]))/_xlfn.STDEV.P(Table2[6M Return vs Nifty])</f>
        <v>-0.1649933825484772</v>
      </c>
      <c r="M219">
        <v>4.2491200416971999</v>
      </c>
      <c r="N219">
        <f>(Table2[[#This Row],[1W Return vs Nifty]]-AVERAGE(Table2[1W Return vs Nifty]))/_xlfn.STDEV.P(Table2[1W Return vs Nifty])</f>
        <v>0.55112633457701865</v>
      </c>
      <c r="O219">
        <v>327.39999999999998</v>
      </c>
      <c r="P219">
        <v>328.390068615014</v>
      </c>
      <c r="Q219">
        <v>309.10781211748201</v>
      </c>
      <c r="R219">
        <v>57.478553513712399</v>
      </c>
      <c r="S219" s="1">
        <f>(Table2[[#This Row],[Close Price]]-Table2[[#This Row],[20D EMA]])/Table2[[#This Row],[20D EMA]]</f>
        <v>1.9089798411728774E-2</v>
      </c>
      <c r="T219" s="1">
        <f>(Table2[[#This Row],[Close Price]]-Table2[[#This Row],[50D EMA]])/Table2[[#This Row],[50D EMA]]</f>
        <v>1.6017327829583126E-2</v>
      </c>
      <c r="U219" s="1">
        <f>(Table2[[#This Row],[Close Price]]-Table2[[#This Row],[200D EMA]])/Table2[[#This Row],[200D EMA]]</f>
        <v>7.9396854173294923E-2</v>
      </c>
      <c r="V219">
        <v>1.2173775029439799</v>
      </c>
      <c r="W219">
        <v>332.2</v>
      </c>
      <c r="X219">
        <v>341.75</v>
      </c>
      <c r="Y219">
        <v>332.2</v>
      </c>
      <c r="Z219">
        <v>345.4</v>
      </c>
      <c r="AA219">
        <v>308.7</v>
      </c>
      <c r="AB219">
        <v>345.4</v>
      </c>
      <c r="AC219" s="1">
        <f>(Table2[[#This Row],[Close Price]]/Table2[[#This Row],[Day Low]])-1</f>
        <v>4.3648404575555855E-3</v>
      </c>
      <c r="AD219" s="1">
        <f>(Table2[[#This Row],[Day High]]/Table2[[#This Row],[Close Price]])-1</f>
        <v>2.4276936909935598E-2</v>
      </c>
      <c r="AE219" s="1">
        <f>(Table2[[#This Row],[Close Price]]/Table2[[#This Row],[Current Week Low]])-1</f>
        <v>4.3648404575555855E-3</v>
      </c>
      <c r="AF219" s="1">
        <f>(Table2[[#This Row],[Current Week High]]/Table2[[#This Row],[Close Price]])-1</f>
        <v>3.5216544282931306E-2</v>
      </c>
      <c r="AG219" s="1">
        <f>(Table2[[#This Row],[Close Price]]/Table2[[#This Row],[Current Month Low]])-1</f>
        <v>8.082280531260122E-2</v>
      </c>
      <c r="AH219" s="1">
        <f>(Table2[[#This Row],[Current Month High]]/Table2[[#This Row],[Close Price]])-1</f>
        <v>3.5216544282931306E-2</v>
      </c>
      <c r="AI219">
        <v>9.7707178180728391</v>
      </c>
      <c r="AJ219">
        <v>60.216086434573803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0.15</v>
      </c>
      <c r="AM219" t="s">
        <v>3190</v>
      </c>
      <c r="AN219">
        <v>5.5</v>
      </c>
      <c r="AO219" t="s">
        <v>3190</v>
      </c>
      <c r="AP219">
        <v>0.100128856682121</v>
      </c>
      <c r="AQ219">
        <f>(Table2[[#This Row],[Sharpe Ratio]]-AVERAGE(Table2[Sharpe Ratio]))/_xlfn.STDEV.P(Table2[Sharpe Ratio])</f>
        <v>0.49591591091902465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189</v>
      </c>
      <c r="AT219">
        <f>_xlfn.RANK.AVG(Table2[[#This Row],[6M Return vs Nifty Z-Score]],Table2[6M Return vs Nifty Z-Score])</f>
        <v>352</v>
      </c>
      <c r="AU219">
        <f>_xlfn.RANK.AVG(Table2[[#This Row],[Sharpe Ratio Z-Score]],Table2[Sharpe Ratio Z-Score])</f>
        <v>222</v>
      </c>
      <c r="AV219">
        <f>(Table2[[#This Row],[Rank 1Y]]+Table2[[#This Row],[Rank 6M]]+Table2[[#This Row],[Rank Sharpe]])/3</f>
        <v>254.33333333333334</v>
      </c>
    </row>
    <row r="220" spans="1:48" x14ac:dyDescent="0.3">
      <c r="A220" t="s">
        <v>47</v>
      </c>
      <c r="B220" t="s">
        <v>48</v>
      </c>
      <c r="C220" t="s">
        <v>3143</v>
      </c>
      <c r="D220" t="s">
        <v>21</v>
      </c>
      <c r="E220">
        <v>498172.06980840903</v>
      </c>
      <c r="F220">
        <v>1891.05</v>
      </c>
      <c r="G220">
        <v>23.392029056347202</v>
      </c>
      <c r="H220">
        <f>(Table2[[#This Row],[1Y Return vs Nifty]]-AVERAGE(Table2[1Y Return vs Nifty]))/_xlfn.STDEV.P(Table2[1Y Return vs Nifty])</f>
        <v>0.10802706748109339</v>
      </c>
      <c r="I220">
        <v>3.76104707959606</v>
      </c>
      <c r="J220">
        <f>(Table2[[#This Row],[1M Return vs Nifty]]-AVERAGE(Table2[1M Return vs Nifty]))/_xlfn.STDEV.P(Table2[1M Return vs Nifty])</f>
        <v>-8.5467262143984188E-2</v>
      </c>
      <c r="K220">
        <v>34.728903458799799</v>
      </c>
      <c r="L220">
        <f>(Table2[[#This Row],[6M Return vs Nifty]]-AVERAGE(Table2[6M Return vs Nifty]))/_xlfn.STDEV.P(Table2[6M Return vs Nifty])</f>
        <v>0.88743369865472443</v>
      </c>
      <c r="M220">
        <v>0.81520708102705497</v>
      </c>
      <c r="N220">
        <f>(Table2[[#This Row],[1W Return vs Nifty]]-AVERAGE(Table2[1W Return vs Nifty]))/_xlfn.STDEV.P(Table2[1W Return vs Nifty])</f>
        <v>-0.17583690232356863</v>
      </c>
      <c r="O220">
        <v>1852.37</v>
      </c>
      <c r="P220">
        <v>1810.8532908972099</v>
      </c>
      <c r="Q220">
        <v>1630.03668396014</v>
      </c>
      <c r="R220">
        <v>43.572118789045902</v>
      </c>
      <c r="S220" s="1">
        <f>(Table2[[#This Row],[Close Price]]-Table2[[#This Row],[20D EMA]])/Table2[[#This Row],[20D EMA]]</f>
        <v>2.0881357396200579E-2</v>
      </c>
      <c r="T220" s="1">
        <f>(Table2[[#This Row],[Close Price]]-Table2[[#This Row],[50D EMA]])/Table2[[#This Row],[50D EMA]]</f>
        <v>4.428669594931986E-2</v>
      </c>
      <c r="U220" s="1">
        <f>(Table2[[#This Row],[Close Price]]-Table2[[#This Row],[200D EMA]])/Table2[[#This Row],[200D EMA]]</f>
        <v>0.16012726499242558</v>
      </c>
      <c r="V220">
        <v>1.0449264231881901</v>
      </c>
      <c r="W220">
        <v>1835</v>
      </c>
      <c r="X220">
        <v>1900.5</v>
      </c>
      <c r="Y220">
        <v>1835</v>
      </c>
      <c r="Z220">
        <v>1919.95</v>
      </c>
      <c r="AA220">
        <v>1745</v>
      </c>
      <c r="AB220">
        <v>1919.95</v>
      </c>
      <c r="AC220" s="1">
        <f>(Table2[[#This Row],[Close Price]]/Table2[[#This Row],[Day Low]])-1</f>
        <v>3.0544959128065319E-2</v>
      </c>
      <c r="AD220" s="1">
        <f>(Table2[[#This Row],[Day High]]/Table2[[#This Row],[Close Price]])-1</f>
        <v>4.9972237645752315E-3</v>
      </c>
      <c r="AE220" s="1">
        <f>(Table2[[#This Row],[Close Price]]/Table2[[#This Row],[Current Week Low]])-1</f>
        <v>3.0544959128065319E-2</v>
      </c>
      <c r="AF220" s="1">
        <f>(Table2[[#This Row],[Current Week High]]/Table2[[#This Row],[Close Price]])-1</f>
        <v>1.5282515004891417E-2</v>
      </c>
      <c r="AG220" s="1">
        <f>(Table2[[#This Row],[Close Price]]/Table2[[#This Row],[Current Month Low]])-1</f>
        <v>8.3696275071633242E-2</v>
      </c>
      <c r="AH220" s="1">
        <f>(Table2[[#This Row],[Current Month High]]/Table2[[#This Row],[Close Price]])-1</f>
        <v>1.5282515004891417E-2</v>
      </c>
      <c r="AI220">
        <v>1.5282515004891399</v>
      </c>
      <c r="AJ220">
        <v>53.121457489878502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0.03</v>
      </c>
      <c r="AM220" t="s">
        <v>3190</v>
      </c>
      <c r="AN220">
        <v>0.19</v>
      </c>
      <c r="AO220" t="s">
        <v>3190</v>
      </c>
      <c r="AP220">
        <v>4.0412953359998997E-2</v>
      </c>
      <c r="AQ220">
        <f>(Table2[[#This Row],[Sharpe Ratio]]-AVERAGE(Table2[Sharpe Ratio]))/_xlfn.STDEV.P(Table2[Sharpe Ratio])</f>
        <v>-0.19366331875006917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0.54049328291819587</v>
      </c>
      <c r="AS220">
        <f>_xlfn.RANK.AVG(Table2[[#This Row],[1Y Return vs Nifty Z-Score]],Table2[1Y Return vs Nifty Z-Score])</f>
        <v>267</v>
      </c>
      <c r="AT220">
        <f>_xlfn.RANK.AVG(Table2[[#This Row],[6M Return vs Nifty Z-Score]],Table2[6M Return vs Nifty Z-Score])</f>
        <v>105</v>
      </c>
      <c r="AU220">
        <f>_xlfn.RANK.AVG(Table2[[#This Row],[Sharpe Ratio Z-Score]],Table2[Sharpe Ratio Z-Score])</f>
        <v>397</v>
      </c>
      <c r="AV220">
        <f>(Table2[[#This Row],[Rank 1Y]]+Table2[[#This Row],[Rank 6M]]+Table2[[#This Row],[Rank Sharpe]])/3</f>
        <v>256.33333333333331</v>
      </c>
    </row>
    <row r="221" spans="1:48" x14ac:dyDescent="0.3">
      <c r="A221" t="s">
        <v>416</v>
      </c>
      <c r="B221" t="s">
        <v>417</v>
      </c>
      <c r="C221" t="s">
        <v>3153</v>
      </c>
      <c r="D221" t="s">
        <v>271</v>
      </c>
      <c r="E221">
        <v>54504.988796500002</v>
      </c>
      <c r="F221">
        <v>1647.25</v>
      </c>
      <c r="G221">
        <v>80.540125881199202</v>
      </c>
      <c r="H221">
        <f>(Table2[[#This Row],[1Y Return vs Nifty]]-AVERAGE(Table2[1Y Return vs Nifty]))/_xlfn.STDEV.P(Table2[1Y Return vs Nifty])</f>
        <v>1.2183373894181857</v>
      </c>
      <c r="I221">
        <v>-3.5685393197167499</v>
      </c>
      <c r="J221">
        <f>(Table2[[#This Row],[1M Return vs Nifty]]-AVERAGE(Table2[1M Return vs Nifty]))/_xlfn.STDEV.P(Table2[1M Return vs Nifty])</f>
        <v>-0.76436749115989011</v>
      </c>
      <c r="K221">
        <v>14.037315191591</v>
      </c>
      <c r="L221">
        <f>(Table2[[#This Row],[6M Return vs Nifty]]-AVERAGE(Table2[6M Return vs Nifty]))/_xlfn.STDEV.P(Table2[6M Return vs Nifty])</f>
        <v>0.21833743577950501</v>
      </c>
      <c r="M221">
        <v>-4.2956100499430603</v>
      </c>
      <c r="N221">
        <f>(Table2[[#This Row],[1W Return vs Nifty]]-AVERAGE(Table2[1W Return vs Nifty]))/_xlfn.STDEV.P(Table2[1W Return vs Nifty])</f>
        <v>-1.2578026385814653</v>
      </c>
      <c r="O221">
        <v>1698.04</v>
      </c>
      <c r="P221">
        <v>1724.1431515376601</v>
      </c>
      <c r="Q221">
        <v>1509.3322526751399</v>
      </c>
      <c r="R221">
        <v>34.9953894239408</v>
      </c>
      <c r="S221" s="1">
        <f>(Table2[[#This Row],[Close Price]]-Table2[[#This Row],[20D EMA]])/Table2[[#This Row],[20D EMA]]</f>
        <v>-2.9910956161221153E-2</v>
      </c>
      <c r="T221" s="1">
        <f>(Table2[[#This Row],[Close Price]]-Table2[[#This Row],[50D EMA]])/Table2[[#This Row],[50D EMA]]</f>
        <v>-4.4597892854246854E-2</v>
      </c>
      <c r="U221" s="1">
        <f>(Table2[[#This Row],[Close Price]]-Table2[[#This Row],[200D EMA]])/Table2[[#This Row],[200D EMA]]</f>
        <v>9.1376664800221913E-2</v>
      </c>
      <c r="V221">
        <v>2.2883178680363101</v>
      </c>
      <c r="W221">
        <v>1637.1</v>
      </c>
      <c r="X221">
        <v>1677.9</v>
      </c>
      <c r="Y221">
        <v>1622.1</v>
      </c>
      <c r="Z221">
        <v>1715.3</v>
      </c>
      <c r="AA221">
        <v>1618.25</v>
      </c>
      <c r="AB221">
        <v>1792.95</v>
      </c>
      <c r="AC221" s="1">
        <f>(Table2[[#This Row],[Close Price]]/Table2[[#This Row],[Day Low]])-1</f>
        <v>6.1999877832754624E-3</v>
      </c>
      <c r="AD221" s="1">
        <f>(Table2[[#This Row],[Day High]]/Table2[[#This Row],[Close Price]])-1</f>
        <v>1.8606768857186262E-2</v>
      </c>
      <c r="AE221" s="1">
        <f>(Table2[[#This Row],[Close Price]]/Table2[[#This Row],[Current Week Low]])-1</f>
        <v>1.5504592811787177E-2</v>
      </c>
      <c r="AF221" s="1">
        <f>(Table2[[#This Row],[Current Week High]]/Table2[[#This Row],[Close Price]])-1</f>
        <v>4.1311276369706995E-2</v>
      </c>
      <c r="AG221" s="1">
        <f>(Table2[[#This Row],[Close Price]]/Table2[[#This Row],[Current Month Low]])-1</f>
        <v>1.7920593233431203E-2</v>
      </c>
      <c r="AH221" s="1">
        <f>(Table2[[#This Row],[Current Month High]]/Table2[[#This Row],[Close Price]])-1</f>
        <v>8.8450447715890057E-2</v>
      </c>
      <c r="AI221">
        <v>18.0695097890423</v>
      </c>
      <c r="AJ221">
        <v>103.075879923565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-0.03</v>
      </c>
      <c r="AM221" t="s">
        <v>3189</v>
      </c>
      <c r="AN221">
        <v>-6.72</v>
      </c>
      <c r="AO221" t="s">
        <v>3189</v>
      </c>
      <c r="AP221">
        <v>1.1522801552662E-2</v>
      </c>
      <c r="AQ221">
        <f>(Table2[[#This Row],[Sharpe Ratio]]-AVERAGE(Table2[Sharpe Ratio]))/_xlfn.STDEV.P(Table2[Sharpe Ratio])</f>
        <v>-0.52727710536336525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72</v>
      </c>
      <c r="AT221">
        <f>_xlfn.RANK.AVG(Table2[[#This Row],[6M Return vs Nifty Z-Score]],Table2[6M Return vs Nifty Z-Score])</f>
        <v>227</v>
      </c>
      <c r="AU221">
        <f>_xlfn.RANK.AVG(Table2[[#This Row],[Sharpe Ratio Z-Score]],Table2[Sharpe Ratio Z-Score])</f>
        <v>474</v>
      </c>
      <c r="AV221">
        <f>(Table2[[#This Row],[Rank 1Y]]+Table2[[#This Row],[Rank 6M]]+Table2[[#This Row],[Rank Sharpe]])/3</f>
        <v>257.66666666666669</v>
      </c>
    </row>
    <row r="222" spans="1:48" x14ac:dyDescent="0.3">
      <c r="A222" t="s">
        <v>768</v>
      </c>
      <c r="B222" t="s">
        <v>769</v>
      </c>
      <c r="C222" t="s">
        <v>3148</v>
      </c>
      <c r="D222" t="s">
        <v>51</v>
      </c>
      <c r="E222">
        <v>21275.79740748</v>
      </c>
      <c r="F222">
        <v>2033.7</v>
      </c>
      <c r="G222">
        <v>44.768953447643703</v>
      </c>
      <c r="H222">
        <f>(Table2[[#This Row],[1Y Return vs Nifty]]-AVERAGE(Table2[1Y Return vs Nifty]))/_xlfn.STDEV.P(Table2[1Y Return vs Nifty])</f>
        <v>0.52335183106278538</v>
      </c>
      <c r="I222">
        <v>18.226919586189499</v>
      </c>
      <c r="J222">
        <f>(Table2[[#This Row],[1M Return vs Nifty]]-AVERAGE(Table2[1M Return vs Nifty]))/_xlfn.STDEV.P(Table2[1M Return vs Nifty])</f>
        <v>1.2544288278402949</v>
      </c>
      <c r="K222">
        <v>41.218720904574802</v>
      </c>
      <c r="L222">
        <f>(Table2[[#This Row],[6M Return vs Nifty]]-AVERAGE(Table2[6M Return vs Nifty]))/_xlfn.STDEV.P(Table2[6M Return vs Nifty])</f>
        <v>1.097292533251389</v>
      </c>
      <c r="M222">
        <v>6.0646137052915803</v>
      </c>
      <c r="N222">
        <f>(Table2[[#This Row],[1W Return vs Nifty]]-AVERAGE(Table2[1W Return vs Nifty]))/_xlfn.STDEV.P(Table2[1W Return vs Nifty])</f>
        <v>0.93546838557691103</v>
      </c>
      <c r="O222">
        <v>1951.65</v>
      </c>
      <c r="P222">
        <v>1910.9111684069801</v>
      </c>
      <c r="Q222">
        <v>1683.5921618299701</v>
      </c>
      <c r="R222">
        <v>67.092752767713094</v>
      </c>
      <c r="S222" s="1">
        <f>(Table2[[#This Row],[Close Price]]-Table2[[#This Row],[20D EMA]])/Table2[[#This Row],[20D EMA]]</f>
        <v>4.2041349627238468E-2</v>
      </c>
      <c r="T222" s="1">
        <f>(Table2[[#This Row],[Close Price]]-Table2[[#This Row],[50D EMA]])/Table2[[#This Row],[50D EMA]]</f>
        <v>6.4256692630763224E-2</v>
      </c>
      <c r="U222" s="1">
        <f>(Table2[[#This Row],[Close Price]]-Table2[[#This Row],[200D EMA]])/Table2[[#This Row],[200D EMA]]</f>
        <v>0.20795287962702463</v>
      </c>
      <c r="V222">
        <v>0.42042773356947</v>
      </c>
      <c r="W222">
        <v>2023.8</v>
      </c>
      <c r="X222">
        <v>2083</v>
      </c>
      <c r="Y222">
        <v>2004.45</v>
      </c>
      <c r="Z222">
        <v>2100.85</v>
      </c>
      <c r="AA222">
        <v>1795</v>
      </c>
      <c r="AB222">
        <v>2100.85</v>
      </c>
      <c r="AC222" s="1">
        <f>(Table2[[#This Row],[Close Price]]/Table2[[#This Row],[Day Low]])-1</f>
        <v>4.8917877260599152E-3</v>
      </c>
      <c r="AD222" s="1">
        <f>(Table2[[#This Row],[Day High]]/Table2[[#This Row],[Close Price]])-1</f>
        <v>2.4241530215862728E-2</v>
      </c>
      <c r="AE222" s="1">
        <f>(Table2[[#This Row],[Close Price]]/Table2[[#This Row],[Current Week Low]])-1</f>
        <v>1.4592531617151794E-2</v>
      </c>
      <c r="AF222" s="1">
        <f>(Table2[[#This Row],[Current Week High]]/Table2[[#This Row],[Close Price]])-1</f>
        <v>3.3018635983675049E-2</v>
      </c>
      <c r="AG222" s="1">
        <f>(Table2[[#This Row],[Close Price]]/Table2[[#This Row],[Current Month Low]])-1</f>
        <v>0.13298050139275763</v>
      </c>
      <c r="AH222" s="1">
        <f>(Table2[[#This Row],[Current Month High]]/Table2[[#This Row],[Close Price]])-1</f>
        <v>3.3018635983675049E-2</v>
      </c>
      <c r="AI222">
        <v>30.99277179525</v>
      </c>
      <c r="AJ222">
        <v>66.560196560196502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0.16</v>
      </c>
      <c r="AM222" t="s">
        <v>3190</v>
      </c>
      <c r="AN222">
        <v>9.93</v>
      </c>
      <c r="AO222" t="s">
        <v>3190</v>
      </c>
      <c r="AQ222">
        <f>(Table2[[#This Row],[Sharpe Ratio]]-AVERAGE(Table2[Sharpe Ratio]))/_xlfn.STDEV.P(Table2[Sharpe Ratio])</f>
        <v>-0.66033855426170107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3.150203023469679</v>
      </c>
      <c r="AS222">
        <f>_xlfn.RANK.AVG(Table2[[#This Row],[1Y Return vs Nifty Z-Score]],Table2[1Y Return vs Nifty Z-Score])</f>
        <v>159</v>
      </c>
      <c r="AT222">
        <f>_xlfn.RANK.AVG(Table2[[#This Row],[6M Return vs Nifty Z-Score]],Table2[6M Return vs Nifty Z-Score])</f>
        <v>84</v>
      </c>
      <c r="AU222">
        <f>_xlfn.RANK.AVG(Table2[[#This Row],[Sharpe Ratio Z-Score]],Table2[Sharpe Ratio Z-Score])</f>
        <v>533</v>
      </c>
      <c r="AV222">
        <f>(Table2[[#This Row],[Rank 1Y]]+Table2[[#This Row],[Rank 6M]]+Table2[[#This Row],[Rank Sharpe]])/3</f>
        <v>258.66666666666669</v>
      </c>
    </row>
    <row r="223" spans="1:48" x14ac:dyDescent="0.3">
      <c r="A223" t="s">
        <v>28</v>
      </c>
      <c r="B223" t="s">
        <v>29</v>
      </c>
      <c r="C223" t="s">
        <v>3144</v>
      </c>
      <c r="D223" t="s">
        <v>24</v>
      </c>
      <c r="E223">
        <v>907634.31766143499</v>
      </c>
      <c r="F223">
        <v>1286.3499999999999</v>
      </c>
      <c r="G223">
        <v>20.3064088887817</v>
      </c>
      <c r="H223">
        <f>(Table2[[#This Row],[1Y Return vs Nifty]]-AVERAGE(Table2[1Y Return vs Nifty]))/_xlfn.STDEV.P(Table2[1Y Return vs Nifty])</f>
        <v>4.807763588190541E-2</v>
      </c>
      <c r="I223">
        <v>2.6538383113401198</v>
      </c>
      <c r="J223">
        <f>(Table2[[#This Row],[1M Return vs Nifty]]-AVERAGE(Table2[1M Return vs Nifty]))/_xlfn.STDEV.P(Table2[1M Return vs Nifty])</f>
        <v>-0.18802206474619534</v>
      </c>
      <c r="K223">
        <v>9.6617029980985905</v>
      </c>
      <c r="L223">
        <f>(Table2[[#This Row],[6M Return vs Nifty]]-AVERAGE(Table2[6M Return vs Nifty]))/_xlfn.STDEV.P(Table2[6M Return vs Nifty])</f>
        <v>7.6844877129634517E-2</v>
      </c>
      <c r="M223">
        <v>2.0238418811381802</v>
      </c>
      <c r="N223">
        <f>(Table2[[#This Row],[1W Return vs Nifty]]-AVERAGE(Table2[1W Return vs Nifty]))/_xlfn.STDEV.P(Table2[1W Return vs Nifty])</f>
        <v>8.0032444565179606E-2</v>
      </c>
      <c r="O223">
        <v>1277.5</v>
      </c>
      <c r="P223">
        <v>1265.81708681803</v>
      </c>
      <c r="Q223">
        <v>1180.3723987778401</v>
      </c>
      <c r="R223">
        <v>54.344637453470597</v>
      </c>
      <c r="S223" s="1">
        <f>(Table2[[#This Row],[Close Price]]-Table2[[#This Row],[20D EMA]])/Table2[[#This Row],[20D EMA]]</f>
        <v>6.927592954990144E-3</v>
      </c>
      <c r="T223" s="1">
        <f>(Table2[[#This Row],[Close Price]]-Table2[[#This Row],[50D EMA]])/Table2[[#This Row],[50D EMA]]</f>
        <v>1.6221074431523801E-2</v>
      </c>
      <c r="U223" s="1">
        <f>(Table2[[#This Row],[Close Price]]-Table2[[#This Row],[200D EMA]])/Table2[[#This Row],[200D EMA]]</f>
        <v>8.9783191585883604E-2</v>
      </c>
      <c r="V223">
        <v>0.97306155441569697</v>
      </c>
      <c r="W223">
        <v>1282.3</v>
      </c>
      <c r="X223">
        <v>1310.5</v>
      </c>
      <c r="Y223">
        <v>1282.3</v>
      </c>
      <c r="Z223">
        <v>1314.25</v>
      </c>
      <c r="AA223">
        <v>1232.55</v>
      </c>
      <c r="AB223">
        <v>1315</v>
      </c>
      <c r="AC223" s="1">
        <f>(Table2[[#This Row],[Close Price]]/Table2[[#This Row],[Day Low]])-1</f>
        <v>3.1583872728691009E-3</v>
      </c>
      <c r="AD223" s="1">
        <f>(Table2[[#This Row],[Day High]]/Table2[[#This Row],[Close Price]])-1</f>
        <v>1.87740506083105E-2</v>
      </c>
      <c r="AE223" s="1">
        <f>(Table2[[#This Row],[Close Price]]/Table2[[#This Row],[Current Week Low]])-1</f>
        <v>3.1583872728691009E-3</v>
      </c>
      <c r="AF223" s="1">
        <f>(Table2[[#This Row],[Current Week High]]/Table2[[#This Row],[Close Price]])-1</f>
        <v>2.1689275858048029E-2</v>
      </c>
      <c r="AG223" s="1">
        <f>(Table2[[#This Row],[Close Price]]/Table2[[#This Row],[Current Month Low]])-1</f>
        <v>4.3649344854164163E-2</v>
      </c>
      <c r="AH223" s="1">
        <f>(Table2[[#This Row],[Current Month High]]/Table2[[#This Row],[Close Price]])-1</f>
        <v>2.227232090799558E-2</v>
      </c>
      <c r="AI223">
        <v>5.9081898394682497</v>
      </c>
      <c r="AJ223">
        <v>39.562764456981597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0.03</v>
      </c>
      <c r="AM223" t="s">
        <v>3190</v>
      </c>
      <c r="AN223">
        <v>2.1800000000000002</v>
      </c>
      <c r="AO223" t="s">
        <v>3190</v>
      </c>
      <c r="AP223">
        <v>0.101498785379219</v>
      </c>
      <c r="AQ223">
        <f>(Table2[[#This Row],[Sharpe Ratio]]-AVERAGE(Table2[Sharpe Ratio]))/_xlfn.STDEV.P(Table2[Sharpe Ratio])</f>
        <v>0.51173538819546505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0.52866828102598928</v>
      </c>
      <c r="AS223">
        <f>_xlfn.RANK.AVG(Table2[[#This Row],[1Y Return vs Nifty Z-Score]],Table2[1Y Return vs Nifty Z-Score])</f>
        <v>290</v>
      </c>
      <c r="AT223">
        <f>_xlfn.RANK.AVG(Table2[[#This Row],[6M Return vs Nifty Z-Score]],Table2[6M Return vs Nifty Z-Score])</f>
        <v>270</v>
      </c>
      <c r="AU223">
        <f>_xlfn.RANK.AVG(Table2[[#This Row],[Sharpe Ratio Z-Score]],Table2[Sharpe Ratio Z-Score])</f>
        <v>220</v>
      </c>
      <c r="AV223">
        <f>(Table2[[#This Row],[Rank 1Y]]+Table2[[#This Row],[Rank 6M]]+Table2[[#This Row],[Rank Sharpe]])/3</f>
        <v>260</v>
      </c>
    </row>
    <row r="224" spans="1:48" x14ac:dyDescent="0.3">
      <c r="A224" t="s">
        <v>98</v>
      </c>
      <c r="B224" t="s">
        <v>99</v>
      </c>
      <c r="C224" t="s">
        <v>3150</v>
      </c>
      <c r="D224" t="s">
        <v>100</v>
      </c>
      <c r="E224">
        <v>251708.84497080001</v>
      </c>
      <c r="F224">
        <v>9013.5</v>
      </c>
      <c r="G224">
        <v>32.985903128480999</v>
      </c>
      <c r="H224">
        <f>(Table2[[#This Row],[1Y Return vs Nifty]]-AVERAGE(Table2[1Y Return vs Nifty]))/_xlfn.STDEV.P(Table2[1Y Return vs Nifty])</f>
        <v>0.29442308067295325</v>
      </c>
      <c r="I224">
        <v>-8.3629980582637593</v>
      </c>
      <c r="J224">
        <f>(Table2[[#This Row],[1M Return vs Nifty]]-AVERAGE(Table2[1M Return vs Nifty]))/_xlfn.STDEV.P(Table2[1M Return vs Nifty])</f>
        <v>-1.2084524583433107</v>
      </c>
      <c r="K224">
        <v>-4.2184792076782598</v>
      </c>
      <c r="L224">
        <f>(Table2[[#This Row],[6M Return vs Nifty]]-AVERAGE(Table2[6M Return vs Nifty]))/_xlfn.STDEV.P(Table2[6M Return vs Nifty])</f>
        <v>-0.37199345862201771</v>
      </c>
      <c r="M224">
        <v>-5.5035692553655604</v>
      </c>
      <c r="N224">
        <f>(Table2[[#This Row],[1W Return vs Nifty]]-AVERAGE(Table2[1W Return vs Nifty]))/_xlfn.STDEV.P(Table2[1W Return vs Nifty])</f>
        <v>-1.5135289613145926</v>
      </c>
      <c r="O224">
        <v>9653.19</v>
      </c>
      <c r="P224">
        <v>10173.0947378357</v>
      </c>
      <c r="Q224">
        <v>9446.9025426581193</v>
      </c>
      <c r="R224">
        <v>20.3736235814828</v>
      </c>
      <c r="S224" s="1">
        <f>(Table2[[#This Row],[Close Price]]-Table2[[#This Row],[20D EMA]])/Table2[[#This Row],[20D EMA]]</f>
        <v>-6.6267213221743324E-2</v>
      </c>
      <c r="T224" s="1">
        <f>(Table2[[#This Row],[Close Price]]-Table2[[#This Row],[50D EMA]])/Table2[[#This Row],[50D EMA]]</f>
        <v>-0.11398642868457159</v>
      </c>
      <c r="U224" s="1">
        <f>(Table2[[#This Row],[Close Price]]-Table2[[#This Row],[200D EMA]])/Table2[[#This Row],[200D EMA]]</f>
        <v>-4.587774042349449E-2</v>
      </c>
      <c r="V224">
        <v>0.85480842856135697</v>
      </c>
      <c r="W224">
        <v>8992.25</v>
      </c>
      <c r="X224">
        <v>9272.4</v>
      </c>
      <c r="Y224">
        <v>8992.25</v>
      </c>
      <c r="Z224">
        <v>9636.35</v>
      </c>
      <c r="AA224">
        <v>8992.25</v>
      </c>
      <c r="AB224">
        <v>10079.799999999999</v>
      </c>
      <c r="AC224" s="1">
        <f>(Table2[[#This Row],[Close Price]]/Table2[[#This Row],[Day Low]])-1</f>
        <v>2.3631460424253792E-3</v>
      </c>
      <c r="AD224" s="1">
        <f>(Table2[[#This Row],[Day High]]/Table2[[#This Row],[Close Price]])-1</f>
        <v>2.8723581294724632E-2</v>
      </c>
      <c r="AE224" s="1">
        <f>(Table2[[#This Row],[Close Price]]/Table2[[#This Row],[Current Week Low]])-1</f>
        <v>2.3631460424253792E-3</v>
      </c>
      <c r="AF224" s="1">
        <f>(Table2[[#This Row],[Current Week High]]/Table2[[#This Row],[Close Price]])-1</f>
        <v>6.9101902701503404E-2</v>
      </c>
      <c r="AG224" s="1">
        <f>(Table2[[#This Row],[Close Price]]/Table2[[#This Row],[Current Month Low]])-1</f>
        <v>2.3631460424253792E-3</v>
      </c>
      <c r="AH224" s="1">
        <f>(Table2[[#This Row],[Current Month High]]/Table2[[#This Row],[Close Price]])-1</f>
        <v>0.11830032728684747</v>
      </c>
      <c r="AI224">
        <v>41.720752205025804</v>
      </c>
      <c r="AJ224">
        <v>52.461096075778002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-0.08</v>
      </c>
      <c r="AM224" t="s">
        <v>3189</v>
      </c>
      <c r="AN224">
        <v>-9.0500000000000007</v>
      </c>
      <c r="AO224" t="s">
        <v>3189</v>
      </c>
      <c r="AP224">
        <v>0.14479989747885799</v>
      </c>
      <c r="AQ224">
        <f>(Table2[[#This Row],[Sharpe Ratio]]-AVERAGE(Table2[Sharpe Ratio]))/_xlfn.STDEV.P(Table2[Sharpe Ratio])</f>
        <v>1.011762112473829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228</v>
      </c>
      <c r="AT224">
        <f>_xlfn.RANK.AVG(Table2[[#This Row],[6M Return vs Nifty Z-Score]],Table2[6M Return vs Nifty Z-Score])</f>
        <v>439</v>
      </c>
      <c r="AU224">
        <f>_xlfn.RANK.AVG(Table2[[#This Row],[Sharpe Ratio Z-Score]],Table2[Sharpe Ratio Z-Score])</f>
        <v>115</v>
      </c>
      <c r="AV224">
        <f>(Table2[[#This Row],[Rank 1Y]]+Table2[[#This Row],[Rank 6M]]+Table2[[#This Row],[Rank Sharpe]])/3</f>
        <v>260.66666666666669</v>
      </c>
    </row>
    <row r="225" spans="1:48" x14ac:dyDescent="0.3">
      <c r="A225" t="s">
        <v>235</v>
      </c>
      <c r="B225" t="s">
        <v>236</v>
      </c>
      <c r="C225" t="s">
        <v>3152</v>
      </c>
      <c r="D225" t="s">
        <v>234</v>
      </c>
      <c r="E225">
        <v>107529.9483058</v>
      </c>
      <c r="F225">
        <v>7149.2</v>
      </c>
      <c r="G225">
        <v>17.257385914154501</v>
      </c>
      <c r="H225">
        <f>(Table2[[#This Row],[1Y Return vs Nifty]]-AVERAGE(Table2[1Y Return vs Nifty]))/_xlfn.STDEV.P(Table2[1Y Return vs Nifty])</f>
        <v>-1.1160761696362211E-2</v>
      </c>
      <c r="I225">
        <v>9.9472608406035494</v>
      </c>
      <c r="J225">
        <f>(Table2[[#This Row],[1M Return vs Nifty]]-AVERAGE(Table2[1M Return vs Nifty]))/_xlfn.STDEV.P(Table2[1M Return vs Nifty])</f>
        <v>0.48752849918343405</v>
      </c>
      <c r="K225">
        <v>2.1168002002514101</v>
      </c>
      <c r="L225">
        <f>(Table2[[#This Row],[6M Return vs Nifty]]-AVERAGE(Table2[6M Return vs Nifty]))/_xlfn.STDEV.P(Table2[6M Return vs Nifty])</f>
        <v>-0.16713186359242144</v>
      </c>
      <c r="M225">
        <v>5.4218357822214198</v>
      </c>
      <c r="N225">
        <f>(Table2[[#This Row],[1W Return vs Nifty]]-AVERAGE(Table2[1W Return vs Nifty]))/_xlfn.STDEV.P(Table2[1W Return vs Nifty])</f>
        <v>0.79939157614254219</v>
      </c>
      <c r="O225">
        <v>6718.54</v>
      </c>
      <c r="P225">
        <v>6736.4155383095704</v>
      </c>
      <c r="Q225">
        <v>6261.7553031363896</v>
      </c>
      <c r="R225">
        <v>75.842181427927898</v>
      </c>
      <c r="S225" s="1">
        <f>(Table2[[#This Row],[Close Price]]-Table2[[#This Row],[20D EMA]])/Table2[[#This Row],[20D EMA]]</f>
        <v>6.4100236063192276E-2</v>
      </c>
      <c r="T225" s="1">
        <f>(Table2[[#This Row],[Close Price]]-Table2[[#This Row],[50D EMA]])/Table2[[#This Row],[50D EMA]]</f>
        <v>6.127657347486215E-2</v>
      </c>
      <c r="U225" s="1">
        <f>(Table2[[#This Row],[Close Price]]-Table2[[#This Row],[200D EMA]])/Table2[[#This Row],[200D EMA]]</f>
        <v>0.14172458901725316</v>
      </c>
      <c r="V225">
        <v>0.79712324329805995</v>
      </c>
      <c r="W225">
        <v>7039.3</v>
      </c>
      <c r="X225">
        <v>7165.25</v>
      </c>
      <c r="Y225">
        <v>6701.2</v>
      </c>
      <c r="Z225">
        <v>7165.25</v>
      </c>
      <c r="AA225">
        <v>6257.5</v>
      </c>
      <c r="AB225">
        <v>7165.25</v>
      </c>
      <c r="AC225" s="1">
        <f>(Table2[[#This Row],[Close Price]]/Table2[[#This Row],[Day Low]])-1</f>
        <v>1.5612347818675154E-2</v>
      </c>
      <c r="AD225" s="1">
        <f>(Table2[[#This Row],[Day High]]/Table2[[#This Row],[Close Price]])-1</f>
        <v>2.2450064342864895E-3</v>
      </c>
      <c r="AE225" s="1">
        <f>(Table2[[#This Row],[Close Price]]/Table2[[#This Row],[Current Week Low]])-1</f>
        <v>6.6853697845162152E-2</v>
      </c>
      <c r="AF225" s="1">
        <f>(Table2[[#This Row],[Current Week High]]/Table2[[#This Row],[Close Price]])-1</f>
        <v>2.2450064342864895E-3</v>
      </c>
      <c r="AG225" s="1">
        <f>(Table2[[#This Row],[Close Price]]/Table2[[#This Row],[Current Month Low]])-1</f>
        <v>0.14250099880143829</v>
      </c>
      <c r="AH225" s="1">
        <f>(Table2[[#This Row],[Current Month High]]/Table2[[#This Row],[Close Price]])-1</f>
        <v>2.2450064342864895E-3</v>
      </c>
      <c r="AI225">
        <v>6.3755385217926399</v>
      </c>
      <c r="AJ225">
        <v>88.087345435411706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0.15</v>
      </c>
      <c r="AM225" t="s">
        <v>3190</v>
      </c>
      <c r="AN225">
        <v>6.3</v>
      </c>
      <c r="AO225" t="s">
        <v>3190</v>
      </c>
      <c r="AP225">
        <v>0.14174544090570901</v>
      </c>
      <c r="AQ225">
        <f>(Table2[[#This Row],[Sharpe Ratio]]-AVERAGE(Table2[Sharpe Ratio]))/_xlfn.STDEV.P(Table2[Sharpe Ratio])</f>
        <v>0.97649027208303829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311</v>
      </c>
      <c r="AT225">
        <f>_xlfn.RANK.AVG(Table2[[#This Row],[6M Return vs Nifty Z-Score]],Table2[6M Return vs Nifty Z-Score])</f>
        <v>354</v>
      </c>
      <c r="AU225">
        <f>_xlfn.RANK.AVG(Table2[[#This Row],[Sharpe Ratio Z-Score]],Table2[Sharpe Ratio Z-Score])</f>
        <v>121</v>
      </c>
      <c r="AV225">
        <f>(Table2[[#This Row],[Rank 1Y]]+Table2[[#This Row],[Rank 6M]]+Table2[[#This Row],[Rank Sharpe]])/3</f>
        <v>262</v>
      </c>
    </row>
    <row r="226" spans="1:48" x14ac:dyDescent="0.3">
      <c r="A226" t="s">
        <v>1794</v>
      </c>
      <c r="B226" t="s">
        <v>1795</v>
      </c>
      <c r="C226" t="s">
        <v>574</v>
      </c>
      <c r="D226" t="s">
        <v>574</v>
      </c>
      <c r="E226">
        <v>4422.1187438999996</v>
      </c>
      <c r="F226">
        <v>214.11</v>
      </c>
      <c r="G226">
        <v>8.0378766353608704</v>
      </c>
      <c r="H226">
        <f>(Table2[[#This Row],[1Y Return vs Nifty]]-AVERAGE(Table2[1Y Return vs Nifty]))/_xlfn.STDEV.P(Table2[1Y Return vs Nifty])</f>
        <v>-0.19028337266995826</v>
      </c>
      <c r="I226">
        <v>-0.28322681769906399</v>
      </c>
      <c r="J226">
        <f>(Table2[[#This Row],[1M Return vs Nifty]]-AVERAGE(Table2[1M Return vs Nifty]))/_xlfn.STDEV.P(Table2[1M Return vs Nifty])</f>
        <v>-0.46006663590048036</v>
      </c>
      <c r="K226">
        <v>20.4721019573166</v>
      </c>
      <c r="L226">
        <f>(Table2[[#This Row],[6M Return vs Nifty]]-AVERAGE(Table2[6M Return vs Nifty]))/_xlfn.STDEV.P(Table2[6M Return vs Nifty])</f>
        <v>0.42641676355972619</v>
      </c>
      <c r="M226">
        <v>1.8646078694797299</v>
      </c>
      <c r="N226">
        <f>(Table2[[#This Row],[1W Return vs Nifty]]-AVERAGE(Table2[1W Return vs Nifty]))/_xlfn.STDEV.P(Table2[1W Return vs Nifty])</f>
        <v>4.6322425159998674E-2</v>
      </c>
      <c r="O226">
        <v>215.46</v>
      </c>
      <c r="P226">
        <v>218.33172452219401</v>
      </c>
      <c r="Q226">
        <v>198.161775991372</v>
      </c>
      <c r="R226">
        <v>51.6602680243546</v>
      </c>
      <c r="S226" s="1">
        <f>(Table2[[#This Row],[Close Price]]-Table2[[#This Row],[20D EMA]])/Table2[[#This Row],[20D EMA]]</f>
        <v>-6.2656641604009761E-3</v>
      </c>
      <c r="T226" s="1">
        <f>(Table2[[#This Row],[Close Price]]-Table2[[#This Row],[50D EMA]])/Table2[[#This Row],[50D EMA]]</f>
        <v>-1.9336285331107917E-2</v>
      </c>
      <c r="U226" s="1">
        <f>(Table2[[#This Row],[Close Price]]-Table2[[#This Row],[200D EMA]])/Table2[[#This Row],[200D EMA]]</f>
        <v>8.0480829003684376E-2</v>
      </c>
      <c r="V226">
        <v>0.47269039436322402</v>
      </c>
      <c r="W226">
        <v>212.18</v>
      </c>
      <c r="X226">
        <v>219.88</v>
      </c>
      <c r="Y226">
        <v>208.08</v>
      </c>
      <c r="Z226">
        <v>219.88</v>
      </c>
      <c r="AA226">
        <v>200.89</v>
      </c>
      <c r="AB226">
        <v>241.45</v>
      </c>
      <c r="AC226" s="1">
        <f>(Table2[[#This Row],[Close Price]]/Table2[[#This Row],[Day Low]])-1</f>
        <v>9.0960505231407751E-3</v>
      </c>
      <c r="AD226" s="1">
        <f>(Table2[[#This Row],[Day High]]/Table2[[#This Row],[Close Price]])-1</f>
        <v>2.6948764653682566E-2</v>
      </c>
      <c r="AE226" s="1">
        <f>(Table2[[#This Row],[Close Price]]/Table2[[#This Row],[Current Week Low]])-1</f>
        <v>2.8979238754325287E-2</v>
      </c>
      <c r="AF226" s="1">
        <f>(Table2[[#This Row],[Current Week High]]/Table2[[#This Row],[Close Price]])-1</f>
        <v>2.6948764653682566E-2</v>
      </c>
      <c r="AG226" s="1">
        <f>(Table2[[#This Row],[Close Price]]/Table2[[#This Row],[Current Month Low]])-1</f>
        <v>6.5807158146249378E-2</v>
      </c>
      <c r="AH226" s="1">
        <f>(Table2[[#This Row],[Current Month High]]/Table2[[#This Row],[Close Price]])-1</f>
        <v>0.12769137359301275</v>
      </c>
      <c r="AI226">
        <v>19.751529587595101</v>
      </c>
      <c r="AJ226">
        <v>59.664429530201303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0.1</v>
      </c>
      <c r="AM226" t="s">
        <v>3190</v>
      </c>
      <c r="AN226">
        <v>-5.09</v>
      </c>
      <c r="AO226" t="s">
        <v>3189</v>
      </c>
      <c r="AP226">
        <v>9.3764272119517003E-2</v>
      </c>
      <c r="AQ226">
        <f>(Table2[[#This Row],[Sharpe Ratio]]-AVERAGE(Table2[Sharpe Ratio]))/_xlfn.STDEV.P(Table2[Sharpe Ratio])</f>
        <v>0.42241982234493802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368</v>
      </c>
      <c r="AT226">
        <f>_xlfn.RANK.AVG(Table2[[#This Row],[6M Return vs Nifty Z-Score]],Table2[6M Return vs Nifty Z-Score])</f>
        <v>177</v>
      </c>
      <c r="AU226">
        <f>_xlfn.RANK.AVG(Table2[[#This Row],[Sharpe Ratio Z-Score]],Table2[Sharpe Ratio Z-Score])</f>
        <v>241</v>
      </c>
      <c r="AV226">
        <f>(Table2[[#This Row],[Rank 1Y]]+Table2[[#This Row],[Rank 6M]]+Table2[[#This Row],[Rank Sharpe]])/3</f>
        <v>262</v>
      </c>
    </row>
    <row r="227" spans="1:48" x14ac:dyDescent="0.3">
      <c r="A227" t="s">
        <v>1484</v>
      </c>
      <c r="B227" t="s">
        <v>1485</v>
      </c>
      <c r="C227" t="s">
        <v>3153</v>
      </c>
      <c r="D227" t="s">
        <v>221</v>
      </c>
      <c r="E227">
        <v>6976.1211073199902</v>
      </c>
      <c r="F227">
        <v>1721.7</v>
      </c>
      <c r="G227">
        <v>40.294883829947402</v>
      </c>
      <c r="H227">
        <f>(Table2[[#This Row],[1Y Return vs Nifty]]-AVERAGE(Table2[1Y Return vs Nifty]))/_xlfn.STDEV.P(Table2[1Y Return vs Nifty])</f>
        <v>0.43642670225546731</v>
      </c>
      <c r="I227">
        <v>-5.6484919124263397</v>
      </c>
      <c r="J227">
        <f>(Table2[[#This Row],[1M Return vs Nifty]]-AVERAGE(Table2[1M Return vs Nifty]))/_xlfn.STDEV.P(Table2[1M Return vs Nifty])</f>
        <v>-0.95702233068332609</v>
      </c>
      <c r="K227">
        <v>17.459394906181601</v>
      </c>
      <c r="L227">
        <f>(Table2[[#This Row],[6M Return vs Nifty]]-AVERAGE(Table2[6M Return vs Nifty]))/_xlfn.STDEV.P(Table2[6M Return vs Nifty])</f>
        <v>0.32899596613129506</v>
      </c>
      <c r="M227">
        <v>2.3509432887367501</v>
      </c>
      <c r="N227">
        <f>(Table2[[#This Row],[1W Return vs Nifty]]-AVERAGE(Table2[1W Return vs Nifty]))/_xlfn.STDEV.P(Table2[1W Return vs Nifty])</f>
        <v>0.14928018054046438</v>
      </c>
      <c r="O227">
        <v>1660.46</v>
      </c>
      <c r="P227">
        <v>1750.7774552687799</v>
      </c>
      <c r="Q227">
        <v>1621.18024849122</v>
      </c>
      <c r="R227">
        <v>66.122778354951606</v>
      </c>
      <c r="S227" s="1">
        <f>(Table2[[#This Row],[Close Price]]-Table2[[#This Row],[20D EMA]])/Table2[[#This Row],[20D EMA]]</f>
        <v>3.6881346132999294E-2</v>
      </c>
      <c r="T227" s="1">
        <f>(Table2[[#This Row],[Close Price]]-Table2[[#This Row],[50D EMA]])/Table2[[#This Row],[50D EMA]]</f>
        <v>-1.66083103145259E-2</v>
      </c>
      <c r="U227" s="1">
        <f>(Table2[[#This Row],[Close Price]]-Table2[[#This Row],[200D EMA]])/Table2[[#This Row],[200D EMA]]</f>
        <v>6.2004056367162441E-2</v>
      </c>
      <c r="V227">
        <v>0.76581556403231299</v>
      </c>
      <c r="W227">
        <v>1658.05</v>
      </c>
      <c r="X227">
        <v>1754.95</v>
      </c>
      <c r="Y227">
        <v>1549.9</v>
      </c>
      <c r="Z227">
        <v>1754.95</v>
      </c>
      <c r="AA227">
        <v>1507.55</v>
      </c>
      <c r="AB227">
        <v>1754.95</v>
      </c>
      <c r="AC227" s="1">
        <f>(Table2[[#This Row],[Close Price]]/Table2[[#This Row],[Day Low]])-1</f>
        <v>3.8388468381532537E-2</v>
      </c>
      <c r="AD227" s="1">
        <f>(Table2[[#This Row],[Day High]]/Table2[[#This Row],[Close Price]])-1</f>
        <v>1.9312307602950662E-2</v>
      </c>
      <c r="AE227" s="1">
        <f>(Table2[[#This Row],[Close Price]]/Table2[[#This Row],[Current Week Low]])-1</f>
        <v>0.11084586102329186</v>
      </c>
      <c r="AF227" s="1">
        <f>(Table2[[#This Row],[Current Week High]]/Table2[[#This Row],[Close Price]])-1</f>
        <v>1.9312307602950662E-2</v>
      </c>
      <c r="AG227" s="1">
        <f>(Table2[[#This Row],[Close Price]]/Table2[[#This Row],[Current Month Low]])-1</f>
        <v>0.14205167324466861</v>
      </c>
      <c r="AH227" s="1">
        <f>(Table2[[#This Row],[Current Month High]]/Table2[[#This Row],[Close Price]])-1</f>
        <v>1.9312307602950662E-2</v>
      </c>
      <c r="AI227">
        <v>37.068014172039199</v>
      </c>
      <c r="AJ227">
        <v>92.2398392139348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-0.03</v>
      </c>
      <c r="AM227" t="s">
        <v>3189</v>
      </c>
      <c r="AN227">
        <v>3.03</v>
      </c>
      <c r="AO227" t="s">
        <v>3190</v>
      </c>
      <c r="AP227">
        <v>3.6304755426610998E-2</v>
      </c>
      <c r="AQ227">
        <f>(Table2[[#This Row],[Sharpe Ratio]]-AVERAGE(Table2[Sharpe Ratio]))/_xlfn.STDEV.P(Table2[Sharpe Ratio])</f>
        <v>-0.24110341106437885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180</v>
      </c>
      <c r="AT227">
        <f>_xlfn.RANK.AVG(Table2[[#This Row],[6M Return vs Nifty Z-Score]],Table2[6M Return vs Nifty Z-Score])</f>
        <v>199</v>
      </c>
      <c r="AU227">
        <f>_xlfn.RANK.AVG(Table2[[#This Row],[Sharpe Ratio Z-Score]],Table2[Sharpe Ratio Z-Score])</f>
        <v>409</v>
      </c>
      <c r="AV227">
        <f>(Table2[[#This Row],[Rank 1Y]]+Table2[[#This Row],[Rank 6M]]+Table2[[#This Row],[Rank Sharpe]])/3</f>
        <v>262.66666666666669</v>
      </c>
    </row>
    <row r="228" spans="1:48" x14ac:dyDescent="0.3">
      <c r="A228" t="s">
        <v>227</v>
      </c>
      <c r="B228" t="s">
        <v>228</v>
      </c>
      <c r="C228" t="s">
        <v>3146</v>
      </c>
      <c r="D228" t="s">
        <v>229</v>
      </c>
      <c r="E228">
        <v>109302.649434575</v>
      </c>
      <c r="F228">
        <v>1502.75</v>
      </c>
      <c r="G228">
        <v>24.101750827329699</v>
      </c>
      <c r="H228">
        <f>(Table2[[#This Row],[1Y Return vs Nifty]]-AVERAGE(Table2[1Y Return vs Nifty]))/_xlfn.STDEV.P(Table2[1Y Return vs Nifty])</f>
        <v>0.12181600275290907</v>
      </c>
      <c r="I228">
        <v>3.84780490268481</v>
      </c>
      <c r="J228">
        <f>(Table2[[#This Row],[1M Return vs Nifty]]-AVERAGE(Table2[1M Return vs Nifty]))/_xlfn.STDEV.P(Table2[1M Return vs Nifty])</f>
        <v>-7.7431350872183627E-2</v>
      </c>
      <c r="K228">
        <v>21.782927794153199</v>
      </c>
      <c r="L228">
        <f>(Table2[[#This Row],[6M Return vs Nifty]]-AVERAGE(Table2[6M Return vs Nifty]))/_xlfn.STDEV.P(Table2[6M Return vs Nifty])</f>
        <v>0.46880445547497634</v>
      </c>
      <c r="M228">
        <v>-0.56869074374246797</v>
      </c>
      <c r="N228">
        <f>(Table2[[#This Row],[1W Return vs Nifty]]-AVERAGE(Table2[1W Return vs Nifty]))/_xlfn.STDEV.P(Table2[1W Return vs Nifty])</f>
        <v>-0.46880962870210791</v>
      </c>
      <c r="O228">
        <v>1482.83</v>
      </c>
      <c r="P228">
        <v>1481.2603417068101</v>
      </c>
      <c r="Q228">
        <v>1344.81356349877</v>
      </c>
      <c r="R228">
        <v>59.391245728724101</v>
      </c>
      <c r="S228" s="1">
        <f>(Table2[[#This Row],[Close Price]]-Table2[[#This Row],[20D EMA]])/Table2[[#This Row],[20D EMA]]</f>
        <v>1.3433771909119773E-2</v>
      </c>
      <c r="T228" s="1">
        <f>(Table2[[#This Row],[Close Price]]-Table2[[#This Row],[50D EMA]])/Table2[[#This Row],[50D EMA]]</f>
        <v>1.4507684900567879E-2</v>
      </c>
      <c r="U228" s="1">
        <f>(Table2[[#This Row],[Close Price]]-Table2[[#This Row],[200D EMA]])/Table2[[#This Row],[200D EMA]]</f>
        <v>0.11744113889685233</v>
      </c>
      <c r="V228">
        <v>1.2130794541665799</v>
      </c>
      <c r="W228">
        <v>1495.45</v>
      </c>
      <c r="X228">
        <v>1522.75</v>
      </c>
      <c r="Y228">
        <v>1466.9</v>
      </c>
      <c r="Z228">
        <v>1543.7</v>
      </c>
      <c r="AA228">
        <v>1418.4</v>
      </c>
      <c r="AB228">
        <v>1543.7</v>
      </c>
      <c r="AC228" s="1">
        <f>(Table2[[#This Row],[Close Price]]/Table2[[#This Row],[Day Low]])-1</f>
        <v>4.8814738038716055E-3</v>
      </c>
      <c r="AD228" s="1">
        <f>(Table2[[#This Row],[Day High]]/Table2[[#This Row],[Close Price]])-1</f>
        <v>1.3308933621693608E-2</v>
      </c>
      <c r="AE228" s="1">
        <f>(Table2[[#This Row],[Close Price]]/Table2[[#This Row],[Current Week Low]])-1</f>
        <v>2.4439293748721669E-2</v>
      </c>
      <c r="AF228" s="1">
        <f>(Table2[[#This Row],[Current Week High]]/Table2[[#This Row],[Close Price]])-1</f>
        <v>2.7250041590417551E-2</v>
      </c>
      <c r="AG228" s="1">
        <f>(Table2[[#This Row],[Close Price]]/Table2[[#This Row],[Current Month Low]])-1</f>
        <v>5.9468415115623063E-2</v>
      </c>
      <c r="AH228" s="1">
        <f>(Table2[[#This Row],[Current Month High]]/Table2[[#This Row],[Close Price]])-1</f>
        <v>2.7250041590417551E-2</v>
      </c>
      <c r="AI228">
        <v>9.6323407087007098</v>
      </c>
      <c r="AJ228">
        <v>45.608255413981801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7.0000000000000007E-2</v>
      </c>
      <c r="AM228" t="s">
        <v>3190</v>
      </c>
      <c r="AN228">
        <v>3.73</v>
      </c>
      <c r="AO228" t="s">
        <v>3190</v>
      </c>
      <c r="AP228">
        <v>5.5334922135103E-2</v>
      </c>
      <c r="AQ228">
        <f>(Table2[[#This Row],[Sharpe Ratio]]-AVERAGE(Table2[Sharpe Ratio]))/_xlfn.STDEV.P(Table2[Sharpe Ratio])</f>
        <v>-2.1349426459494697E-2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2.3030052194099204E-2</v>
      </c>
      <c r="AS228">
        <f>_xlfn.RANK.AVG(Table2[[#This Row],[1Y Return vs Nifty Z-Score]],Table2[1Y Return vs Nifty Z-Score])</f>
        <v>264</v>
      </c>
      <c r="AT228">
        <f>_xlfn.RANK.AVG(Table2[[#This Row],[6M Return vs Nifty Z-Score]],Table2[6M Return vs Nifty Z-Score])</f>
        <v>169</v>
      </c>
      <c r="AU228">
        <f>_xlfn.RANK.AVG(Table2[[#This Row],[Sharpe Ratio Z-Score]],Table2[Sharpe Ratio Z-Score])</f>
        <v>360</v>
      </c>
      <c r="AV228">
        <f>(Table2[[#This Row],[Rank 1Y]]+Table2[[#This Row],[Rank 6M]]+Table2[[#This Row],[Rank Sharpe]])/3</f>
        <v>264.33333333333331</v>
      </c>
    </row>
    <row r="229" spans="1:48" x14ac:dyDescent="0.3">
      <c r="A229" t="s">
        <v>332</v>
      </c>
      <c r="B229" t="s">
        <v>333</v>
      </c>
      <c r="C229" t="s">
        <v>3144</v>
      </c>
      <c r="D229" t="s">
        <v>34</v>
      </c>
      <c r="E229">
        <v>77187.770931204999</v>
      </c>
      <c r="F229">
        <v>573.04999999999995</v>
      </c>
      <c r="G229">
        <v>18.582684378931098</v>
      </c>
      <c r="H229">
        <f>(Table2[[#This Row],[1Y Return vs Nifty]]-AVERAGE(Table2[1Y Return vs Nifty]))/_xlfn.STDEV.P(Table2[1Y Return vs Nifty])</f>
        <v>1.4587997174798134E-2</v>
      </c>
      <c r="I229">
        <v>13.0119429643138</v>
      </c>
      <c r="J229">
        <f>(Table2[[#This Row],[1M Return vs Nifty]]-AVERAGE(Table2[1M Return vs Nifty]))/_xlfn.STDEV.P(Table2[1M Return vs Nifty])</f>
        <v>0.7713935472634883</v>
      </c>
      <c r="K229">
        <v>-3.3532239956866898</v>
      </c>
      <c r="L229">
        <f>(Table2[[#This Row],[6M Return vs Nifty]]-AVERAGE(Table2[6M Return vs Nifty]))/_xlfn.STDEV.P(Table2[6M Return vs Nifty])</f>
        <v>-0.34401401976500429</v>
      </c>
      <c r="M229">
        <v>4.3990798933346502</v>
      </c>
      <c r="N229">
        <f>(Table2[[#This Row],[1W Return vs Nifty]]-AVERAGE(Table2[1W Return vs Nifty]))/_xlfn.STDEV.P(Table2[1W Return vs Nifty])</f>
        <v>0.58287300387239227</v>
      </c>
      <c r="O229">
        <v>551.24</v>
      </c>
      <c r="P229">
        <v>545.33518639869499</v>
      </c>
      <c r="Q229">
        <v>521.67998592584604</v>
      </c>
      <c r="R229">
        <v>66.345574832239905</v>
      </c>
      <c r="S229" s="1">
        <f>(Table2[[#This Row],[Close Price]]-Table2[[#This Row],[20D EMA]])/Table2[[#This Row],[20D EMA]]</f>
        <v>3.9565343588999248E-2</v>
      </c>
      <c r="T229" s="1">
        <f>(Table2[[#This Row],[Close Price]]-Table2[[#This Row],[50D EMA]])/Table2[[#This Row],[50D EMA]]</f>
        <v>5.0821612638511551E-2</v>
      </c>
      <c r="U229" s="1">
        <f>(Table2[[#This Row],[Close Price]]-Table2[[#This Row],[200D EMA]])/Table2[[#This Row],[200D EMA]]</f>
        <v>9.84703562721225E-2</v>
      </c>
      <c r="V229">
        <v>1.1212178798560399</v>
      </c>
      <c r="W229">
        <v>556.75</v>
      </c>
      <c r="X229">
        <v>578.70000000000005</v>
      </c>
      <c r="Y229">
        <v>539</v>
      </c>
      <c r="Z229">
        <v>598</v>
      </c>
      <c r="AA229">
        <v>504.5</v>
      </c>
      <c r="AB229">
        <v>598</v>
      </c>
      <c r="AC229" s="1">
        <f>(Table2[[#This Row],[Close Price]]/Table2[[#This Row],[Day Low]])-1</f>
        <v>2.9277054333183505E-2</v>
      </c>
      <c r="AD229" s="1">
        <f>(Table2[[#This Row],[Day High]]/Table2[[#This Row],[Close Price]])-1</f>
        <v>9.8595236017802179E-3</v>
      </c>
      <c r="AE229" s="1">
        <f>(Table2[[#This Row],[Close Price]]/Table2[[#This Row],[Current Week Low]])-1</f>
        <v>6.3172541743970134E-2</v>
      </c>
      <c r="AF229" s="1">
        <f>(Table2[[#This Row],[Current Week High]]/Table2[[#This Row],[Close Price]])-1</f>
        <v>4.3538958206090328E-2</v>
      </c>
      <c r="AG229" s="1">
        <f>(Table2[[#This Row],[Close Price]]/Table2[[#This Row],[Current Month Low]])-1</f>
        <v>0.13587710604558967</v>
      </c>
      <c r="AH229" s="1">
        <f>(Table2[[#This Row],[Current Month High]]/Table2[[#This Row],[Close Price]])-1</f>
        <v>4.3538958206090328E-2</v>
      </c>
      <c r="AI229">
        <v>10.4092138556845</v>
      </c>
      <c r="AJ229">
        <v>46.597595292913702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0.08</v>
      </c>
      <c r="AM229" t="s">
        <v>3190</v>
      </c>
      <c r="AN229">
        <v>2.15</v>
      </c>
      <c r="AO229" t="s">
        <v>3190</v>
      </c>
      <c r="AP229">
        <v>0.17053802128394499</v>
      </c>
      <c r="AQ229">
        <f>(Table2[[#This Row],[Sharpe Ratio]]-AVERAGE(Table2[Sharpe Ratio]))/_xlfn.STDEV.P(Table2[Sharpe Ratio])</f>
        <v>1.3089773365473909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2.3338178650930654</v>
      </c>
      <c r="AS229">
        <f>_xlfn.RANK.AVG(Table2[[#This Row],[1Y Return vs Nifty Z-Score]],Table2[1Y Return vs Nifty Z-Score])</f>
        <v>304</v>
      </c>
      <c r="AT229">
        <f>_xlfn.RANK.AVG(Table2[[#This Row],[6M Return vs Nifty Z-Score]],Table2[6M Return vs Nifty Z-Score])</f>
        <v>423</v>
      </c>
      <c r="AU229">
        <f>_xlfn.RANK.AVG(Table2[[#This Row],[Sharpe Ratio Z-Score]],Table2[Sharpe Ratio Z-Score])</f>
        <v>67</v>
      </c>
      <c r="AV229">
        <f>(Table2[[#This Row],[Rank 1Y]]+Table2[[#This Row],[Rank 6M]]+Table2[[#This Row],[Rank Sharpe]])/3</f>
        <v>264.66666666666669</v>
      </c>
    </row>
    <row r="230" spans="1:48" x14ac:dyDescent="0.3">
      <c r="A230" t="s">
        <v>1422</v>
      </c>
      <c r="B230" t="s">
        <v>1423</v>
      </c>
      <c r="C230" t="s">
        <v>3156</v>
      </c>
      <c r="D230" t="s">
        <v>574</v>
      </c>
      <c r="E230">
        <v>7622.6933023049996</v>
      </c>
      <c r="F230">
        <v>572.04999999999995</v>
      </c>
      <c r="G230">
        <v>14.5579740653614</v>
      </c>
      <c r="H230">
        <f>(Table2[[#This Row],[1Y Return vs Nifty]]-AVERAGE(Table2[1Y Return vs Nifty]))/_xlfn.STDEV.P(Table2[1Y Return vs Nifty])</f>
        <v>-6.3606687377143298E-2</v>
      </c>
      <c r="I230">
        <v>5.1291078712994196</v>
      </c>
      <c r="J230">
        <f>(Table2[[#This Row],[1M Return vs Nifty]]-AVERAGE(Table2[1M Return vs Nifty]))/_xlfn.STDEV.P(Table2[1M Return vs Nifty])</f>
        <v>4.1248862640651751E-2</v>
      </c>
      <c r="K230">
        <v>20.856945393994</v>
      </c>
      <c r="L230">
        <f>(Table2[[#This Row],[6M Return vs Nifty]]-AVERAGE(Table2[6M Return vs Nifty]))/_xlfn.STDEV.P(Table2[6M Return vs Nifty])</f>
        <v>0.43886130391823391</v>
      </c>
      <c r="M230">
        <v>0.271673471282394</v>
      </c>
      <c r="N230">
        <f>(Table2[[#This Row],[1W Return vs Nifty]]-AVERAGE(Table2[1W Return vs Nifty]))/_xlfn.STDEV.P(Table2[1W Return vs Nifty])</f>
        <v>-0.29090357897780972</v>
      </c>
      <c r="O230">
        <v>571.14</v>
      </c>
      <c r="P230">
        <v>569.09244879704397</v>
      </c>
      <c r="Q230">
        <v>512.49509010272402</v>
      </c>
      <c r="R230">
        <v>53.148885359752697</v>
      </c>
      <c r="S230" s="1">
        <f>(Table2[[#This Row],[Close Price]]-Table2[[#This Row],[20D EMA]])/Table2[[#This Row],[20D EMA]]</f>
        <v>1.5933046188324547E-3</v>
      </c>
      <c r="T230" s="1">
        <f>(Table2[[#This Row],[Close Price]]-Table2[[#This Row],[50D EMA]])/Table2[[#This Row],[50D EMA]]</f>
        <v>5.1969608966130169E-3</v>
      </c>
      <c r="U230" s="1">
        <f>(Table2[[#This Row],[Close Price]]-Table2[[#This Row],[200D EMA]])/Table2[[#This Row],[200D EMA]]</f>
        <v>0.11620581552369372</v>
      </c>
      <c r="V230">
        <v>0.39393187785552303</v>
      </c>
      <c r="W230">
        <v>566.9</v>
      </c>
      <c r="X230">
        <v>580.79999999999995</v>
      </c>
      <c r="Y230">
        <v>566.9</v>
      </c>
      <c r="Z230">
        <v>584.85</v>
      </c>
      <c r="AA230">
        <v>545.15</v>
      </c>
      <c r="AB230">
        <v>599.5</v>
      </c>
      <c r="AC230" s="1">
        <f>(Table2[[#This Row],[Close Price]]/Table2[[#This Row],[Day Low]])-1</f>
        <v>9.0844946198622711E-3</v>
      </c>
      <c r="AD230" s="1">
        <f>(Table2[[#This Row],[Day High]]/Table2[[#This Row],[Close Price]])-1</f>
        <v>1.5295865746001169E-2</v>
      </c>
      <c r="AE230" s="1">
        <f>(Table2[[#This Row],[Close Price]]/Table2[[#This Row],[Current Week Low]])-1</f>
        <v>9.0844946198622711E-3</v>
      </c>
      <c r="AF230" s="1">
        <f>(Table2[[#This Row],[Current Week High]]/Table2[[#This Row],[Close Price]])-1</f>
        <v>2.2375666462721933E-2</v>
      </c>
      <c r="AG230" s="1">
        <f>(Table2[[#This Row],[Close Price]]/Table2[[#This Row],[Current Month Low]])-1</f>
        <v>4.9344217187929917E-2</v>
      </c>
      <c r="AH230" s="1">
        <f>(Table2[[#This Row],[Current Month High]]/Table2[[#This Row],[Close Price]])-1</f>
        <v>4.798531596888389E-2</v>
      </c>
      <c r="AI230">
        <v>11.825889345336901</v>
      </c>
      <c r="AJ230">
        <v>49.146134793377598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0.11</v>
      </c>
      <c r="AM230" t="s">
        <v>3190</v>
      </c>
      <c r="AN230">
        <v>-2.73</v>
      </c>
      <c r="AO230" t="s">
        <v>3189</v>
      </c>
      <c r="AP230">
        <v>7.5205482735590995E-2</v>
      </c>
      <c r="AQ230">
        <f>(Table2[[#This Row],[Sharpe Ratio]]-AVERAGE(Table2[Sharpe Ratio]))/_xlfn.STDEV.P(Table2[Sharpe Ratio])</f>
        <v>0.20810914503801584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0.33370904524194855</v>
      </c>
      <c r="AS230">
        <f>_xlfn.RANK.AVG(Table2[[#This Row],[1Y Return vs Nifty Z-Score]],Table2[1Y Return vs Nifty Z-Score])</f>
        <v>328</v>
      </c>
      <c r="AT230">
        <f>_xlfn.RANK.AVG(Table2[[#This Row],[6M Return vs Nifty Z-Score]],Table2[6M Return vs Nifty Z-Score])</f>
        <v>176</v>
      </c>
      <c r="AU230">
        <f>_xlfn.RANK.AVG(Table2[[#This Row],[Sharpe Ratio Z-Score]],Table2[Sharpe Ratio Z-Score])</f>
        <v>291</v>
      </c>
      <c r="AV230">
        <f>(Table2[[#This Row],[Rank 1Y]]+Table2[[#This Row],[Rank 6M]]+Table2[[#This Row],[Rank Sharpe]])/3</f>
        <v>265</v>
      </c>
    </row>
    <row r="231" spans="1:48" x14ac:dyDescent="0.3">
      <c r="A231" t="s">
        <v>137</v>
      </c>
      <c r="B231" t="s">
        <v>138</v>
      </c>
      <c r="C231" t="s">
        <v>3144</v>
      </c>
      <c r="D231" t="s">
        <v>139</v>
      </c>
      <c r="E231">
        <v>200470.88204</v>
      </c>
      <c r="F231">
        <v>153.4</v>
      </c>
      <c r="G231">
        <v>78.827006935311701</v>
      </c>
      <c r="H231">
        <f>(Table2[[#This Row],[1Y Return vs Nifty]]-AVERAGE(Table2[1Y Return vs Nifty]))/_xlfn.STDEV.P(Table2[1Y Return vs Nifty])</f>
        <v>1.1850538024921953</v>
      </c>
      <c r="I231">
        <v>13.3690625525172</v>
      </c>
      <c r="J231">
        <f>(Table2[[#This Row],[1M Return vs Nifty]]-AVERAGE(Table2[1M Return vs Nifty]))/_xlfn.STDEV.P(Table2[1M Return vs Nifty])</f>
        <v>0.804471617021979</v>
      </c>
      <c r="K231">
        <v>-19.378646787961799</v>
      </c>
      <c r="L231">
        <f>(Table2[[#This Row],[6M Return vs Nifty]]-AVERAGE(Table2[6M Return vs Nifty]))/_xlfn.STDEV.P(Table2[6M Return vs Nifty])</f>
        <v>-0.86222220962635521</v>
      </c>
      <c r="M231">
        <v>1.21961464361493</v>
      </c>
      <c r="N231">
        <f>(Table2[[#This Row],[1W Return vs Nifty]]-AVERAGE(Table2[1W Return vs Nifty]))/_xlfn.STDEV.P(Table2[1W Return vs Nifty])</f>
        <v>-9.0223366368194571E-2</v>
      </c>
      <c r="O231">
        <v>147.16</v>
      </c>
      <c r="P231">
        <v>152.126602657782</v>
      </c>
      <c r="Q231">
        <v>150.662894226459</v>
      </c>
      <c r="R231">
        <v>67.578192949865795</v>
      </c>
      <c r="S231" s="1">
        <f>(Table2[[#This Row],[Close Price]]-Table2[[#This Row],[20D EMA]])/Table2[[#This Row],[20D EMA]]</f>
        <v>4.240282685512374E-2</v>
      </c>
      <c r="T231" s="1">
        <f>(Table2[[#This Row],[Close Price]]-Table2[[#This Row],[50D EMA]])/Table2[[#This Row],[50D EMA]]</f>
        <v>8.3706420834401239E-3</v>
      </c>
      <c r="U231" s="1">
        <f>(Table2[[#This Row],[Close Price]]-Table2[[#This Row],[200D EMA]])/Table2[[#This Row],[200D EMA]]</f>
        <v>1.8167086113631291E-2</v>
      </c>
      <c r="V231">
        <v>0.97721887585315703</v>
      </c>
      <c r="W231">
        <v>150.55000000000001</v>
      </c>
      <c r="X231">
        <v>155.65</v>
      </c>
      <c r="Y231">
        <v>145.05000000000001</v>
      </c>
      <c r="Z231">
        <v>155.65</v>
      </c>
      <c r="AA231">
        <v>137.80000000000001</v>
      </c>
      <c r="AB231">
        <v>161</v>
      </c>
      <c r="AC231" s="1">
        <f>(Table2[[#This Row],[Close Price]]/Table2[[#This Row],[Day Low]])-1</f>
        <v>1.8930587844569802E-2</v>
      </c>
      <c r="AD231" s="1">
        <f>(Table2[[#This Row],[Day High]]/Table2[[#This Row],[Close Price]])-1</f>
        <v>1.466753585397651E-2</v>
      </c>
      <c r="AE231" s="1">
        <f>(Table2[[#This Row],[Close Price]]/Table2[[#This Row],[Current Week Low]])-1</f>
        <v>5.7566356428817578E-2</v>
      </c>
      <c r="AF231" s="1">
        <f>(Table2[[#This Row],[Current Week High]]/Table2[[#This Row],[Close Price]])-1</f>
        <v>1.466753585397651E-2</v>
      </c>
      <c r="AG231" s="1">
        <f>(Table2[[#This Row],[Close Price]]/Table2[[#This Row],[Current Month Low]])-1</f>
        <v>0.1132075471698113</v>
      </c>
      <c r="AH231" s="1">
        <f>(Table2[[#This Row],[Current Month High]]/Table2[[#This Row],[Close Price]])-1</f>
        <v>4.9543676662320735E-2</v>
      </c>
      <c r="AI231">
        <v>49.282920469361102</v>
      </c>
      <c r="AJ231">
        <v>106.877950101146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</v>
      </c>
      <c r="AM231" t="s">
        <v>3189</v>
      </c>
      <c r="AN231">
        <v>3.27</v>
      </c>
      <c r="AO231" t="s">
        <v>3190</v>
      </c>
      <c r="AP231">
        <v>0.16237663806252201</v>
      </c>
      <c r="AQ231">
        <f>(Table2[[#This Row],[Sharpe Ratio]]-AVERAGE(Table2[Sharpe Ratio]))/_xlfn.STDEV.P(Table2[Sharpe Ratio])</f>
        <v>1.214732419502349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77</v>
      </c>
      <c r="AT231">
        <f>_xlfn.RANK.AVG(Table2[[#This Row],[6M Return vs Nifty Z-Score]],Table2[6M Return vs Nifty Z-Score])</f>
        <v>636</v>
      </c>
      <c r="AU231">
        <f>_xlfn.RANK.AVG(Table2[[#This Row],[Sharpe Ratio Z-Score]],Table2[Sharpe Ratio Z-Score])</f>
        <v>84</v>
      </c>
      <c r="AV231">
        <f>(Table2[[#This Row],[Rank 1Y]]+Table2[[#This Row],[Rank 6M]]+Table2[[#This Row],[Rank Sharpe]])/3</f>
        <v>265.66666666666669</v>
      </c>
    </row>
    <row r="232" spans="1:48" x14ac:dyDescent="0.3">
      <c r="A232" t="s">
        <v>179</v>
      </c>
      <c r="B232" t="s">
        <v>180</v>
      </c>
      <c r="C232" t="s">
        <v>3144</v>
      </c>
      <c r="D232" t="s">
        <v>139</v>
      </c>
      <c r="E232">
        <v>139100.05780000001</v>
      </c>
      <c r="F232">
        <v>528.25</v>
      </c>
      <c r="G232">
        <v>35.569139286130103</v>
      </c>
      <c r="H232">
        <f>(Table2[[#This Row],[1Y Return vs Nifty]]-AVERAGE(Table2[1Y Return vs Nifty]))/_xlfn.STDEV.P(Table2[1Y Return vs Nifty])</f>
        <v>0.34461186961249363</v>
      </c>
      <c r="I232">
        <v>3.7223276570636301</v>
      </c>
      <c r="J232">
        <f>(Table2[[#This Row],[1M Return vs Nifty]]-AVERAGE(Table2[1M Return vs Nifty]))/_xlfn.STDEV.P(Table2[1M Return vs Nifty])</f>
        <v>-8.9053634333702114E-2</v>
      </c>
      <c r="K232">
        <v>-13.436478010731101</v>
      </c>
      <c r="L232">
        <f>(Table2[[#This Row],[6M Return vs Nifty]]-AVERAGE(Table2[6M Return vs Nifty]))/_xlfn.STDEV.P(Table2[6M Return vs Nifty])</f>
        <v>-0.67007248816105369</v>
      </c>
      <c r="M232">
        <v>1.98695278203541</v>
      </c>
      <c r="N232">
        <f>(Table2[[#This Row],[1W Return vs Nifty]]-AVERAGE(Table2[1W Return vs Nifty]))/_xlfn.STDEV.P(Table2[1W Return vs Nifty])</f>
        <v>7.2222980785159138E-2</v>
      </c>
      <c r="O232">
        <v>519.26</v>
      </c>
      <c r="P232">
        <v>532.123174548816</v>
      </c>
      <c r="Q232">
        <v>507.99879701750802</v>
      </c>
      <c r="R232">
        <v>58.852028239042902</v>
      </c>
      <c r="S232" s="1">
        <f>(Table2[[#This Row],[Close Price]]-Table2[[#This Row],[20D EMA]])/Table2[[#This Row],[20D EMA]]</f>
        <v>1.7313099410699861E-2</v>
      </c>
      <c r="T232" s="1">
        <f>(Table2[[#This Row],[Close Price]]-Table2[[#This Row],[50D EMA]])/Table2[[#This Row],[50D EMA]]</f>
        <v>-7.2787180376048029E-3</v>
      </c>
      <c r="U232" s="1">
        <f>(Table2[[#This Row],[Close Price]]-Table2[[#This Row],[200D EMA]])/Table2[[#This Row],[200D EMA]]</f>
        <v>3.98646672027336E-2</v>
      </c>
      <c r="V232">
        <v>1.1578162961226</v>
      </c>
      <c r="W232">
        <v>524.4</v>
      </c>
      <c r="X232">
        <v>535.75</v>
      </c>
      <c r="Y232">
        <v>513</v>
      </c>
      <c r="Z232">
        <v>535.75</v>
      </c>
      <c r="AA232">
        <v>469</v>
      </c>
      <c r="AB232">
        <v>541</v>
      </c>
      <c r="AC232" s="1">
        <f>(Table2[[#This Row],[Close Price]]/Table2[[#This Row],[Day Low]])-1</f>
        <v>7.3417238749047264E-3</v>
      </c>
      <c r="AD232" s="1">
        <f>(Table2[[#This Row],[Day High]]/Table2[[#This Row],[Close Price]])-1</f>
        <v>1.4197823000473342E-2</v>
      </c>
      <c r="AE232" s="1">
        <f>(Table2[[#This Row],[Close Price]]/Table2[[#This Row],[Current Week Low]])-1</f>
        <v>2.9727095516569157E-2</v>
      </c>
      <c r="AF232" s="1">
        <f>(Table2[[#This Row],[Current Week High]]/Table2[[#This Row],[Close Price]])-1</f>
        <v>1.4197823000473342E-2</v>
      </c>
      <c r="AG232" s="1">
        <f>(Table2[[#This Row],[Close Price]]/Table2[[#This Row],[Current Month Low]])-1</f>
        <v>0.12633262260127931</v>
      </c>
      <c r="AH232" s="1">
        <f>(Table2[[#This Row],[Current Month High]]/Table2[[#This Row],[Close Price]])-1</f>
        <v>2.4136299100804504E-2</v>
      </c>
      <c r="AI232">
        <v>23.805016564126799</v>
      </c>
      <c r="AJ232">
        <v>59.183365978604698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-0.11</v>
      </c>
      <c r="AM232" t="s">
        <v>3189</v>
      </c>
      <c r="AN232">
        <v>2.66</v>
      </c>
      <c r="AO232" t="s">
        <v>3190</v>
      </c>
      <c r="AP232">
        <v>0.20333205630766499</v>
      </c>
      <c r="AQ232">
        <f>(Table2[[#This Row],[Sharpe Ratio]]-AVERAGE(Table2[Sharpe Ratio]))/_xlfn.STDEV.P(Table2[Sharpe Ratio])</f>
        <v>1.6876718576268475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205</v>
      </c>
      <c r="AT232">
        <f>_xlfn.RANK.AVG(Table2[[#This Row],[6M Return vs Nifty Z-Score]],Table2[6M Return vs Nifty Z-Score])</f>
        <v>565</v>
      </c>
      <c r="AU232">
        <f>_xlfn.RANK.AVG(Table2[[#This Row],[Sharpe Ratio Z-Score]],Table2[Sharpe Ratio Z-Score])</f>
        <v>29</v>
      </c>
      <c r="AV232">
        <f>(Table2[[#This Row],[Rank 1Y]]+Table2[[#This Row],[Rank 6M]]+Table2[[#This Row],[Rank Sharpe]])/3</f>
        <v>266.33333333333331</v>
      </c>
    </row>
    <row r="233" spans="1:48" x14ac:dyDescent="0.3">
      <c r="A233" t="s">
        <v>338</v>
      </c>
      <c r="B233" t="s">
        <v>339</v>
      </c>
      <c r="C233" t="s">
        <v>3157</v>
      </c>
      <c r="D233" t="s">
        <v>136</v>
      </c>
      <c r="E233">
        <v>73422.199717409996</v>
      </c>
      <c r="F233">
        <v>2019.3</v>
      </c>
      <c r="G233">
        <v>20.098690153251301</v>
      </c>
      <c r="H233">
        <f>(Table2[[#This Row],[1Y Return vs Nifty]]-AVERAGE(Table2[1Y Return vs Nifty]))/_xlfn.STDEV.P(Table2[1Y Return vs Nifty])</f>
        <v>4.4041941450541112E-2</v>
      </c>
      <c r="I233">
        <v>4.5902490944027203</v>
      </c>
      <c r="J233">
        <f>(Table2[[#This Row],[1M Return vs Nifty]]-AVERAGE(Table2[1M Return vs Nifty]))/_xlfn.STDEV.P(Table2[1M Return vs Nifty])</f>
        <v>-8.6627322450704286E-3</v>
      </c>
      <c r="K233">
        <v>5.7020362289422204</v>
      </c>
      <c r="L233">
        <f>(Table2[[#This Row],[6M Return vs Nifty]]-AVERAGE(Table2[6M Return vs Nifty]))/_xlfn.STDEV.P(Table2[6M Return vs Nifty])</f>
        <v>-5.1197407651006603E-2</v>
      </c>
      <c r="M233">
        <v>0.40105696662600998</v>
      </c>
      <c r="N233">
        <f>(Table2[[#This Row],[1W Return vs Nifty]]-AVERAGE(Table2[1W Return vs Nifty]))/_xlfn.STDEV.P(Table2[1W Return vs Nifty])</f>
        <v>-0.26351294745808962</v>
      </c>
      <c r="O233">
        <v>1965.36</v>
      </c>
      <c r="P233">
        <v>1925.8778609845899</v>
      </c>
      <c r="Q233">
        <v>1721.5396298696201</v>
      </c>
      <c r="R233">
        <v>64.010313588661106</v>
      </c>
      <c r="S233" s="1">
        <f>(Table2[[#This Row],[Close Price]]-Table2[[#This Row],[20D EMA]])/Table2[[#This Row],[20D EMA]]</f>
        <v>2.7445353523018714E-2</v>
      </c>
      <c r="T233" s="1">
        <f>(Table2[[#This Row],[Close Price]]-Table2[[#This Row],[50D EMA]])/Table2[[#This Row],[50D EMA]]</f>
        <v>4.850885972989414E-2</v>
      </c>
      <c r="U233" s="1">
        <f>(Table2[[#This Row],[Close Price]]-Table2[[#This Row],[200D EMA]])/Table2[[#This Row],[200D EMA]]</f>
        <v>0.17296167045131028</v>
      </c>
      <c r="V233">
        <v>2.3361308231123701</v>
      </c>
      <c r="W233">
        <v>1972.35</v>
      </c>
      <c r="X233">
        <v>2025.5</v>
      </c>
      <c r="Y233">
        <v>1918.2</v>
      </c>
      <c r="Z233">
        <v>2046.75</v>
      </c>
      <c r="AA233">
        <v>1891.15</v>
      </c>
      <c r="AB233">
        <v>2089.9</v>
      </c>
      <c r="AC233" s="1">
        <f>(Table2[[#This Row],[Close Price]]/Table2[[#This Row],[Day Low]])-1</f>
        <v>2.3804091565898577E-2</v>
      </c>
      <c r="AD233" s="1">
        <f>(Table2[[#This Row],[Day High]]/Table2[[#This Row],[Close Price]])-1</f>
        <v>3.0703709206161278E-3</v>
      </c>
      <c r="AE233" s="1">
        <f>(Table2[[#This Row],[Close Price]]/Table2[[#This Row],[Current Week Low]])-1</f>
        <v>5.2705661557710393E-2</v>
      </c>
      <c r="AF233" s="1">
        <f>(Table2[[#This Row],[Current Week High]]/Table2[[#This Row],[Close Price]])-1</f>
        <v>1.3593819640469462E-2</v>
      </c>
      <c r="AG233" s="1">
        <f>(Table2[[#This Row],[Close Price]]/Table2[[#This Row],[Current Month Low]])-1</f>
        <v>6.7763001348385865E-2</v>
      </c>
      <c r="AH233" s="1">
        <f>(Table2[[#This Row],[Current Month High]]/Table2[[#This Row],[Close Price]])-1</f>
        <v>3.4962610805724825E-2</v>
      </c>
      <c r="AI233">
        <v>3.4962610805724799</v>
      </c>
      <c r="AJ233">
        <v>59.231952056144699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0.16</v>
      </c>
      <c r="AM233" t="s">
        <v>3190</v>
      </c>
      <c r="AN233">
        <v>0.12</v>
      </c>
      <c r="AO233" t="s">
        <v>3190</v>
      </c>
      <c r="AP233">
        <v>0.110985470768483</v>
      </c>
      <c r="AQ233">
        <f>(Table2[[#This Row],[Sharpe Ratio]]-AVERAGE(Table2[Sharpe Ratio]))/_xlfn.STDEV.P(Table2[Sharpe Ratio])</f>
        <v>0.62128445031972956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0.34195330441610405</v>
      </c>
      <c r="AS233">
        <f>_xlfn.RANK.AVG(Table2[[#This Row],[1Y Return vs Nifty Z-Score]],Table2[1Y Return vs Nifty Z-Score])</f>
        <v>292</v>
      </c>
      <c r="AT233">
        <f>_xlfn.RANK.AVG(Table2[[#This Row],[6M Return vs Nifty Z-Score]],Table2[6M Return vs Nifty Z-Score])</f>
        <v>314</v>
      </c>
      <c r="AU233">
        <f>_xlfn.RANK.AVG(Table2[[#This Row],[Sharpe Ratio Z-Score]],Table2[Sharpe Ratio Z-Score])</f>
        <v>194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1004</v>
      </c>
      <c r="B234" t="s">
        <v>1005</v>
      </c>
      <c r="C234" t="s">
        <v>3146</v>
      </c>
      <c r="D234" t="s">
        <v>1006</v>
      </c>
      <c r="E234">
        <v>14449.405892774999</v>
      </c>
      <c r="F234">
        <v>751.55</v>
      </c>
      <c r="G234">
        <v>27.667419618918501</v>
      </c>
      <c r="H234">
        <f>(Table2[[#This Row],[1Y Return vs Nifty]]-AVERAGE(Table2[1Y Return vs Nifty]))/_xlfn.STDEV.P(Table2[1Y Return vs Nifty])</f>
        <v>0.19109213063593519</v>
      </c>
      <c r="I234">
        <v>4.1117939630298102</v>
      </c>
      <c r="J234">
        <f>(Table2[[#This Row],[1M Return vs Nifty]]-AVERAGE(Table2[1M Return vs Nifty]))/_xlfn.STDEV.P(Table2[1M Return vs Nifty])</f>
        <v>-5.2979461807513145E-2</v>
      </c>
      <c r="K234">
        <v>36.033363553123003</v>
      </c>
      <c r="L234">
        <f>(Table2[[#This Row],[6M Return vs Nifty]]-AVERAGE(Table2[6M Return vs Nifty]))/_xlfn.STDEV.P(Table2[6M Return vs Nifty])</f>
        <v>0.9296155439007322</v>
      </c>
      <c r="M234">
        <v>1.07301191778213</v>
      </c>
      <c r="N234">
        <f>(Table2[[#This Row],[1W Return vs Nifty]]-AVERAGE(Table2[1W Return vs Nifty]))/_xlfn.STDEV.P(Table2[1W Return vs Nifty])</f>
        <v>-0.12125932835398207</v>
      </c>
      <c r="O234">
        <v>734.13</v>
      </c>
      <c r="P234">
        <v>744.55040021927095</v>
      </c>
      <c r="Q234">
        <v>686.45932193461101</v>
      </c>
      <c r="R234">
        <v>65.527837621548201</v>
      </c>
      <c r="S234" s="1">
        <f>(Table2[[#This Row],[Close Price]]-Table2[[#This Row],[20D EMA]])/Table2[[#This Row],[20D EMA]]</f>
        <v>2.3728767384523123E-2</v>
      </c>
      <c r="T234" s="1">
        <f>(Table2[[#This Row],[Close Price]]-Table2[[#This Row],[50D EMA]])/Table2[[#This Row],[50D EMA]]</f>
        <v>9.4011094194128546E-3</v>
      </c>
      <c r="U234" s="1">
        <f>(Table2[[#This Row],[Close Price]]-Table2[[#This Row],[200D EMA]])/Table2[[#This Row],[200D EMA]]</f>
        <v>9.4820881566510626E-2</v>
      </c>
      <c r="V234">
        <v>0.341103802167534</v>
      </c>
      <c r="W234">
        <v>737.25</v>
      </c>
      <c r="X234">
        <v>764.45</v>
      </c>
      <c r="Y234">
        <v>730.35</v>
      </c>
      <c r="Z234">
        <v>764.45</v>
      </c>
      <c r="AA234">
        <v>689</v>
      </c>
      <c r="AB234">
        <v>764.45</v>
      </c>
      <c r="AC234" s="1">
        <f>(Table2[[#This Row],[Close Price]]/Table2[[#This Row],[Day Low]])-1</f>
        <v>1.9396405561207031E-2</v>
      </c>
      <c r="AD234" s="1">
        <f>(Table2[[#This Row],[Day High]]/Table2[[#This Row],[Close Price]])-1</f>
        <v>1.7164526644933842E-2</v>
      </c>
      <c r="AE234" s="1">
        <f>(Table2[[#This Row],[Close Price]]/Table2[[#This Row],[Current Week Low]])-1</f>
        <v>2.902717874991434E-2</v>
      </c>
      <c r="AF234" s="1">
        <f>(Table2[[#This Row],[Current Week High]]/Table2[[#This Row],[Close Price]])-1</f>
        <v>1.7164526644933842E-2</v>
      </c>
      <c r="AG234" s="1">
        <f>(Table2[[#This Row],[Close Price]]/Table2[[#This Row],[Current Month Low]])-1</f>
        <v>9.0783744557329404E-2</v>
      </c>
      <c r="AH234" s="1">
        <f>(Table2[[#This Row],[Current Month High]]/Table2[[#This Row],[Close Price]])-1</f>
        <v>1.7164526644933842E-2</v>
      </c>
      <c r="AI234">
        <v>16.6522520125075</v>
      </c>
      <c r="AJ234">
        <v>57.872072261317001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0.09</v>
      </c>
      <c r="AM234" t="s">
        <v>3190</v>
      </c>
      <c r="AN234">
        <v>3.78</v>
      </c>
      <c r="AO234" t="s">
        <v>3190</v>
      </c>
      <c r="AP234">
        <v>1.8310269740629999E-2</v>
      </c>
      <c r="AQ234">
        <f>(Table2[[#This Row],[Sharpe Ratio]]-AVERAGE(Table2[Sharpe Ratio]))/_xlfn.STDEV.P(Table2[Sharpe Ratio])</f>
        <v>-0.44889769847045224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246</v>
      </c>
      <c r="AT234">
        <f>_xlfn.RANK.AVG(Table2[[#This Row],[6M Return vs Nifty Z-Score]],Table2[6M Return vs Nifty Z-Score])</f>
        <v>100</v>
      </c>
      <c r="AU234">
        <f>_xlfn.RANK.AVG(Table2[[#This Row],[Sharpe Ratio Z-Score]],Table2[Sharpe Ratio Z-Score])</f>
        <v>455</v>
      </c>
      <c r="AV234">
        <f>(Table2[[#This Row],[Rank 1Y]]+Table2[[#This Row],[Rank 6M]]+Table2[[#This Row],[Rank Sharpe]])/3</f>
        <v>267</v>
      </c>
    </row>
    <row r="235" spans="1:48" x14ac:dyDescent="0.3">
      <c r="A235" t="s">
        <v>1250</v>
      </c>
      <c r="B235" t="s">
        <v>1251</v>
      </c>
      <c r="C235" t="s">
        <v>3153</v>
      </c>
      <c r="D235" t="s">
        <v>271</v>
      </c>
      <c r="E235">
        <v>9409.3552280000004</v>
      </c>
      <c r="F235">
        <v>1370.2</v>
      </c>
      <c r="G235">
        <v>37.450722201958101</v>
      </c>
      <c r="H235">
        <f>(Table2[[#This Row],[1Y Return vs Nifty]]-AVERAGE(Table2[1Y Return vs Nifty]))/_xlfn.STDEV.P(Table2[1Y Return vs Nifty])</f>
        <v>0.38116848390232966</v>
      </c>
      <c r="I235">
        <v>-13.0138283192007</v>
      </c>
      <c r="J235">
        <f>(Table2[[#This Row],[1M Return vs Nifty]]-AVERAGE(Table2[1M Return vs Nifty]))/_xlfn.STDEV.P(Table2[1M Return vs Nifty])</f>
        <v>-1.639233890916399</v>
      </c>
      <c r="K235">
        <v>25.240407943714199</v>
      </c>
      <c r="L235">
        <f>(Table2[[#This Row],[6M Return vs Nifty]]-AVERAGE(Table2[6M Return vs Nifty]))/_xlfn.STDEV.P(Table2[6M Return vs Nifty])</f>
        <v>0.58060771664380029</v>
      </c>
      <c r="M235">
        <v>-6.0054632119487703</v>
      </c>
      <c r="N235">
        <f>(Table2[[#This Row],[1W Return vs Nifty]]-AVERAGE(Table2[1W Return vs Nifty]))/_xlfn.STDEV.P(Table2[1W Return vs Nifty])</f>
        <v>-1.6197804765502521</v>
      </c>
      <c r="O235">
        <v>1454.92</v>
      </c>
      <c r="P235">
        <v>1513.93251912352</v>
      </c>
      <c r="Q235">
        <v>1316.6947071361701</v>
      </c>
      <c r="R235">
        <v>35.4671158143342</v>
      </c>
      <c r="S235" s="1">
        <f>(Table2[[#This Row],[Close Price]]-Table2[[#This Row],[20D EMA]])/Table2[[#This Row],[20D EMA]]</f>
        <v>-5.8230005773513338E-2</v>
      </c>
      <c r="T235" s="1">
        <f>(Table2[[#This Row],[Close Price]]-Table2[[#This Row],[50D EMA]])/Table2[[#This Row],[50D EMA]]</f>
        <v>-9.4939845275754331E-2</v>
      </c>
      <c r="U235" s="1">
        <f>(Table2[[#This Row],[Close Price]]-Table2[[#This Row],[200D EMA]])/Table2[[#This Row],[200D EMA]]</f>
        <v>4.0636065880605469E-2</v>
      </c>
      <c r="V235">
        <v>0.54697009990355805</v>
      </c>
      <c r="W235">
        <v>1351.2</v>
      </c>
      <c r="X235">
        <v>1390</v>
      </c>
      <c r="Y235">
        <v>1332.05</v>
      </c>
      <c r="Z235">
        <v>1429.8</v>
      </c>
      <c r="AA235">
        <v>1332.05</v>
      </c>
      <c r="AB235">
        <v>1644.25</v>
      </c>
      <c r="AC235" s="1">
        <f>(Table2[[#This Row],[Close Price]]/Table2[[#This Row],[Day Low]])-1</f>
        <v>1.4061574896388374E-2</v>
      </c>
      <c r="AD235" s="1">
        <f>(Table2[[#This Row],[Day High]]/Table2[[#This Row],[Close Price]])-1</f>
        <v>1.4450445190482997E-2</v>
      </c>
      <c r="AE235" s="1">
        <f>(Table2[[#This Row],[Close Price]]/Table2[[#This Row],[Current Week Low]])-1</f>
        <v>2.8640066063586378E-2</v>
      </c>
      <c r="AF235" s="1">
        <f>(Table2[[#This Row],[Current Week High]]/Table2[[#This Row],[Close Price]])-1</f>
        <v>4.3497299664282618E-2</v>
      </c>
      <c r="AG235" s="1">
        <f>(Table2[[#This Row],[Close Price]]/Table2[[#This Row],[Current Month Low]])-1</f>
        <v>2.8640066063586378E-2</v>
      </c>
      <c r="AH235" s="1">
        <f>(Table2[[#This Row],[Current Month High]]/Table2[[#This Row],[Close Price]])-1</f>
        <v>0.20000729820464169</v>
      </c>
      <c r="AI235">
        <v>37.275580207269002</v>
      </c>
      <c r="AJ235">
        <v>67.097560975609696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-0.04</v>
      </c>
      <c r="AM235" t="s">
        <v>3189</v>
      </c>
      <c r="AN235">
        <v>-12.14</v>
      </c>
      <c r="AO235" t="s">
        <v>3189</v>
      </c>
      <c r="AP235">
        <v>1.7295292914445998E-2</v>
      </c>
      <c r="AQ235">
        <f>(Table2[[#This Row],[Sharpe Ratio]]-AVERAGE(Table2[Sharpe Ratio]))/_xlfn.STDEV.P(Table2[Sharpe Ratio])</f>
        <v>-0.460618310551902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194</v>
      </c>
      <c r="AT235">
        <f>_xlfn.RANK.AVG(Table2[[#This Row],[6M Return vs Nifty Z-Score]],Table2[6M Return vs Nifty Z-Score])</f>
        <v>147</v>
      </c>
      <c r="AU235">
        <f>_xlfn.RANK.AVG(Table2[[#This Row],[Sharpe Ratio Z-Score]],Table2[Sharpe Ratio Z-Score])</f>
        <v>460</v>
      </c>
      <c r="AV235">
        <f>(Table2[[#This Row],[Rank 1Y]]+Table2[[#This Row],[Rank 6M]]+Table2[[#This Row],[Rank Sharpe]])/3</f>
        <v>267</v>
      </c>
    </row>
    <row r="236" spans="1:48" x14ac:dyDescent="0.3">
      <c r="A236" t="s">
        <v>161</v>
      </c>
      <c r="B236" t="s">
        <v>162</v>
      </c>
      <c r="C236" t="s">
        <v>3148</v>
      </c>
      <c r="D236" t="s">
        <v>163</v>
      </c>
      <c r="E236">
        <v>158001.58944439999</v>
      </c>
      <c r="F236">
        <v>5951.8</v>
      </c>
      <c r="G236">
        <v>41.2623772807056</v>
      </c>
      <c r="H236">
        <f>(Table2[[#This Row],[1Y Return vs Nifty]]-AVERAGE(Table2[1Y Return vs Nifty]))/_xlfn.STDEV.P(Table2[1Y Return vs Nifty])</f>
        <v>0.45522379305055777</v>
      </c>
      <c r="I236">
        <v>6.0292896313516797</v>
      </c>
      <c r="J236">
        <f>(Table2[[#This Row],[1M Return vs Nifty]]-AVERAGE(Table2[1M Return vs Nifty]))/_xlfn.STDEV.P(Table2[1M Return vs Nifty])</f>
        <v>0.12462786518746911</v>
      </c>
      <c r="K236">
        <v>31.028817553275399</v>
      </c>
      <c r="L236">
        <f>(Table2[[#This Row],[6M Return vs Nifty]]-AVERAGE(Table2[6M Return vs Nifty]))/_xlfn.STDEV.P(Table2[6M Return vs Nifty])</f>
        <v>0.76778538457981793</v>
      </c>
      <c r="M236">
        <v>-0.56250875848557702</v>
      </c>
      <c r="N236">
        <f>(Table2[[#This Row],[1W Return vs Nifty]]-AVERAGE(Table2[1W Return vs Nifty]))/_xlfn.STDEV.P(Table2[1W Return vs Nifty])</f>
        <v>-0.46750089546853629</v>
      </c>
      <c r="O236">
        <v>5919.69</v>
      </c>
      <c r="P236">
        <v>5733.5453148020697</v>
      </c>
      <c r="Q236">
        <v>4883.3465869536303</v>
      </c>
      <c r="R236">
        <v>50.727021199594198</v>
      </c>
      <c r="S236" s="1">
        <f>(Table2[[#This Row],[Close Price]]-Table2[[#This Row],[20D EMA]])/Table2[[#This Row],[20D EMA]]</f>
        <v>5.4242705276797577E-3</v>
      </c>
      <c r="T236" s="1">
        <f>(Table2[[#This Row],[Close Price]]-Table2[[#This Row],[50D EMA]])/Table2[[#This Row],[50D EMA]]</f>
        <v>3.8066270207103951E-2</v>
      </c>
      <c r="U236" s="1">
        <f>(Table2[[#This Row],[Close Price]]-Table2[[#This Row],[200D EMA]])/Table2[[#This Row],[200D EMA]]</f>
        <v>0.21879532693846768</v>
      </c>
      <c r="V236">
        <v>0.55161668823823595</v>
      </c>
      <c r="W236">
        <v>5902.1</v>
      </c>
      <c r="X236">
        <v>6022.8</v>
      </c>
      <c r="Y236">
        <v>5902.1</v>
      </c>
      <c r="Z236">
        <v>6185</v>
      </c>
      <c r="AA236">
        <v>5678.35</v>
      </c>
      <c r="AB236">
        <v>6185</v>
      </c>
      <c r="AC236" s="1">
        <f>(Table2[[#This Row],[Close Price]]/Table2[[#This Row],[Day Low]])-1</f>
        <v>8.4207316040052493E-3</v>
      </c>
      <c r="AD236" s="1">
        <f>(Table2[[#This Row],[Day High]]/Table2[[#This Row],[Close Price]])-1</f>
        <v>1.1929164286434313E-2</v>
      </c>
      <c r="AE236" s="1">
        <f>(Table2[[#This Row],[Close Price]]/Table2[[#This Row],[Current Week Low]])-1</f>
        <v>8.4207316040052493E-3</v>
      </c>
      <c r="AF236" s="1">
        <f>(Table2[[#This Row],[Current Week High]]/Table2[[#This Row],[Close Price]])-1</f>
        <v>3.9181424106992768E-2</v>
      </c>
      <c r="AG236" s="1">
        <f>(Table2[[#This Row],[Close Price]]/Table2[[#This Row],[Current Month Low]])-1</f>
        <v>4.8156594785456974E-2</v>
      </c>
      <c r="AH236" s="1">
        <f>(Table2[[#This Row],[Current Month High]]/Table2[[#This Row],[Close Price]])-1</f>
        <v>3.9181424106992768E-2</v>
      </c>
      <c r="AI236">
        <v>5.4445713901676704</v>
      </c>
      <c r="AJ236">
        <v>77.665671641790993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0.22</v>
      </c>
      <c r="AM236" t="s">
        <v>3190</v>
      </c>
      <c r="AN236">
        <v>0.03</v>
      </c>
      <c r="AO236" t="s">
        <v>3190</v>
      </c>
      <c r="AP236">
        <v>1.196727410701E-3</v>
      </c>
      <c r="AQ236">
        <f>(Table2[[#This Row],[Sharpe Ratio]]-AVERAGE(Table2[Sharpe Ratio]))/_xlfn.STDEV.P(Table2[Sharpe Ratio])</f>
        <v>-0.64651914736864025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0.23361699998066826</v>
      </c>
      <c r="AS236">
        <f>_xlfn.RANK.AVG(Table2[[#This Row],[1Y Return vs Nifty Z-Score]],Table2[1Y Return vs Nifty Z-Score])</f>
        <v>174</v>
      </c>
      <c r="AT236">
        <f>_xlfn.RANK.AVG(Table2[[#This Row],[6M Return vs Nifty Z-Score]],Table2[6M Return vs Nifty Z-Score])</f>
        <v>120</v>
      </c>
      <c r="AU236">
        <f>_xlfn.RANK.AVG(Table2[[#This Row],[Sharpe Ratio Z-Score]],Table2[Sharpe Ratio Z-Score])</f>
        <v>508</v>
      </c>
      <c r="AV236">
        <f>(Table2[[#This Row],[Rank 1Y]]+Table2[[#This Row],[Rank 6M]]+Table2[[#This Row],[Rank Sharpe]])/3</f>
        <v>267.33333333333331</v>
      </c>
    </row>
    <row r="237" spans="1:48" x14ac:dyDescent="0.3">
      <c r="A237" t="s">
        <v>206</v>
      </c>
      <c r="B237" t="s">
        <v>207</v>
      </c>
      <c r="C237" t="s">
        <v>3149</v>
      </c>
      <c r="D237" t="s">
        <v>57</v>
      </c>
      <c r="E237">
        <v>115663.67631892</v>
      </c>
      <c r="F237">
        <v>662.8</v>
      </c>
      <c r="G237">
        <v>44.206262951092299</v>
      </c>
      <c r="H237">
        <f>(Table2[[#This Row],[1Y Return vs Nifty]]-AVERAGE(Table2[1Y Return vs Nifty]))/_xlfn.STDEV.P(Table2[1Y Return vs Nifty])</f>
        <v>0.51241951483374792</v>
      </c>
      <c r="I237">
        <v>1.69420217557981</v>
      </c>
      <c r="J237">
        <f>(Table2[[#This Row],[1M Return vs Nifty]]-AVERAGE(Table2[1M Return vs Nifty]))/_xlfn.STDEV.P(Table2[1M Return vs Nifty])</f>
        <v>-0.27690800685074507</v>
      </c>
      <c r="K237">
        <v>3.6501314121863602</v>
      </c>
      <c r="L237">
        <f>(Table2[[#This Row],[6M Return vs Nifty]]-AVERAGE(Table2[6M Return vs Nifty]))/_xlfn.STDEV.P(Table2[6M Return vs Nifty])</f>
        <v>-0.11754909737811951</v>
      </c>
      <c r="M237">
        <v>-6.4090837706446502</v>
      </c>
      <c r="N237">
        <f>(Table2[[#This Row],[1W Return vs Nifty]]-AVERAGE(Table2[1W Return vs Nifty]))/_xlfn.STDEV.P(Table2[1W Return vs Nifty])</f>
        <v>-1.7052274028963175</v>
      </c>
      <c r="O237">
        <v>691.49</v>
      </c>
      <c r="P237">
        <v>699.62033091797502</v>
      </c>
      <c r="Q237">
        <v>639.049245989018</v>
      </c>
      <c r="R237">
        <v>35.4284616067794</v>
      </c>
      <c r="S237" s="1">
        <f>(Table2[[#This Row],[Close Price]]-Table2[[#This Row],[20D EMA]])/Table2[[#This Row],[20D EMA]]</f>
        <v>-4.1490115547585728E-2</v>
      </c>
      <c r="T237" s="1">
        <f>(Table2[[#This Row],[Close Price]]-Table2[[#This Row],[50D EMA]])/Table2[[#This Row],[50D EMA]]</f>
        <v>-5.2629017898412053E-2</v>
      </c>
      <c r="U237" s="1">
        <f>(Table2[[#This Row],[Close Price]]-Table2[[#This Row],[200D EMA]])/Table2[[#This Row],[200D EMA]]</f>
        <v>3.7165764860929207E-2</v>
      </c>
      <c r="V237">
        <v>1.1776307334655201</v>
      </c>
      <c r="W237">
        <v>660.25</v>
      </c>
      <c r="X237">
        <v>679.35</v>
      </c>
      <c r="Y237">
        <v>651</v>
      </c>
      <c r="Z237">
        <v>711.5</v>
      </c>
      <c r="AA237">
        <v>651</v>
      </c>
      <c r="AB237">
        <v>776.9</v>
      </c>
      <c r="AC237" s="1">
        <f>(Table2[[#This Row],[Close Price]]/Table2[[#This Row],[Day Low]])-1</f>
        <v>3.8621734191592871E-3</v>
      </c>
      <c r="AD237" s="1">
        <f>(Table2[[#This Row],[Day High]]/Table2[[#This Row],[Close Price]])-1</f>
        <v>2.4969824984912625E-2</v>
      </c>
      <c r="AE237" s="1">
        <f>(Table2[[#This Row],[Close Price]]/Table2[[#This Row],[Current Week Low]])-1</f>
        <v>1.8125960061443847E-2</v>
      </c>
      <c r="AF237" s="1">
        <f>(Table2[[#This Row],[Current Week High]]/Table2[[#This Row],[Close Price]])-1</f>
        <v>7.3476161738081025E-2</v>
      </c>
      <c r="AG237" s="1">
        <f>(Table2[[#This Row],[Close Price]]/Table2[[#This Row],[Current Month Low]])-1</f>
        <v>1.8125960061443847E-2</v>
      </c>
      <c r="AH237" s="1">
        <f>(Table2[[#This Row],[Current Month High]]/Table2[[#This Row],[Close Price]])-1</f>
        <v>0.17214846107423054</v>
      </c>
      <c r="AI237">
        <v>21.439348219674098</v>
      </c>
      <c r="AJ237">
        <v>66.679240538161693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0.03</v>
      </c>
      <c r="AM237" t="s">
        <v>3190</v>
      </c>
      <c r="AN237">
        <v>-6.92</v>
      </c>
      <c r="AO237" t="s">
        <v>3189</v>
      </c>
      <c r="AP237">
        <v>7.1404393083026999E-2</v>
      </c>
      <c r="AQ237">
        <f>(Table2[[#This Row],[Sharpe Ratio]]-AVERAGE(Table2[Sharpe Ratio]))/_xlfn.STDEV.P(Table2[Sharpe Ratio])</f>
        <v>0.1642154361816143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162</v>
      </c>
      <c r="AT237">
        <f>_xlfn.RANK.AVG(Table2[[#This Row],[6M Return vs Nifty Z-Score]],Table2[6M Return vs Nifty Z-Score])</f>
        <v>336</v>
      </c>
      <c r="AU237">
        <f>_xlfn.RANK.AVG(Table2[[#This Row],[Sharpe Ratio Z-Score]],Table2[Sharpe Ratio Z-Score])</f>
        <v>304</v>
      </c>
      <c r="AV237">
        <f>(Table2[[#This Row],[Rank 1Y]]+Table2[[#This Row],[Rank 6M]]+Table2[[#This Row],[Rank Sharpe]])/3</f>
        <v>267.33333333333331</v>
      </c>
    </row>
    <row r="238" spans="1:48" x14ac:dyDescent="0.3">
      <c r="A238" t="s">
        <v>1161</v>
      </c>
      <c r="B238" t="s">
        <v>1162</v>
      </c>
      <c r="C238" t="s">
        <v>3146</v>
      </c>
      <c r="D238" t="s">
        <v>278</v>
      </c>
      <c r="E238">
        <v>10532.01469</v>
      </c>
      <c r="F238">
        <v>788.75</v>
      </c>
      <c r="G238">
        <v>4.8844569044336197</v>
      </c>
      <c r="H238">
        <f>(Table2[[#This Row],[1Y Return vs Nifty]]-AVERAGE(Table2[1Y Return vs Nifty]))/_xlfn.STDEV.P(Table2[1Y Return vs Nifty])</f>
        <v>-0.25155005819720078</v>
      </c>
      <c r="I238">
        <v>27.618896752033599</v>
      </c>
      <c r="J238">
        <f>(Table2[[#This Row],[1M Return vs Nifty]]-AVERAGE(Table2[1M Return vs Nifty]))/_xlfn.STDEV.P(Table2[1M Return vs Nifty])</f>
        <v>2.1243572387260063</v>
      </c>
      <c r="K238">
        <v>28.572324272999001</v>
      </c>
      <c r="L238">
        <f>(Table2[[#This Row],[6M Return vs Nifty]]-AVERAGE(Table2[6M Return vs Nifty]))/_xlfn.STDEV.P(Table2[6M Return vs Nifty])</f>
        <v>0.68835066683918966</v>
      </c>
      <c r="M238">
        <v>10.6545583736069</v>
      </c>
      <c r="N238">
        <f>(Table2[[#This Row],[1W Return vs Nifty]]-AVERAGE(Table2[1W Return vs Nifty]))/_xlfn.STDEV.P(Table2[1W Return vs Nifty])</f>
        <v>1.9071648355131141</v>
      </c>
      <c r="O238">
        <v>718.79</v>
      </c>
      <c r="P238">
        <v>697.53876366233499</v>
      </c>
      <c r="Q238">
        <v>656.43567137030198</v>
      </c>
      <c r="R238">
        <v>81.858669468236101</v>
      </c>
      <c r="S238" s="1">
        <f>(Table2[[#This Row],[Close Price]]-Table2[[#This Row],[20D EMA]])/Table2[[#This Row],[20D EMA]]</f>
        <v>9.7330235534718118E-2</v>
      </c>
      <c r="T238" s="1">
        <f>(Table2[[#This Row],[Close Price]]-Table2[[#This Row],[50D EMA]])/Table2[[#This Row],[50D EMA]]</f>
        <v>0.13076153052594883</v>
      </c>
      <c r="U238" s="1">
        <f>(Table2[[#This Row],[Close Price]]-Table2[[#This Row],[200D EMA]])/Table2[[#This Row],[200D EMA]]</f>
        <v>0.20156480581485367</v>
      </c>
      <c r="V238">
        <v>0.66905424032091798</v>
      </c>
      <c r="W238">
        <v>782.5</v>
      </c>
      <c r="X238">
        <v>827.3</v>
      </c>
      <c r="Y238">
        <v>736.25</v>
      </c>
      <c r="Z238">
        <v>827.3</v>
      </c>
      <c r="AA238">
        <v>659.65</v>
      </c>
      <c r="AB238">
        <v>827.3</v>
      </c>
      <c r="AC238" s="1">
        <f>(Table2[[#This Row],[Close Price]]/Table2[[#This Row],[Day Low]])-1</f>
        <v>7.9872204472843933E-3</v>
      </c>
      <c r="AD238" s="1">
        <f>(Table2[[#This Row],[Day High]]/Table2[[#This Row],[Close Price]])-1</f>
        <v>4.8874801901743314E-2</v>
      </c>
      <c r="AE238" s="1">
        <f>(Table2[[#This Row],[Close Price]]/Table2[[#This Row],[Current Week Low]])-1</f>
        <v>7.1307300509337868E-2</v>
      </c>
      <c r="AF238" s="1">
        <f>(Table2[[#This Row],[Current Week High]]/Table2[[#This Row],[Close Price]])-1</f>
        <v>4.8874801901743314E-2</v>
      </c>
      <c r="AG238" s="1">
        <f>(Table2[[#This Row],[Close Price]]/Table2[[#This Row],[Current Month Low]])-1</f>
        <v>0.19570984613052378</v>
      </c>
      <c r="AH238" s="1">
        <f>(Table2[[#This Row],[Current Month High]]/Table2[[#This Row],[Close Price]])-1</f>
        <v>4.8874801901743314E-2</v>
      </c>
      <c r="AI238">
        <v>8.3993660855784498</v>
      </c>
      <c r="AJ238">
        <v>42.9931109499637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0.18</v>
      </c>
      <c r="AM238" t="s">
        <v>3190</v>
      </c>
      <c r="AN238">
        <v>14.03</v>
      </c>
      <c r="AO238" t="s">
        <v>3190</v>
      </c>
      <c r="AP238">
        <v>7.9841530621700005E-2</v>
      </c>
      <c r="AQ238">
        <f>(Table2[[#This Row],[Sharpe Ratio]]-AVERAGE(Table2[Sharpe Ratio]))/_xlfn.STDEV.P(Table2[Sharpe Ratio])</f>
        <v>0.26164467162575095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4.7299673545068597</v>
      </c>
      <c r="AS238">
        <f>_xlfn.RANK.AVG(Table2[[#This Row],[1Y Return vs Nifty Z-Score]],Table2[1Y Return vs Nifty Z-Score])</f>
        <v>392</v>
      </c>
      <c r="AT238">
        <f>_xlfn.RANK.AVG(Table2[[#This Row],[6M Return vs Nifty Z-Score]],Table2[6M Return vs Nifty Z-Score])</f>
        <v>132</v>
      </c>
      <c r="AU238">
        <f>_xlfn.RANK.AVG(Table2[[#This Row],[Sharpe Ratio Z-Score]],Table2[Sharpe Ratio Z-Score])</f>
        <v>279</v>
      </c>
      <c r="AV238">
        <f>(Table2[[#This Row],[Rank 1Y]]+Table2[[#This Row],[Rank 6M]]+Table2[[#This Row],[Rank Sharpe]])/3</f>
        <v>267.66666666666669</v>
      </c>
    </row>
    <row r="239" spans="1:48" x14ac:dyDescent="0.3">
      <c r="A239" t="s">
        <v>164</v>
      </c>
      <c r="B239" t="s">
        <v>165</v>
      </c>
      <c r="C239" t="s">
        <v>3152</v>
      </c>
      <c r="D239" t="s">
        <v>166</v>
      </c>
      <c r="E239">
        <v>156703.064686875</v>
      </c>
      <c r="F239">
        <v>7394.85</v>
      </c>
      <c r="G239">
        <v>55.929723032358297</v>
      </c>
      <c r="H239">
        <f>(Table2[[#This Row],[1Y Return vs Nifty]]-AVERAGE(Table2[1Y Return vs Nifty]))/_xlfn.STDEV.P(Table2[1Y Return vs Nifty])</f>
        <v>0.74019050739962</v>
      </c>
      <c r="I239">
        <v>1.4959916049597499</v>
      </c>
      <c r="J239">
        <f>(Table2[[#This Row],[1M Return vs Nifty]]-AVERAGE(Table2[1M Return vs Nifty]))/_xlfn.STDEV.P(Table2[1M Return vs Nifty])</f>
        <v>-0.29526718763616405</v>
      </c>
      <c r="K239">
        <v>-14.6701314048969</v>
      </c>
      <c r="L239">
        <f>(Table2[[#This Row],[6M Return vs Nifty]]-AVERAGE(Table2[6M Return vs Nifty]))/_xlfn.STDEV.P(Table2[6M Return vs Nifty])</f>
        <v>-0.70996468324342821</v>
      </c>
      <c r="M239">
        <v>9.8861231511180794</v>
      </c>
      <c r="N239">
        <f>(Table2[[#This Row],[1W Return vs Nifty]]-AVERAGE(Table2[1W Return vs Nifty]))/_xlfn.STDEV.P(Table2[1W Return vs Nifty])</f>
        <v>1.7444862344282814</v>
      </c>
      <c r="O239">
        <v>7226.78</v>
      </c>
      <c r="P239">
        <v>7501.7222263511803</v>
      </c>
      <c r="Q239">
        <v>7122.7133263475898</v>
      </c>
      <c r="R239">
        <v>62.5684541258099</v>
      </c>
      <c r="S239" s="1">
        <f>(Table2[[#This Row],[Close Price]]-Table2[[#This Row],[20D EMA]])/Table2[[#This Row],[20D EMA]]</f>
        <v>2.3256554094631444E-2</v>
      </c>
      <c r="T239" s="1">
        <f>(Table2[[#This Row],[Close Price]]-Table2[[#This Row],[50D EMA]])/Table2[[#This Row],[50D EMA]]</f>
        <v>-1.4246358786222661E-2</v>
      </c>
      <c r="U239" s="1">
        <f>(Table2[[#This Row],[Close Price]]-Table2[[#This Row],[200D EMA]])/Table2[[#This Row],[200D EMA]]</f>
        <v>3.8206882852599343E-2</v>
      </c>
      <c r="V239">
        <v>1.19714067650346</v>
      </c>
      <c r="W239">
        <v>7340.7</v>
      </c>
      <c r="X239">
        <v>7520</v>
      </c>
      <c r="Y239">
        <v>7051</v>
      </c>
      <c r="Z239">
        <v>7540.1</v>
      </c>
      <c r="AA239">
        <v>6605</v>
      </c>
      <c r="AB239">
        <v>7540.1</v>
      </c>
      <c r="AC239" s="1">
        <f>(Table2[[#This Row],[Close Price]]/Table2[[#This Row],[Day Low]])-1</f>
        <v>7.3766806980262167E-3</v>
      </c>
      <c r="AD239" s="1">
        <f>(Table2[[#This Row],[Day High]]/Table2[[#This Row],[Close Price]])-1</f>
        <v>1.6923940309810259E-2</v>
      </c>
      <c r="AE239" s="1">
        <f>(Table2[[#This Row],[Close Price]]/Table2[[#This Row],[Current Week Low]])-1</f>
        <v>4.8766132463480494E-2</v>
      </c>
      <c r="AF239" s="1">
        <f>(Table2[[#This Row],[Current Week High]]/Table2[[#This Row],[Close Price]])-1</f>
        <v>1.9642048182180849E-2</v>
      </c>
      <c r="AG239" s="1">
        <f>(Table2[[#This Row],[Close Price]]/Table2[[#This Row],[Current Month Low]])-1</f>
        <v>0.11958364875094629</v>
      </c>
      <c r="AH239" s="1">
        <f>(Table2[[#This Row],[Current Month High]]/Table2[[#This Row],[Close Price]])-1</f>
        <v>1.9642048182180849E-2</v>
      </c>
      <c r="AI239">
        <v>23.734085207948699</v>
      </c>
      <c r="AJ239">
        <v>76.254603091370598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0.04</v>
      </c>
      <c r="AM239" t="s">
        <v>3190</v>
      </c>
      <c r="AN239">
        <v>4.96</v>
      </c>
      <c r="AO239" t="s">
        <v>3190</v>
      </c>
      <c r="AP239">
        <v>0.15350601096826599</v>
      </c>
      <c r="AQ239">
        <f>(Table2[[#This Row],[Sharpe Ratio]]-AVERAGE(Table2[Sharpe Ratio]))/_xlfn.STDEV.P(Table2[Sharpe Ratio])</f>
        <v>1.1122973920132349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128</v>
      </c>
      <c r="AT239">
        <f>_xlfn.RANK.AVG(Table2[[#This Row],[6M Return vs Nifty Z-Score]],Table2[6M Return vs Nifty Z-Score])</f>
        <v>583</v>
      </c>
      <c r="AU239">
        <f>_xlfn.RANK.AVG(Table2[[#This Row],[Sharpe Ratio Z-Score]],Table2[Sharpe Ratio Z-Score])</f>
        <v>101</v>
      </c>
      <c r="AV239">
        <f>(Table2[[#This Row],[Rank 1Y]]+Table2[[#This Row],[Rank 6M]]+Table2[[#This Row],[Rank Sharpe]])/3</f>
        <v>270.66666666666669</v>
      </c>
    </row>
    <row r="240" spans="1:48" x14ac:dyDescent="0.3">
      <c r="A240" t="s">
        <v>738</v>
      </c>
      <c r="B240" t="s">
        <v>739</v>
      </c>
      <c r="C240" t="s">
        <v>3150</v>
      </c>
      <c r="D240" t="s">
        <v>530</v>
      </c>
      <c r="E240">
        <v>23146.30265826</v>
      </c>
      <c r="F240">
        <v>1269.95</v>
      </c>
      <c r="G240">
        <v>61.058094707084699</v>
      </c>
      <c r="H240">
        <f>(Table2[[#This Row],[1Y Return vs Nifty]]-AVERAGE(Table2[1Y Return vs Nifty]))/_xlfn.STDEV.P(Table2[1Y Return vs Nifty])</f>
        <v>0.83982784130121624</v>
      </c>
      <c r="I240">
        <v>2.0066876827708402</v>
      </c>
      <c r="J240">
        <f>(Table2[[#This Row],[1M Return vs Nifty]]-AVERAGE(Table2[1M Return vs Nifty]))/_xlfn.STDEV.P(Table2[1M Return vs Nifty])</f>
        <v>-0.24796415233583929</v>
      </c>
      <c r="K240">
        <v>-2.6953087421166599</v>
      </c>
      <c r="L240">
        <f>(Table2[[#This Row],[6M Return vs Nifty]]-AVERAGE(Table2[6M Return vs Nifty]))/_xlfn.STDEV.P(Table2[6M Return vs Nifty])</f>
        <v>-0.32273925671793868</v>
      </c>
      <c r="M240">
        <v>-0.54748962775852195</v>
      </c>
      <c r="N240">
        <f>(Table2[[#This Row],[1W Return vs Nifty]]-AVERAGE(Table2[1W Return vs Nifty]))/_xlfn.STDEV.P(Table2[1W Return vs Nifty])</f>
        <v>-0.46432132859720759</v>
      </c>
      <c r="O240">
        <v>1276.08</v>
      </c>
      <c r="P240">
        <v>1330.25723640671</v>
      </c>
      <c r="Q240">
        <v>1245.3891520837701</v>
      </c>
      <c r="R240">
        <v>50.280142027071797</v>
      </c>
      <c r="S240" s="1">
        <f>(Table2[[#This Row],[Close Price]]-Table2[[#This Row],[20D EMA]])/Table2[[#This Row],[20D EMA]]</f>
        <v>-4.803774058052694E-3</v>
      </c>
      <c r="T240" s="1">
        <f>(Table2[[#This Row],[Close Price]]-Table2[[#This Row],[50D EMA]])/Table2[[#This Row],[50D EMA]]</f>
        <v>-4.5335018488312721E-2</v>
      </c>
      <c r="U240" s="1">
        <f>(Table2[[#This Row],[Close Price]]-Table2[[#This Row],[200D EMA]])/Table2[[#This Row],[200D EMA]]</f>
        <v>1.9721424323581923E-2</v>
      </c>
      <c r="V240">
        <v>0.73890503086032699</v>
      </c>
      <c r="W240">
        <v>1255.0999999999999</v>
      </c>
      <c r="X240">
        <v>1280.8</v>
      </c>
      <c r="Y240">
        <v>1224.05</v>
      </c>
      <c r="Z240">
        <v>1280.8</v>
      </c>
      <c r="AA240">
        <v>1209.05</v>
      </c>
      <c r="AB240">
        <v>1422</v>
      </c>
      <c r="AC240" s="1">
        <f>(Table2[[#This Row],[Close Price]]/Table2[[#This Row],[Day Low]])-1</f>
        <v>1.1831726555653121E-2</v>
      </c>
      <c r="AD240" s="1">
        <f>(Table2[[#This Row],[Day High]]/Table2[[#This Row],[Close Price]])-1</f>
        <v>8.5436434505294923E-3</v>
      </c>
      <c r="AE240" s="1">
        <f>(Table2[[#This Row],[Close Price]]/Table2[[#This Row],[Current Week Low]])-1</f>
        <v>3.7498468199828494E-2</v>
      </c>
      <c r="AF240" s="1">
        <f>(Table2[[#This Row],[Current Week High]]/Table2[[#This Row],[Close Price]])-1</f>
        <v>8.5436434505294923E-3</v>
      </c>
      <c r="AG240" s="1">
        <f>(Table2[[#This Row],[Close Price]]/Table2[[#This Row],[Current Month Low]])-1</f>
        <v>5.037012530499152E-2</v>
      </c>
      <c r="AH240" s="1">
        <f>(Table2[[#This Row],[Current Month High]]/Table2[[#This Row],[Close Price]])-1</f>
        <v>0.11972912319382645</v>
      </c>
      <c r="AI240">
        <v>39.844088349934999</v>
      </c>
      <c r="AJ240">
        <v>87.405002582454003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-0.01</v>
      </c>
      <c r="AM240" t="s">
        <v>3189</v>
      </c>
      <c r="AN240">
        <v>-2.98</v>
      </c>
      <c r="AO240" t="s">
        <v>3189</v>
      </c>
      <c r="AP240">
        <v>7.6974001422584995E-2</v>
      </c>
      <c r="AQ240">
        <f>(Table2[[#This Row],[Sharpe Ratio]]-AVERAGE(Table2[Sharpe Ratio]))/_xlfn.STDEV.P(Table2[Sharpe Ratio])</f>
        <v>0.22853140587620929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114</v>
      </c>
      <c r="AT240">
        <f>_xlfn.RANK.AVG(Table2[[#This Row],[6M Return vs Nifty Z-Score]],Table2[6M Return vs Nifty Z-Score])</f>
        <v>415</v>
      </c>
      <c r="AU240">
        <f>_xlfn.RANK.AVG(Table2[[#This Row],[Sharpe Ratio Z-Score]],Table2[Sharpe Ratio Z-Score])</f>
        <v>287</v>
      </c>
      <c r="AV240">
        <f>(Table2[[#This Row],[Rank 1Y]]+Table2[[#This Row],[Rank 6M]]+Table2[[#This Row],[Rank Sharpe]])/3</f>
        <v>272</v>
      </c>
    </row>
    <row r="241" spans="1:48" x14ac:dyDescent="0.3">
      <c r="A241" t="s">
        <v>755</v>
      </c>
      <c r="B241" t="s">
        <v>756</v>
      </c>
      <c r="C241" t="s">
        <v>3143</v>
      </c>
      <c r="D241" t="s">
        <v>757</v>
      </c>
      <c r="E241">
        <v>22458.5331706</v>
      </c>
      <c r="F241">
        <v>1600.1</v>
      </c>
      <c r="G241">
        <v>24.029339557423199</v>
      </c>
      <c r="H241">
        <f>(Table2[[#This Row],[1Y Return vs Nifty]]-AVERAGE(Table2[1Y Return vs Nifty]))/_xlfn.STDEV.P(Table2[1Y Return vs Nifty])</f>
        <v>0.12040914959648347</v>
      </c>
      <c r="I241">
        <v>12.4358131113722</v>
      </c>
      <c r="J241">
        <f>(Table2[[#This Row],[1M Return vs Nifty]]-AVERAGE(Table2[1M Return vs Nifty]))/_xlfn.STDEV.P(Table2[1M Return vs Nifty])</f>
        <v>0.7180297327457108</v>
      </c>
      <c r="K241">
        <v>30.166213925505399</v>
      </c>
      <c r="L241">
        <f>(Table2[[#This Row],[6M Return vs Nifty]]-AVERAGE(Table2[6M Return vs Nifty]))/_xlfn.STDEV.P(Table2[6M Return vs Nifty])</f>
        <v>0.73989168902440328</v>
      </c>
      <c r="M241">
        <v>-0.73124768475421298</v>
      </c>
      <c r="N241">
        <f>(Table2[[#This Row],[1W Return vs Nifty]]-AVERAGE(Table2[1W Return vs Nifty]))/_xlfn.STDEV.P(Table2[1W Return vs Nifty])</f>
        <v>-0.50322311598965219</v>
      </c>
      <c r="O241">
        <v>1572.27</v>
      </c>
      <c r="P241">
        <v>1555.5825017339</v>
      </c>
      <c r="Q241">
        <v>1399.7831166680201</v>
      </c>
      <c r="R241">
        <v>57.976020217368699</v>
      </c>
      <c r="S241" s="1">
        <f>(Table2[[#This Row],[Close Price]]-Table2[[#This Row],[20D EMA]])/Table2[[#This Row],[20D EMA]]</f>
        <v>1.7700522174944461E-2</v>
      </c>
      <c r="T241" s="1">
        <f>(Table2[[#This Row],[Close Price]]-Table2[[#This Row],[50D EMA]])/Table2[[#This Row],[50D EMA]]</f>
        <v>2.8617896007752285E-2</v>
      </c>
      <c r="U241" s="1">
        <f>(Table2[[#This Row],[Close Price]]-Table2[[#This Row],[200D EMA]])/Table2[[#This Row],[200D EMA]]</f>
        <v>0.14310565754558108</v>
      </c>
      <c r="V241">
        <v>1.23830847645322</v>
      </c>
      <c r="W241">
        <v>1590</v>
      </c>
      <c r="X241">
        <v>1636</v>
      </c>
      <c r="Y241">
        <v>1569.55</v>
      </c>
      <c r="Z241">
        <v>1636</v>
      </c>
      <c r="AA241">
        <v>1501</v>
      </c>
      <c r="AB241">
        <v>1672</v>
      </c>
      <c r="AC241" s="1">
        <f>(Table2[[#This Row],[Close Price]]/Table2[[#This Row],[Day Low]])-1</f>
        <v>6.3522012578616227E-3</v>
      </c>
      <c r="AD241" s="1">
        <f>(Table2[[#This Row],[Day High]]/Table2[[#This Row],[Close Price]])-1</f>
        <v>2.2436097743891104E-2</v>
      </c>
      <c r="AE241" s="1">
        <f>(Table2[[#This Row],[Close Price]]/Table2[[#This Row],[Current Week Low]])-1</f>
        <v>1.9464177630531099E-2</v>
      </c>
      <c r="AF241" s="1">
        <f>(Table2[[#This Row],[Current Week High]]/Table2[[#This Row],[Close Price]])-1</f>
        <v>2.2436097743891104E-2</v>
      </c>
      <c r="AG241" s="1">
        <f>(Table2[[#This Row],[Close Price]]/Table2[[#This Row],[Current Month Low]])-1</f>
        <v>6.6022651565622814E-2</v>
      </c>
      <c r="AH241" s="1">
        <f>(Table2[[#This Row],[Current Month High]]/Table2[[#This Row],[Close Price]])-1</f>
        <v>4.4934691581776098E-2</v>
      </c>
      <c r="AI241">
        <v>7.1808011999250096</v>
      </c>
      <c r="AJ241">
        <v>60.298537367260998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-0.01</v>
      </c>
      <c r="AM241" t="s">
        <v>3189</v>
      </c>
      <c r="AN241">
        <v>-0.22</v>
      </c>
      <c r="AO241" t="s">
        <v>3189</v>
      </c>
      <c r="AP241">
        <v>2.941406198355E-2</v>
      </c>
      <c r="AQ241">
        <f>(Table2[[#This Row],[Sharpe Ratio]]-AVERAGE(Table2[Sharpe Ratio]))/_xlfn.STDEV.P(Table2[Sharpe Ratio])</f>
        <v>-0.32067482859314289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0.7544326267838023</v>
      </c>
      <c r="AS241">
        <f>_xlfn.RANK.AVG(Table2[[#This Row],[1Y Return vs Nifty Z-Score]],Table2[1Y Return vs Nifty Z-Score])</f>
        <v>265</v>
      </c>
      <c r="AT241">
        <f>_xlfn.RANK.AVG(Table2[[#This Row],[6M Return vs Nifty Z-Score]],Table2[6M Return vs Nifty Z-Score])</f>
        <v>124</v>
      </c>
      <c r="AU241">
        <f>_xlfn.RANK.AVG(Table2[[#This Row],[Sharpe Ratio Z-Score]],Table2[Sharpe Ratio Z-Score])</f>
        <v>428</v>
      </c>
      <c r="AV241">
        <f>(Table2[[#This Row],[Rank 1Y]]+Table2[[#This Row],[Rank 6M]]+Table2[[#This Row],[Rank Sharpe]])/3</f>
        <v>272.33333333333331</v>
      </c>
    </row>
    <row r="242" spans="1:48" x14ac:dyDescent="0.3">
      <c r="A242" t="s">
        <v>1961</v>
      </c>
      <c r="B242" t="s">
        <v>1962</v>
      </c>
      <c r="C242" t="s">
        <v>3152</v>
      </c>
      <c r="D242" t="s">
        <v>117</v>
      </c>
      <c r="E242">
        <v>3597.0121439999998</v>
      </c>
      <c r="F242">
        <v>824</v>
      </c>
      <c r="G242">
        <v>49.507430883510203</v>
      </c>
      <c r="H242">
        <f>(Table2[[#This Row],[1Y Return vs Nifty]]-AVERAGE(Table2[1Y Return vs Nifty]))/_xlfn.STDEV.P(Table2[1Y Return vs Nifty])</f>
        <v>0.61541404659785548</v>
      </c>
      <c r="I242">
        <v>10.941015855061201</v>
      </c>
      <c r="J242">
        <f>(Table2[[#This Row],[1M Return vs Nifty]]-AVERAGE(Table2[1M Return vs Nifty]))/_xlfn.STDEV.P(Table2[1M Return vs Nifty])</f>
        <v>0.57957468980672178</v>
      </c>
      <c r="K242">
        <v>-5.9239703369369803</v>
      </c>
      <c r="L242">
        <f>(Table2[[#This Row],[6M Return vs Nifty]]-AVERAGE(Table2[6M Return vs Nifty]))/_xlfn.STDEV.P(Table2[6M Return vs Nifty])</f>
        <v>-0.42714329662465556</v>
      </c>
      <c r="M242">
        <v>2.4571124491306899</v>
      </c>
      <c r="N242">
        <f>(Table2[[#This Row],[1W Return vs Nifty]]-AVERAGE(Table2[1W Return vs Nifty]))/_xlfn.STDEV.P(Table2[1W Return vs Nifty])</f>
        <v>0.17175631123538271</v>
      </c>
      <c r="O242">
        <v>789.64</v>
      </c>
      <c r="P242">
        <v>801.40973606876696</v>
      </c>
      <c r="Q242">
        <v>783.50442084903796</v>
      </c>
      <c r="R242">
        <v>67.349598408684699</v>
      </c>
      <c r="S242" s="1">
        <f>(Table2[[#This Row],[Close Price]]-Table2[[#This Row],[20D EMA]])/Table2[[#This Row],[20D EMA]]</f>
        <v>4.3513499822704034E-2</v>
      </c>
      <c r="T242" s="1">
        <f>(Table2[[#This Row],[Close Price]]-Table2[[#This Row],[50D EMA]])/Table2[[#This Row],[50D EMA]]</f>
        <v>2.8188157585965021E-2</v>
      </c>
      <c r="U242" s="1">
        <f>(Table2[[#This Row],[Close Price]]-Table2[[#This Row],[200D EMA]])/Table2[[#This Row],[200D EMA]]</f>
        <v>5.1685195479917463E-2</v>
      </c>
      <c r="V242">
        <v>0.470346527738911</v>
      </c>
      <c r="W242">
        <v>808.7</v>
      </c>
      <c r="X242">
        <v>826.95</v>
      </c>
      <c r="Y242">
        <v>765.55</v>
      </c>
      <c r="Z242">
        <v>826.95</v>
      </c>
      <c r="AA242">
        <v>721.5</v>
      </c>
      <c r="AB242">
        <v>861.8</v>
      </c>
      <c r="AC242" s="1">
        <f>(Table2[[#This Row],[Close Price]]/Table2[[#This Row],[Day Low]])-1</f>
        <v>1.8919253122295032E-2</v>
      </c>
      <c r="AD242" s="1">
        <f>(Table2[[#This Row],[Day High]]/Table2[[#This Row],[Close Price]])-1</f>
        <v>3.5800970873787197E-3</v>
      </c>
      <c r="AE242" s="1">
        <f>(Table2[[#This Row],[Close Price]]/Table2[[#This Row],[Current Week Low]])-1</f>
        <v>7.6350336359480186E-2</v>
      </c>
      <c r="AF242" s="1">
        <f>(Table2[[#This Row],[Current Week High]]/Table2[[#This Row],[Close Price]])-1</f>
        <v>3.5800970873787197E-3</v>
      </c>
      <c r="AG242" s="1">
        <f>(Table2[[#This Row],[Close Price]]/Table2[[#This Row],[Current Month Low]])-1</f>
        <v>0.14206514206514198</v>
      </c>
      <c r="AH242" s="1">
        <f>(Table2[[#This Row],[Current Month High]]/Table2[[#This Row],[Close Price]])-1</f>
        <v>4.5873786407766959E-2</v>
      </c>
      <c r="AI242">
        <v>31.432038834951399</v>
      </c>
      <c r="AJ242">
        <v>92.838754973086793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0.1</v>
      </c>
      <c r="AM242" t="s">
        <v>3190</v>
      </c>
      <c r="AN242">
        <v>-0.19</v>
      </c>
      <c r="AO242" t="s">
        <v>3189</v>
      </c>
      <c r="AP242">
        <v>0.10257524260102401</v>
      </c>
      <c r="AQ242">
        <f>(Table2[[#This Row],[Sharpe Ratio]]-AVERAGE(Table2[Sharpe Ratio]))/_xlfn.STDEV.P(Table2[Sharpe Ratio])</f>
        <v>0.52416595527204213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145</v>
      </c>
      <c r="AT242">
        <f>_xlfn.RANK.AVG(Table2[[#This Row],[6M Return vs Nifty Z-Score]],Table2[6M Return vs Nifty Z-Score])</f>
        <v>462</v>
      </c>
      <c r="AU242">
        <f>_xlfn.RANK.AVG(Table2[[#This Row],[Sharpe Ratio Z-Score]],Table2[Sharpe Ratio Z-Score])</f>
        <v>214</v>
      </c>
      <c r="AV242">
        <f>(Table2[[#This Row],[Rank 1Y]]+Table2[[#This Row],[Rank 6M]]+Table2[[#This Row],[Rank Sharpe]])/3</f>
        <v>273.66666666666669</v>
      </c>
    </row>
    <row r="243" spans="1:48" x14ac:dyDescent="0.3">
      <c r="A243" t="s">
        <v>55</v>
      </c>
      <c r="B243" t="s">
        <v>56</v>
      </c>
      <c r="C243" t="s">
        <v>3149</v>
      </c>
      <c r="D243" t="s">
        <v>57</v>
      </c>
      <c r="E243">
        <v>351067.79738146998</v>
      </c>
      <c r="F243">
        <v>362.05</v>
      </c>
      <c r="G243">
        <v>20.1854964257173</v>
      </c>
      <c r="H243">
        <f>(Table2[[#This Row],[1Y Return vs Nifty]]-AVERAGE(Table2[1Y Return vs Nifty]))/_xlfn.STDEV.P(Table2[1Y Return vs Nifty])</f>
        <v>4.5728470060991157E-2</v>
      </c>
      <c r="I243">
        <v>-6.22792628730621</v>
      </c>
      <c r="J243">
        <f>(Table2[[#This Row],[1M Return vs Nifty]]-AVERAGE(Table2[1M Return vs Nifty]))/_xlfn.STDEV.P(Table2[1M Return vs Nifty])</f>
        <v>-1.0106922253232902</v>
      </c>
      <c r="K243">
        <v>-5.3994724823730698</v>
      </c>
      <c r="L243">
        <f>(Table2[[#This Row],[6M Return vs Nifty]]-AVERAGE(Table2[6M Return vs Nifty]))/_xlfn.STDEV.P(Table2[6M Return vs Nifty])</f>
        <v>-0.41018280283158426</v>
      </c>
      <c r="M243">
        <v>-0.94651643132444996</v>
      </c>
      <c r="N243">
        <f>(Table2[[#This Row],[1W Return vs Nifty]]-AVERAGE(Table2[1W Return vs Nifty]))/_xlfn.STDEV.P(Table2[1W Return vs Nifty])</f>
        <v>-0.54879575181432139</v>
      </c>
      <c r="O243">
        <v>380.64</v>
      </c>
      <c r="P243">
        <v>395.13481081820203</v>
      </c>
      <c r="Q243">
        <v>370.46139367919398</v>
      </c>
      <c r="R243">
        <v>34.886228474356201</v>
      </c>
      <c r="S243" s="1">
        <f>(Table2[[#This Row],[Close Price]]-Table2[[#This Row],[20D EMA]])/Table2[[#This Row],[20D EMA]]</f>
        <v>-4.8838797814207587E-2</v>
      </c>
      <c r="T243" s="1">
        <f>(Table2[[#This Row],[Close Price]]-Table2[[#This Row],[50D EMA]])/Table2[[#This Row],[50D EMA]]</f>
        <v>-8.3730438099578225E-2</v>
      </c>
      <c r="U243" s="1">
        <f>(Table2[[#This Row],[Close Price]]-Table2[[#This Row],[200D EMA]])/Table2[[#This Row],[200D EMA]]</f>
        <v>-2.2705182841475578E-2</v>
      </c>
      <c r="V243">
        <v>1.0298168101194101</v>
      </c>
      <c r="W243">
        <v>359.6</v>
      </c>
      <c r="X243">
        <v>371.85</v>
      </c>
      <c r="Y243">
        <v>359.6</v>
      </c>
      <c r="Z243">
        <v>377.2</v>
      </c>
      <c r="AA243">
        <v>354.8</v>
      </c>
      <c r="AB243">
        <v>415.45</v>
      </c>
      <c r="AC243" s="1">
        <f>(Table2[[#This Row],[Close Price]]/Table2[[#This Row],[Day Low]])-1</f>
        <v>6.8131256952168595E-3</v>
      </c>
      <c r="AD243" s="1">
        <f>(Table2[[#This Row],[Day High]]/Table2[[#This Row],[Close Price]])-1</f>
        <v>2.7068084518713009E-2</v>
      </c>
      <c r="AE243" s="1">
        <f>(Table2[[#This Row],[Close Price]]/Table2[[#This Row],[Current Week Low]])-1</f>
        <v>6.8131256952168595E-3</v>
      </c>
      <c r="AF243" s="1">
        <f>(Table2[[#This Row],[Current Week High]]/Table2[[#This Row],[Close Price]])-1</f>
        <v>4.1845049026377534E-2</v>
      </c>
      <c r="AG243" s="1">
        <f>(Table2[[#This Row],[Close Price]]/Table2[[#This Row],[Current Month Low]])-1</f>
        <v>2.0434047350620155E-2</v>
      </c>
      <c r="AH243" s="1">
        <f>(Table2[[#This Row],[Current Month High]]/Table2[[#This Row],[Close Price]])-1</f>
        <v>0.14749344013257826</v>
      </c>
      <c r="AI243">
        <v>23.864107167518299</v>
      </c>
      <c r="AJ243">
        <v>42.736053617189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0.05</v>
      </c>
      <c r="AM243" t="s">
        <v>3190</v>
      </c>
      <c r="AN243">
        <v>-8.9499999999999993</v>
      </c>
      <c r="AO243" t="s">
        <v>3189</v>
      </c>
      <c r="AP243">
        <v>0.166333610749271</v>
      </c>
      <c r="AQ243">
        <f>(Table2[[#This Row],[Sharpe Ratio]]-AVERAGE(Table2[Sharpe Ratio]))/_xlfn.STDEV.P(Table2[Sharpe Ratio])</f>
        <v>1.2604262133721502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291</v>
      </c>
      <c r="AT243">
        <f>_xlfn.RANK.AVG(Table2[[#This Row],[6M Return vs Nifty Z-Score]],Table2[6M Return vs Nifty Z-Score])</f>
        <v>457</v>
      </c>
      <c r="AU243">
        <f>_xlfn.RANK.AVG(Table2[[#This Row],[Sharpe Ratio Z-Score]],Table2[Sharpe Ratio Z-Score])</f>
        <v>75</v>
      </c>
      <c r="AV243">
        <f>(Table2[[#This Row],[Rank 1Y]]+Table2[[#This Row],[Rank 6M]]+Table2[[#This Row],[Rank Sharpe]])/3</f>
        <v>274.33333333333331</v>
      </c>
    </row>
    <row r="244" spans="1:48" x14ac:dyDescent="0.3">
      <c r="A244" t="s">
        <v>624</v>
      </c>
      <c r="B244" t="s">
        <v>625</v>
      </c>
      <c r="C244" t="s">
        <v>3157</v>
      </c>
      <c r="D244" t="s">
        <v>136</v>
      </c>
      <c r="E244">
        <v>30008.822097640001</v>
      </c>
      <c r="F244">
        <v>1228.5999999999999</v>
      </c>
      <c r="G244">
        <v>37.394593330846398</v>
      </c>
      <c r="H244">
        <f>(Table2[[#This Row],[1Y Return vs Nifty]]-AVERAGE(Table2[1Y Return vs Nifty]))/_xlfn.STDEV.P(Table2[1Y Return vs Nifty])</f>
        <v>0.38007797575916258</v>
      </c>
      <c r="I244">
        <v>5.9942027271972398</v>
      </c>
      <c r="J244">
        <f>(Table2[[#This Row],[1M Return vs Nifty]]-AVERAGE(Table2[1M Return vs Nifty]))/_xlfn.STDEV.P(Table2[1M Return vs Nifty])</f>
        <v>0.12137795366884077</v>
      </c>
      <c r="K244">
        <v>-4.21334718061952</v>
      </c>
      <c r="L244">
        <f>(Table2[[#This Row],[6M Return vs Nifty]]-AVERAGE(Table2[6M Return vs Nifty]))/_xlfn.STDEV.P(Table2[6M Return vs Nifty])</f>
        <v>-0.37182750615468491</v>
      </c>
      <c r="M244">
        <v>3.1900474495721798</v>
      </c>
      <c r="N244">
        <f>(Table2[[#This Row],[1W Return vs Nifty]]-AVERAGE(Table2[1W Return vs Nifty]))/_xlfn.STDEV.P(Table2[1W Return vs Nifty])</f>
        <v>0.32691947537530808</v>
      </c>
      <c r="O244">
        <v>1189.8</v>
      </c>
      <c r="P244">
        <v>1218.9294307672301</v>
      </c>
      <c r="Q244">
        <v>1145.2156299291901</v>
      </c>
      <c r="R244">
        <v>63.6489331079908</v>
      </c>
      <c r="S244" s="1">
        <f>(Table2[[#This Row],[Close Price]]-Table2[[#This Row],[20D EMA]])/Table2[[#This Row],[20D EMA]]</f>
        <v>3.261052277693726E-2</v>
      </c>
      <c r="T244" s="1">
        <f>(Table2[[#This Row],[Close Price]]-Table2[[#This Row],[50D EMA]])/Table2[[#This Row],[50D EMA]]</f>
        <v>7.9336580024020591E-3</v>
      </c>
      <c r="U244" s="1">
        <f>(Table2[[#This Row],[Close Price]]-Table2[[#This Row],[200D EMA]])/Table2[[#This Row],[200D EMA]]</f>
        <v>7.281106535016954E-2</v>
      </c>
      <c r="V244">
        <v>1.02740702655132</v>
      </c>
      <c r="W244">
        <v>1221.5</v>
      </c>
      <c r="X244">
        <v>1252.95</v>
      </c>
      <c r="Y244">
        <v>1196.3499999999999</v>
      </c>
      <c r="Z244">
        <v>1265</v>
      </c>
      <c r="AA244">
        <v>1049.05</v>
      </c>
      <c r="AB244">
        <v>1284.7</v>
      </c>
      <c r="AC244" s="1">
        <f>(Table2[[#This Row],[Close Price]]/Table2[[#This Row],[Day Low]])-1</f>
        <v>5.8125255832992551E-3</v>
      </c>
      <c r="AD244" s="1">
        <f>(Table2[[#This Row],[Day High]]/Table2[[#This Row],[Close Price]])-1</f>
        <v>1.9819306527755209E-2</v>
      </c>
      <c r="AE244" s="1">
        <f>(Table2[[#This Row],[Close Price]]/Table2[[#This Row],[Current Week Low]])-1</f>
        <v>2.695699419066333E-2</v>
      </c>
      <c r="AF244" s="1">
        <f>(Table2[[#This Row],[Current Week High]]/Table2[[#This Row],[Close Price]])-1</f>
        <v>2.9627217971675224E-2</v>
      </c>
      <c r="AG244" s="1">
        <f>(Table2[[#This Row],[Close Price]]/Table2[[#This Row],[Current Month Low]])-1</f>
        <v>0.1711548543920689</v>
      </c>
      <c r="AH244" s="1">
        <f>(Table2[[#This Row],[Current Month High]]/Table2[[#This Row],[Close Price]])-1</f>
        <v>4.5661728797004919E-2</v>
      </c>
      <c r="AI244">
        <v>18.2728308643985</v>
      </c>
      <c r="AJ244">
        <v>65.948537853717795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-0.06</v>
      </c>
      <c r="AM244" t="s">
        <v>3189</v>
      </c>
      <c r="AN244">
        <v>9.2899999999999991</v>
      </c>
      <c r="AO244" t="s">
        <v>3190</v>
      </c>
      <c r="AP244">
        <v>0.11216526521515199</v>
      </c>
      <c r="AQ244">
        <f>(Table2[[#This Row],[Sharpe Ratio]]-AVERAGE(Table2[Sharpe Ratio]))/_xlfn.STDEV.P(Table2[Sharpe Ratio])</f>
        <v>0.63490832102153127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196</v>
      </c>
      <c r="AT244">
        <f>_xlfn.RANK.AVG(Table2[[#This Row],[6M Return vs Nifty Z-Score]],Table2[6M Return vs Nifty Z-Score])</f>
        <v>438</v>
      </c>
      <c r="AU244">
        <f>_xlfn.RANK.AVG(Table2[[#This Row],[Sharpe Ratio Z-Score]],Table2[Sharpe Ratio Z-Score])</f>
        <v>189</v>
      </c>
      <c r="AV244">
        <f>(Table2[[#This Row],[Rank 1Y]]+Table2[[#This Row],[Rank 6M]]+Table2[[#This Row],[Rank Sharpe]])/3</f>
        <v>274.33333333333331</v>
      </c>
    </row>
    <row r="245" spans="1:48" x14ac:dyDescent="0.3">
      <c r="A245" t="s">
        <v>410</v>
      </c>
      <c r="B245" t="s">
        <v>411</v>
      </c>
      <c r="C245" t="s">
        <v>3144</v>
      </c>
      <c r="D245" t="s">
        <v>139</v>
      </c>
      <c r="E245">
        <v>56015.7042377459</v>
      </c>
      <c r="F245">
        <v>208.41</v>
      </c>
      <c r="G245">
        <v>208.41616037446499</v>
      </c>
      <c r="H245">
        <f>(Table2[[#This Row],[1Y Return vs Nifty]]-AVERAGE(Table2[1Y Return vs Nifty]))/_xlfn.STDEV.P(Table2[1Y Return vs Nifty])</f>
        <v>3.7027959963496571</v>
      </c>
      <c r="I245">
        <v>4.2038114773560098</v>
      </c>
      <c r="J245">
        <f>(Table2[[#This Row],[1M Return vs Nifty]]-AVERAGE(Table2[1M Return vs Nifty]))/_xlfn.STDEV.P(Table2[1M Return vs Nifty])</f>
        <v>-4.4456373580408229E-2</v>
      </c>
      <c r="K245">
        <v>8.2323120914864205</v>
      </c>
      <c r="L245">
        <f>(Table2[[#This Row],[6M Return vs Nifty]]-AVERAGE(Table2[6M Return vs Nifty]))/_xlfn.STDEV.P(Table2[6M Return vs Nifty])</f>
        <v>3.0623190256148375E-2</v>
      </c>
      <c r="M245">
        <v>1.62507795969146</v>
      </c>
      <c r="N245">
        <f>(Table2[[#This Row],[1W Return vs Nifty]]-AVERAGE(Table2[1W Return vs Nifty]))/_xlfn.STDEV.P(Table2[1W Return vs Nifty])</f>
        <v>-4.3863262115573865E-3</v>
      </c>
      <c r="O245">
        <v>197.84</v>
      </c>
      <c r="P245">
        <v>208.22797024150901</v>
      </c>
      <c r="Q245">
        <v>189.112933739178</v>
      </c>
      <c r="R245">
        <v>70.487635322077395</v>
      </c>
      <c r="S245" s="1">
        <f>(Table2[[#This Row],[Close Price]]-Table2[[#This Row],[20D EMA]])/Table2[[#This Row],[20D EMA]]</f>
        <v>5.3427011726647759E-2</v>
      </c>
      <c r="T245" s="1">
        <f>(Table2[[#This Row],[Close Price]]-Table2[[#This Row],[50D EMA]])/Table2[[#This Row],[50D EMA]]</f>
        <v>8.7418495353847156E-4</v>
      </c>
      <c r="U245" s="1">
        <f>(Table2[[#This Row],[Close Price]]-Table2[[#This Row],[200D EMA]])/Table2[[#This Row],[200D EMA]]</f>
        <v>0.10203990747368048</v>
      </c>
      <c r="V245">
        <v>0.74245127072204098</v>
      </c>
      <c r="W245">
        <v>200</v>
      </c>
      <c r="X245">
        <v>213</v>
      </c>
      <c r="Y245">
        <v>189.01</v>
      </c>
      <c r="Z245">
        <v>213</v>
      </c>
      <c r="AA245">
        <v>181.4</v>
      </c>
      <c r="AB245">
        <v>213</v>
      </c>
      <c r="AC245" s="1">
        <f>(Table2[[#This Row],[Close Price]]/Table2[[#This Row],[Day Low]])-1</f>
        <v>4.2049999999999921E-2</v>
      </c>
      <c r="AD245" s="1">
        <f>(Table2[[#This Row],[Day High]]/Table2[[#This Row],[Close Price]])-1</f>
        <v>2.2023895206563893E-2</v>
      </c>
      <c r="AE245" s="1">
        <f>(Table2[[#This Row],[Close Price]]/Table2[[#This Row],[Current Week Low]])-1</f>
        <v>0.10264007195386493</v>
      </c>
      <c r="AF245" s="1">
        <f>(Table2[[#This Row],[Current Week High]]/Table2[[#This Row],[Close Price]])-1</f>
        <v>2.2023895206563893E-2</v>
      </c>
      <c r="AG245" s="1">
        <f>(Table2[[#This Row],[Close Price]]/Table2[[#This Row],[Current Month Low]])-1</f>
        <v>0.14889746416758531</v>
      </c>
      <c r="AH245" s="1">
        <f>(Table2[[#This Row],[Current Month High]]/Table2[[#This Row],[Close Price]])-1</f>
        <v>2.2023895206563893E-2</v>
      </c>
      <c r="AI245">
        <v>48.745261743678299</v>
      </c>
      <c r="AJ245">
        <v>345.32051282051202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-7.0000000000000007E-2</v>
      </c>
      <c r="AM245" t="s">
        <v>3189</v>
      </c>
      <c r="AN245">
        <v>3.9</v>
      </c>
      <c r="AO245" t="s">
        <v>3190</v>
      </c>
      <c r="AQ245">
        <f>(Table2[[#This Row],[Sharpe Ratio]]-AVERAGE(Table2[Sharpe Ratio]))/_xlfn.STDEV.P(Table2[Sharpe Ratio])</f>
        <v>-0.66033855426170107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</v>
      </c>
      <c r="AT245">
        <f>_xlfn.RANK.AVG(Table2[[#This Row],[6M Return vs Nifty Z-Score]],Table2[6M Return vs Nifty Z-Score])</f>
        <v>289</v>
      </c>
      <c r="AU245">
        <f>_xlfn.RANK.AVG(Table2[[#This Row],[Sharpe Ratio Z-Score]],Table2[Sharpe Ratio Z-Score])</f>
        <v>533</v>
      </c>
      <c r="AV245">
        <f>(Table2[[#This Row],[Rank 1Y]]+Table2[[#This Row],[Rank 6M]]+Table2[[#This Row],[Rank Sharpe]])/3</f>
        <v>275.33333333333331</v>
      </c>
    </row>
    <row r="246" spans="1:48" x14ac:dyDescent="0.3">
      <c r="A246" t="s">
        <v>1807</v>
      </c>
      <c r="B246" t="s">
        <v>1808</v>
      </c>
      <c r="C246" t="s">
        <v>3152</v>
      </c>
      <c r="D246" t="s">
        <v>80</v>
      </c>
      <c r="E246">
        <v>4357.5584014249998</v>
      </c>
      <c r="F246">
        <v>1081.45</v>
      </c>
      <c r="G246">
        <v>34.086354604685098</v>
      </c>
      <c r="H246">
        <f>(Table2[[#This Row],[1Y Return vs Nifty]]-AVERAGE(Table2[1Y Return vs Nifty]))/_xlfn.STDEV.P(Table2[1Y Return vs Nifty])</f>
        <v>0.31580336629410066</v>
      </c>
      <c r="I246">
        <v>18.429922314532099</v>
      </c>
      <c r="J246">
        <f>(Table2[[#This Row],[1M Return vs Nifty]]-AVERAGE(Table2[1M Return vs Nifty]))/_xlfn.STDEV.P(Table2[1M Return vs Nifty])</f>
        <v>1.2732318804621408</v>
      </c>
      <c r="K246">
        <v>18.843822068647299</v>
      </c>
      <c r="L246">
        <f>(Table2[[#This Row],[6M Return vs Nifty]]-AVERAGE(Table2[6M Return vs Nifty]))/_xlfn.STDEV.P(Table2[6M Return vs Nifty])</f>
        <v>0.37376367698395735</v>
      </c>
      <c r="M246">
        <v>8.1483228751149799</v>
      </c>
      <c r="N246">
        <f>(Table2[[#This Row],[1W Return vs Nifty]]-AVERAGE(Table2[1W Return vs Nifty]))/_xlfn.STDEV.P(Table2[1W Return vs Nifty])</f>
        <v>1.3765919609859503</v>
      </c>
      <c r="O246">
        <v>1018.38</v>
      </c>
      <c r="P246">
        <v>1051.6638586686599</v>
      </c>
      <c r="Q246">
        <v>1012.89483801115</v>
      </c>
      <c r="R246">
        <v>68.403876605008506</v>
      </c>
      <c r="S246" s="1">
        <f>(Table2[[#This Row],[Close Price]]-Table2[[#This Row],[20D EMA]])/Table2[[#This Row],[20D EMA]]</f>
        <v>6.1931695437852326E-2</v>
      </c>
      <c r="T246" s="1">
        <f>(Table2[[#This Row],[Close Price]]-Table2[[#This Row],[50D EMA]])/Table2[[#This Row],[50D EMA]]</f>
        <v>2.8322872451894923E-2</v>
      </c>
      <c r="U246" s="1">
        <f>(Table2[[#This Row],[Close Price]]-Table2[[#This Row],[200D EMA]])/Table2[[#This Row],[200D EMA]]</f>
        <v>6.7682408297647365E-2</v>
      </c>
      <c r="V246">
        <v>1.71806033597774</v>
      </c>
      <c r="W246">
        <v>1065</v>
      </c>
      <c r="X246">
        <v>1104.8</v>
      </c>
      <c r="Y246">
        <v>996.2</v>
      </c>
      <c r="Z246">
        <v>1104.8</v>
      </c>
      <c r="AA246">
        <v>925.05</v>
      </c>
      <c r="AB246">
        <v>1104.8</v>
      </c>
      <c r="AC246" s="1">
        <f>(Table2[[#This Row],[Close Price]]/Table2[[#This Row],[Day Low]])-1</f>
        <v>1.5446009389671334E-2</v>
      </c>
      <c r="AD246" s="1">
        <f>(Table2[[#This Row],[Day High]]/Table2[[#This Row],[Close Price]])-1</f>
        <v>2.1591381940912591E-2</v>
      </c>
      <c r="AE246" s="1">
        <f>(Table2[[#This Row],[Close Price]]/Table2[[#This Row],[Current Week Low]])-1</f>
        <v>8.5575185705681678E-2</v>
      </c>
      <c r="AF246" s="1">
        <f>(Table2[[#This Row],[Current Week High]]/Table2[[#This Row],[Close Price]])-1</f>
        <v>2.1591381940912591E-2</v>
      </c>
      <c r="AG246" s="1">
        <f>(Table2[[#This Row],[Close Price]]/Table2[[#This Row],[Current Month Low]])-1</f>
        <v>0.16907194205718623</v>
      </c>
      <c r="AH246" s="1">
        <f>(Table2[[#This Row],[Current Month High]]/Table2[[#This Row],[Close Price]])-1</f>
        <v>2.1591381940912591E-2</v>
      </c>
      <c r="AI246">
        <v>47.274492579407202</v>
      </c>
      <c r="AJ246">
        <v>77.286885245901601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</v>
      </c>
      <c r="AM246">
        <v>0</v>
      </c>
      <c r="AN246">
        <v>5.49</v>
      </c>
      <c r="AO246" t="s">
        <v>3190</v>
      </c>
      <c r="AP246">
        <v>2.8292769766023001E-2</v>
      </c>
      <c r="AQ246">
        <f>(Table2[[#This Row],[Sharpe Ratio]]-AVERAGE(Table2[Sharpe Ratio]))/_xlfn.STDEV.P(Table2[Sharpe Ratio])</f>
        <v>-0.33362313516777986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214</v>
      </c>
      <c r="AT246">
        <f>_xlfn.RANK.AVG(Table2[[#This Row],[6M Return vs Nifty Z-Score]],Table2[6M Return vs Nifty Z-Score])</f>
        <v>189</v>
      </c>
      <c r="AU246">
        <f>_xlfn.RANK.AVG(Table2[[#This Row],[Sharpe Ratio Z-Score]],Table2[Sharpe Ratio Z-Score])</f>
        <v>432</v>
      </c>
      <c r="AV246">
        <f>(Table2[[#This Row],[Rank 1Y]]+Table2[[#This Row],[Rank 6M]]+Table2[[#This Row],[Rank Sharpe]])/3</f>
        <v>278.33333333333331</v>
      </c>
    </row>
    <row r="247" spans="1:48" x14ac:dyDescent="0.3">
      <c r="A247" t="s">
        <v>219</v>
      </c>
      <c r="B247" t="s">
        <v>220</v>
      </c>
      <c r="C247" t="s">
        <v>3150</v>
      </c>
      <c r="D247" t="s">
        <v>221</v>
      </c>
      <c r="E247">
        <v>113854.290479127</v>
      </c>
      <c r="F247">
        <v>161.81</v>
      </c>
      <c r="G247">
        <v>61.644981942002602</v>
      </c>
      <c r="H247">
        <f>(Table2[[#This Row],[1Y Return vs Nifty]]-AVERAGE(Table2[1Y Return vs Nifty]))/_xlfn.STDEV.P(Table2[1Y Return vs Nifty])</f>
        <v>0.85123026747018538</v>
      </c>
      <c r="I247">
        <v>-11.9623709918923</v>
      </c>
      <c r="J247">
        <f>(Table2[[#This Row],[1M Return vs Nifty]]-AVERAGE(Table2[1M Return vs Nifty]))/_xlfn.STDEV.P(Table2[1M Return vs Nifty])</f>
        <v>-1.5418430449094467</v>
      </c>
      <c r="K247">
        <v>9.4680352459894301</v>
      </c>
      <c r="L247">
        <f>(Table2[[#This Row],[6M Return vs Nifty]]-AVERAGE(Table2[6M Return vs Nifty]))/_xlfn.STDEV.P(Table2[6M Return vs Nifty])</f>
        <v>7.0582314415633451E-2</v>
      </c>
      <c r="M247">
        <v>-1.99911580718133</v>
      </c>
      <c r="N247">
        <f>(Table2[[#This Row],[1W Return vs Nifty]]-AVERAGE(Table2[1W Return vs Nifty]))/_xlfn.STDEV.P(Table2[1W Return vs Nifty])</f>
        <v>-0.77163222384974606</v>
      </c>
      <c r="O247">
        <v>172.25</v>
      </c>
      <c r="P247">
        <v>182.648486551991</v>
      </c>
      <c r="Q247">
        <v>166.12926484084599</v>
      </c>
      <c r="R247">
        <v>30.269228758326701</v>
      </c>
      <c r="S247" s="1">
        <f>(Table2[[#This Row],[Close Price]]-Table2[[#This Row],[20D EMA]])/Table2[[#This Row],[20D EMA]]</f>
        <v>-6.0609579100145125E-2</v>
      </c>
      <c r="T247" s="1">
        <f>(Table2[[#This Row],[Close Price]]-Table2[[#This Row],[50D EMA]])/Table2[[#This Row],[50D EMA]]</f>
        <v>-0.11409066094867043</v>
      </c>
      <c r="U247" s="1">
        <f>(Table2[[#This Row],[Close Price]]-Table2[[#This Row],[200D EMA]])/Table2[[#This Row],[200D EMA]]</f>
        <v>-2.5999421865761586E-2</v>
      </c>
      <c r="V247">
        <v>1.0053979407121201</v>
      </c>
      <c r="W247">
        <v>161.03</v>
      </c>
      <c r="X247">
        <v>164.29</v>
      </c>
      <c r="Y247">
        <v>161.03</v>
      </c>
      <c r="Z247">
        <v>171.21</v>
      </c>
      <c r="AA247">
        <v>158.80000000000001</v>
      </c>
      <c r="AB247">
        <v>189.74</v>
      </c>
      <c r="AC247" s="1">
        <f>(Table2[[#This Row],[Close Price]]/Table2[[#This Row],[Day Low]])-1</f>
        <v>4.8438179221264033E-3</v>
      </c>
      <c r="AD247" s="1">
        <f>(Table2[[#This Row],[Day High]]/Table2[[#This Row],[Close Price]])-1</f>
        <v>1.5326617637970497E-2</v>
      </c>
      <c r="AE247" s="1">
        <f>(Table2[[#This Row],[Close Price]]/Table2[[#This Row],[Current Week Low]])-1</f>
        <v>4.8438179221264033E-3</v>
      </c>
      <c r="AF247" s="1">
        <f>(Table2[[#This Row],[Current Week High]]/Table2[[#This Row],[Close Price]])-1</f>
        <v>5.809282491811385E-2</v>
      </c>
      <c r="AG247" s="1">
        <f>(Table2[[#This Row],[Close Price]]/Table2[[#This Row],[Current Month Low]])-1</f>
        <v>1.8954659949622199E-2</v>
      </c>
      <c r="AH247" s="1">
        <f>(Table2[[#This Row],[Current Month High]]/Table2[[#This Row],[Close Price]])-1</f>
        <v>0.17260985105988502</v>
      </c>
      <c r="AI247">
        <v>34.101724244484203</v>
      </c>
      <c r="AJ247">
        <v>86.417050691244199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-0.05</v>
      </c>
      <c r="AM247" t="s">
        <v>3189</v>
      </c>
      <c r="AN247">
        <v>-8.1</v>
      </c>
      <c r="AO247" t="s">
        <v>3189</v>
      </c>
      <c r="AP247">
        <v>1.9562420420943999E-2</v>
      </c>
      <c r="AQ247">
        <f>(Table2[[#This Row],[Sharpe Ratio]]-AVERAGE(Table2[Sharpe Ratio]))/_xlfn.STDEV.P(Table2[Sharpe Ratio])</f>
        <v>-0.43443828224253617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111</v>
      </c>
      <c r="AT247">
        <f>_xlfn.RANK.AVG(Table2[[#This Row],[6M Return vs Nifty Z-Score]],Table2[6M Return vs Nifty Z-Score])</f>
        <v>275</v>
      </c>
      <c r="AU247">
        <f>_xlfn.RANK.AVG(Table2[[#This Row],[Sharpe Ratio Z-Score]],Table2[Sharpe Ratio Z-Score])</f>
        <v>450</v>
      </c>
      <c r="AV247">
        <f>(Table2[[#This Row],[Rank 1Y]]+Table2[[#This Row],[Rank 6M]]+Table2[[#This Row],[Rank Sharpe]])/3</f>
        <v>278.66666666666669</v>
      </c>
    </row>
    <row r="248" spans="1:48" x14ac:dyDescent="0.3">
      <c r="A248" t="s">
        <v>1299</v>
      </c>
      <c r="B248" t="s">
        <v>1300</v>
      </c>
      <c r="C248" t="s">
        <v>3153</v>
      </c>
      <c r="D248" t="s">
        <v>85</v>
      </c>
      <c r="E248">
        <v>8929.9206629599994</v>
      </c>
      <c r="F248">
        <v>1148.95</v>
      </c>
      <c r="G248">
        <v>37.991833821413998</v>
      </c>
      <c r="H248">
        <f>(Table2[[#This Row],[1Y Return vs Nifty]]-AVERAGE(Table2[1Y Return vs Nifty]))/_xlfn.STDEV.P(Table2[1Y Return vs Nifty])</f>
        <v>0.39168155169955343</v>
      </c>
      <c r="I248">
        <v>-3.4929563914391402</v>
      </c>
      <c r="J248">
        <f>(Table2[[#This Row],[1M Return vs Nifty]]-AVERAGE(Table2[1M Return vs Nifty]))/_xlfn.STDEV.P(Table2[1M Return vs Nifty])</f>
        <v>-0.75736665038636797</v>
      </c>
      <c r="K248">
        <v>33.1738337463307</v>
      </c>
      <c r="L248">
        <f>(Table2[[#This Row],[6M Return vs Nifty]]-AVERAGE(Table2[6M Return vs Nifty]))/_xlfn.STDEV.P(Table2[6M Return vs Nifty])</f>
        <v>0.83714798256146328</v>
      </c>
      <c r="M248">
        <v>2.1549210448986899E-2</v>
      </c>
      <c r="N248">
        <f>(Table2[[#This Row],[1W Return vs Nifty]]-AVERAGE(Table2[1W Return vs Nifty]))/_xlfn.STDEV.P(Table2[1W Return vs Nifty])</f>
        <v>-0.343855166384188</v>
      </c>
      <c r="O248">
        <v>1158.1500000000001</v>
      </c>
      <c r="P248">
        <v>1195.53141108814</v>
      </c>
      <c r="Q248">
        <v>1034.0490740154801</v>
      </c>
      <c r="R248">
        <v>52.137375956589501</v>
      </c>
      <c r="S248" s="1">
        <f>(Table2[[#This Row],[Close Price]]-Table2[[#This Row],[20D EMA]])/Table2[[#This Row],[20D EMA]]</f>
        <v>-7.9437033199499588E-3</v>
      </c>
      <c r="T248" s="1">
        <f>(Table2[[#This Row],[Close Price]]-Table2[[#This Row],[50D EMA]])/Table2[[#This Row],[50D EMA]]</f>
        <v>-3.8962933684647233E-2</v>
      </c>
      <c r="U248" s="1">
        <f>(Table2[[#This Row],[Close Price]]-Table2[[#This Row],[200D EMA]])/Table2[[#This Row],[200D EMA]]</f>
        <v>0.11111747872693309</v>
      </c>
      <c r="V248">
        <v>0.58493041345888797</v>
      </c>
      <c r="W248">
        <v>1145</v>
      </c>
      <c r="X248">
        <v>1177</v>
      </c>
      <c r="Y248">
        <v>1122.5999999999999</v>
      </c>
      <c r="Z248">
        <v>1177</v>
      </c>
      <c r="AA248">
        <v>1016.05</v>
      </c>
      <c r="AB248">
        <v>1247.7</v>
      </c>
      <c r="AC248" s="1">
        <f>(Table2[[#This Row],[Close Price]]/Table2[[#This Row],[Day Low]])-1</f>
        <v>3.4497816593885844E-3</v>
      </c>
      <c r="AD248" s="1">
        <f>(Table2[[#This Row],[Day High]]/Table2[[#This Row],[Close Price]])-1</f>
        <v>2.441359502154139E-2</v>
      </c>
      <c r="AE248" s="1">
        <f>(Table2[[#This Row],[Close Price]]/Table2[[#This Row],[Current Week Low]])-1</f>
        <v>2.3472296454658981E-2</v>
      </c>
      <c r="AF248" s="1">
        <f>(Table2[[#This Row],[Current Week High]]/Table2[[#This Row],[Close Price]])-1</f>
        <v>2.441359502154139E-2</v>
      </c>
      <c r="AG248" s="1">
        <f>(Table2[[#This Row],[Close Price]]/Table2[[#This Row],[Current Month Low]])-1</f>
        <v>0.13080064957433213</v>
      </c>
      <c r="AH248" s="1">
        <f>(Table2[[#This Row],[Current Month High]]/Table2[[#This Row],[Close Price]])-1</f>
        <v>8.5948039514339269E-2</v>
      </c>
      <c r="AI248">
        <v>34.383567605204703</v>
      </c>
      <c r="AJ248">
        <v>68.616084531846198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0.01</v>
      </c>
      <c r="AM248" t="s">
        <v>3190</v>
      </c>
      <c r="AN248">
        <v>1.59</v>
      </c>
      <c r="AO248" t="s">
        <v>3190</v>
      </c>
      <c r="AQ248">
        <f>(Table2[[#This Row],[Sharpe Ratio]]-AVERAGE(Table2[Sharpe Ratio]))/_xlfn.STDEV.P(Table2[Sharpe Ratio])</f>
        <v>-0.66033855426170107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192</v>
      </c>
      <c r="AT248">
        <f>_xlfn.RANK.AVG(Table2[[#This Row],[6M Return vs Nifty Z-Score]],Table2[6M Return vs Nifty Z-Score])</f>
        <v>113</v>
      </c>
      <c r="AU248">
        <f>_xlfn.RANK.AVG(Table2[[#This Row],[Sharpe Ratio Z-Score]],Table2[Sharpe Ratio Z-Score])</f>
        <v>533</v>
      </c>
      <c r="AV248">
        <f>(Table2[[#This Row],[Rank 1Y]]+Table2[[#This Row],[Rank 6M]]+Table2[[#This Row],[Rank Sharpe]])/3</f>
        <v>279.33333333333331</v>
      </c>
    </row>
    <row r="249" spans="1:48" x14ac:dyDescent="0.3">
      <c r="A249" t="s">
        <v>1393</v>
      </c>
      <c r="B249" t="s">
        <v>1394</v>
      </c>
      <c r="C249" t="s">
        <v>3163</v>
      </c>
      <c r="D249" t="s">
        <v>1395</v>
      </c>
      <c r="E249">
        <v>7974.4982915000001</v>
      </c>
      <c r="F249">
        <v>648.70000000000005</v>
      </c>
      <c r="G249">
        <v>-8.1659249542244297</v>
      </c>
      <c r="H249">
        <f>(Table2[[#This Row],[1Y Return vs Nifty]]-AVERAGE(Table2[1Y Return vs Nifty]))/_xlfn.STDEV.P(Table2[1Y Return vs Nifty])</f>
        <v>-0.50510134840547505</v>
      </c>
      <c r="I249">
        <v>2.7110151714654802</v>
      </c>
      <c r="J249">
        <f>(Table2[[#This Row],[1M Return vs Nifty]]-AVERAGE(Table2[1M Return vs Nifty]))/_xlfn.STDEV.P(Table2[1M Return vs Nifty])</f>
        <v>-0.1827260792268546</v>
      </c>
      <c r="K249">
        <v>16.295584604699801</v>
      </c>
      <c r="L249">
        <f>(Table2[[#This Row],[6M Return vs Nifty]]-AVERAGE(Table2[6M Return vs Nifty]))/_xlfn.STDEV.P(Table2[6M Return vs Nifty])</f>
        <v>0.29136226139287202</v>
      </c>
      <c r="M249">
        <v>-1.7831913004226501</v>
      </c>
      <c r="N249">
        <f>(Table2[[#This Row],[1W Return vs Nifty]]-AVERAGE(Table2[1W Return vs Nifty]))/_xlfn.STDEV.P(Table2[1W Return vs Nifty])</f>
        <v>-0.72592076285545826</v>
      </c>
      <c r="O249">
        <v>647.4</v>
      </c>
      <c r="P249">
        <v>651.51078637886997</v>
      </c>
      <c r="Q249">
        <v>606.65590845278598</v>
      </c>
      <c r="R249">
        <v>53.865780779961398</v>
      </c>
      <c r="S249" s="1">
        <f>(Table2[[#This Row],[Close Price]]-Table2[[#This Row],[20D EMA]])/Table2[[#This Row],[20D EMA]]</f>
        <v>2.0080321285141619E-3</v>
      </c>
      <c r="T249" s="1">
        <f>(Table2[[#This Row],[Close Price]]-Table2[[#This Row],[50D EMA]])/Table2[[#This Row],[50D EMA]]</f>
        <v>-4.3142591613753844E-3</v>
      </c>
      <c r="U249" s="1">
        <f>(Table2[[#This Row],[Close Price]]-Table2[[#This Row],[200D EMA]])/Table2[[#This Row],[200D EMA]]</f>
        <v>6.9304676607276822E-2</v>
      </c>
      <c r="V249">
        <v>0.42670133700309498</v>
      </c>
      <c r="W249">
        <v>643.04999999999995</v>
      </c>
      <c r="X249">
        <v>654.79999999999995</v>
      </c>
      <c r="Y249">
        <v>625</v>
      </c>
      <c r="Z249">
        <v>654.79999999999995</v>
      </c>
      <c r="AA249">
        <v>621.20000000000005</v>
      </c>
      <c r="AB249">
        <v>723.1</v>
      </c>
      <c r="AC249" s="1">
        <f>(Table2[[#This Row],[Close Price]]/Table2[[#This Row],[Day Low]])-1</f>
        <v>8.7862530129851901E-3</v>
      </c>
      <c r="AD249" s="1">
        <f>(Table2[[#This Row],[Day High]]/Table2[[#This Row],[Close Price]])-1</f>
        <v>9.4034222290733105E-3</v>
      </c>
      <c r="AE249" s="1">
        <f>(Table2[[#This Row],[Close Price]]/Table2[[#This Row],[Current Week Low]])-1</f>
        <v>3.7920000000000176E-2</v>
      </c>
      <c r="AF249" s="1">
        <f>(Table2[[#This Row],[Current Week High]]/Table2[[#This Row],[Close Price]])-1</f>
        <v>9.4034222290733105E-3</v>
      </c>
      <c r="AG249" s="1">
        <f>(Table2[[#This Row],[Close Price]]/Table2[[#This Row],[Current Month Low]])-1</f>
        <v>4.4269156471345772E-2</v>
      </c>
      <c r="AH249" s="1">
        <f>(Table2[[#This Row],[Current Month High]]/Table2[[#This Row],[Close Price]])-1</f>
        <v>0.11469092030214267</v>
      </c>
      <c r="AI249">
        <v>18.452289193772099</v>
      </c>
      <c r="AJ249">
        <v>59.405332350411598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0.03</v>
      </c>
      <c r="AM249" t="s">
        <v>3190</v>
      </c>
      <c r="AN249">
        <v>-3.29</v>
      </c>
      <c r="AO249" t="s">
        <v>3189</v>
      </c>
      <c r="AP249">
        <v>0.13113024466812301</v>
      </c>
      <c r="AQ249">
        <f>(Table2[[#This Row],[Sharpe Ratio]]-AVERAGE(Table2[Sharpe Ratio]))/_xlfn.STDEV.P(Table2[Sharpe Ratio])</f>
        <v>0.85390954505602057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492</v>
      </c>
      <c r="AT249">
        <f>_xlfn.RANK.AVG(Table2[[#This Row],[6M Return vs Nifty Z-Score]],Table2[6M Return vs Nifty Z-Score])</f>
        <v>209</v>
      </c>
      <c r="AU249">
        <f>_xlfn.RANK.AVG(Table2[[#This Row],[Sharpe Ratio Z-Score]],Table2[Sharpe Ratio Z-Score])</f>
        <v>139</v>
      </c>
      <c r="AV249">
        <f>(Table2[[#This Row],[Rank 1Y]]+Table2[[#This Row],[Rank 6M]]+Table2[[#This Row],[Rank Sharpe]])/3</f>
        <v>280</v>
      </c>
    </row>
    <row r="250" spans="1:48" x14ac:dyDescent="0.3">
      <c r="A250" t="s">
        <v>1761</v>
      </c>
      <c r="B250" t="s">
        <v>1762</v>
      </c>
      <c r="C250" t="s">
        <v>3154</v>
      </c>
      <c r="D250" t="s">
        <v>131</v>
      </c>
      <c r="E250">
        <v>4610.7299999999996</v>
      </c>
      <c r="F250">
        <v>7684.55</v>
      </c>
      <c r="G250">
        <v>-19.403267212872802</v>
      </c>
      <c r="H250">
        <f>(Table2[[#This Row],[1Y Return vs Nifty]]-AVERAGE(Table2[1Y Return vs Nifty]))/_xlfn.STDEV.P(Table2[1Y Return vs Nifty])</f>
        <v>-0.72342772835748981</v>
      </c>
      <c r="I250">
        <v>0.19349993938047699</v>
      </c>
      <c r="J250">
        <f>(Table2[[#This Row],[1M Return vs Nifty]]-AVERAGE(Table2[1M Return vs Nifty]))/_xlfn.STDEV.P(Table2[1M Return vs Nifty])</f>
        <v>-0.41590999636763382</v>
      </c>
      <c r="K250">
        <v>30.702793114595401</v>
      </c>
      <c r="L250">
        <f>(Table2[[#This Row],[6M Return vs Nifty]]-AVERAGE(Table2[6M Return vs Nifty]))/_xlfn.STDEV.P(Table2[6M Return vs Nifty])</f>
        <v>0.75724285247886369</v>
      </c>
      <c r="M250">
        <v>1.0299467985175701</v>
      </c>
      <c r="N250">
        <f>(Table2[[#This Row],[1W Return vs Nifty]]-AVERAGE(Table2[1W Return vs Nifty]))/_xlfn.STDEV.P(Table2[1W Return vs Nifty])</f>
        <v>-0.13037626255023049</v>
      </c>
      <c r="O250">
        <v>7793.93</v>
      </c>
      <c r="P250">
        <v>8014.8294190595598</v>
      </c>
      <c r="Q250">
        <v>7364.5592149263202</v>
      </c>
      <c r="R250">
        <v>47.814844267993102</v>
      </c>
      <c r="S250" s="1">
        <f>(Table2[[#This Row],[Close Price]]-Table2[[#This Row],[20D EMA]])/Table2[[#This Row],[20D EMA]]</f>
        <v>-1.4033998252486243E-2</v>
      </c>
      <c r="T250" s="1">
        <f>(Table2[[#This Row],[Close Price]]-Table2[[#This Row],[50D EMA]])/Table2[[#This Row],[50D EMA]]</f>
        <v>-4.1208540043802172E-2</v>
      </c>
      <c r="U250" s="1">
        <f>(Table2[[#This Row],[Close Price]]-Table2[[#This Row],[200D EMA]])/Table2[[#This Row],[200D EMA]]</f>
        <v>4.3450093309743497E-2</v>
      </c>
      <c r="V250">
        <v>0.279849611685068</v>
      </c>
      <c r="W250">
        <v>7650.05</v>
      </c>
      <c r="X250">
        <v>7841.95</v>
      </c>
      <c r="Y250">
        <v>7610.15</v>
      </c>
      <c r="Z250">
        <v>7841.95</v>
      </c>
      <c r="AA250">
        <v>7305.05</v>
      </c>
      <c r="AB250">
        <v>8349.9500000000007</v>
      </c>
      <c r="AC250" s="1">
        <f>(Table2[[#This Row],[Close Price]]/Table2[[#This Row],[Day Low]])-1</f>
        <v>4.5097744459186018E-3</v>
      </c>
      <c r="AD250" s="1">
        <f>(Table2[[#This Row],[Day High]]/Table2[[#This Row],[Close Price]])-1</f>
        <v>2.0482656759341689E-2</v>
      </c>
      <c r="AE250" s="1">
        <f>(Table2[[#This Row],[Close Price]]/Table2[[#This Row],[Current Week Low]])-1</f>
        <v>9.7764170220036029E-3</v>
      </c>
      <c r="AF250" s="1">
        <f>(Table2[[#This Row],[Current Week High]]/Table2[[#This Row],[Close Price]])-1</f>
        <v>2.0482656759341689E-2</v>
      </c>
      <c r="AG250" s="1">
        <f>(Table2[[#This Row],[Close Price]]/Table2[[#This Row],[Current Month Low]])-1</f>
        <v>5.1950363104975361E-2</v>
      </c>
      <c r="AH250" s="1">
        <f>(Table2[[#This Row],[Current Month High]]/Table2[[#This Row],[Close Price]])-1</f>
        <v>8.6589325334599954E-2</v>
      </c>
      <c r="AI250">
        <v>26.501226486912</v>
      </c>
      <c r="AJ250">
        <v>62.325070499889001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0.02</v>
      </c>
      <c r="AM250" t="s">
        <v>3190</v>
      </c>
      <c r="AN250">
        <v>-4.3499999999999996</v>
      </c>
      <c r="AO250" t="s">
        <v>3189</v>
      </c>
      <c r="AP250">
        <v>0.122568585488772</v>
      </c>
      <c r="AQ250">
        <f>(Table2[[#This Row],[Sharpe Ratio]]-AVERAGE(Table2[Sharpe Ratio]))/_xlfn.STDEV.P(Table2[Sharpe Ratio])</f>
        <v>0.75504237545567299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565</v>
      </c>
      <c r="AT250">
        <f>_xlfn.RANK.AVG(Table2[[#This Row],[6M Return vs Nifty Z-Score]],Table2[6M Return vs Nifty Z-Score])</f>
        <v>121</v>
      </c>
      <c r="AU250">
        <f>_xlfn.RANK.AVG(Table2[[#This Row],[Sharpe Ratio Z-Score]],Table2[Sharpe Ratio Z-Score])</f>
        <v>156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500</v>
      </c>
      <c r="B251" t="s">
        <v>501</v>
      </c>
      <c r="C251" t="s">
        <v>3152</v>
      </c>
      <c r="D251" t="s">
        <v>80</v>
      </c>
      <c r="E251">
        <v>42885.979687500003</v>
      </c>
      <c r="F251">
        <v>1169.95</v>
      </c>
      <c r="G251">
        <v>70.982289820978593</v>
      </c>
      <c r="H251">
        <f>(Table2[[#This Row],[1Y Return vs Nifty]]-AVERAGE(Table2[1Y Return vs Nifty]))/_xlfn.STDEV.P(Table2[1Y Return vs Nifty])</f>
        <v>1.0326415461153065</v>
      </c>
      <c r="I251">
        <v>9.7856297137371104</v>
      </c>
      <c r="J251">
        <f>(Table2[[#This Row],[1M Return vs Nifty]]-AVERAGE(Table2[1M Return vs Nifty]))/_xlfn.STDEV.P(Table2[1M Return vs Nifty])</f>
        <v>0.4725574758449258</v>
      </c>
      <c r="K251">
        <v>-23.987983919677099</v>
      </c>
      <c r="L251">
        <f>(Table2[[#This Row],[6M Return vs Nifty]]-AVERAGE(Table2[6M Return vs Nifty]))/_xlfn.STDEV.P(Table2[6M Return vs Nifty])</f>
        <v>-1.0112726454525036</v>
      </c>
      <c r="M251">
        <v>15.191842221278799</v>
      </c>
      <c r="N251">
        <f>(Table2[[#This Row],[1W Return vs Nifty]]-AVERAGE(Table2[1W Return vs Nifty]))/_xlfn.STDEV.P(Table2[1W Return vs Nifty])</f>
        <v>2.8677129304760709</v>
      </c>
      <c r="O251">
        <v>1043.3900000000001</v>
      </c>
      <c r="P251">
        <v>1102.67150555737</v>
      </c>
      <c r="Q251">
        <v>1117.1140353395199</v>
      </c>
      <c r="R251">
        <v>74.889276839350202</v>
      </c>
      <c r="S251" s="1">
        <f>(Table2[[#This Row],[Close Price]]-Table2[[#This Row],[20D EMA]])/Table2[[#This Row],[20D EMA]]</f>
        <v>0.12129692636502164</v>
      </c>
      <c r="T251" s="1">
        <f>(Table2[[#This Row],[Close Price]]-Table2[[#This Row],[50D EMA]])/Table2[[#This Row],[50D EMA]]</f>
        <v>6.1014086338090912E-2</v>
      </c>
      <c r="U251" s="1">
        <f>(Table2[[#This Row],[Close Price]]-Table2[[#This Row],[200D EMA]])/Table2[[#This Row],[200D EMA]]</f>
        <v>4.7296840778141273E-2</v>
      </c>
      <c r="V251">
        <v>1.28138301327105</v>
      </c>
      <c r="W251">
        <v>1125</v>
      </c>
      <c r="X251">
        <v>1174.95</v>
      </c>
      <c r="Y251">
        <v>961</v>
      </c>
      <c r="Z251">
        <v>1174.95</v>
      </c>
      <c r="AA251">
        <v>890</v>
      </c>
      <c r="AB251">
        <v>1174.95</v>
      </c>
      <c r="AC251" s="1">
        <f>(Table2[[#This Row],[Close Price]]/Table2[[#This Row],[Day Low]])-1</f>
        <v>3.9955555555555522E-2</v>
      </c>
      <c r="AD251" s="1">
        <f>(Table2[[#This Row],[Day High]]/Table2[[#This Row],[Close Price]])-1</f>
        <v>4.2736869096970942E-3</v>
      </c>
      <c r="AE251" s="1">
        <f>(Table2[[#This Row],[Close Price]]/Table2[[#This Row],[Current Week Low]])-1</f>
        <v>0.21742976066597297</v>
      </c>
      <c r="AF251" s="1">
        <f>(Table2[[#This Row],[Current Week High]]/Table2[[#This Row],[Close Price]])-1</f>
        <v>4.2736869096970942E-3</v>
      </c>
      <c r="AG251" s="1">
        <f>(Table2[[#This Row],[Close Price]]/Table2[[#This Row],[Current Month Low]])-1</f>
        <v>0.31455056179775287</v>
      </c>
      <c r="AH251" s="1">
        <f>(Table2[[#This Row],[Current Month High]]/Table2[[#This Row],[Close Price]])-1</f>
        <v>4.2736869096970942E-3</v>
      </c>
      <c r="AI251">
        <v>53.399717936663897</v>
      </c>
      <c r="AJ251">
        <v>103.434185359067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</v>
      </c>
      <c r="AM251">
        <v>0</v>
      </c>
      <c r="AN251">
        <v>11.39</v>
      </c>
      <c r="AO251" t="s">
        <v>3190</v>
      </c>
      <c r="AP251">
        <v>0.165605207837666</v>
      </c>
      <c r="AQ251">
        <f>(Table2[[#This Row],[Sharpe Ratio]]-AVERAGE(Table2[Sharpe Ratio]))/_xlfn.STDEV.P(Table2[Sharpe Ratio])</f>
        <v>1.2520148607720929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90</v>
      </c>
      <c r="AT251">
        <f>_xlfn.RANK.AVG(Table2[[#This Row],[6M Return vs Nifty Z-Score]],Table2[6M Return vs Nifty Z-Score])</f>
        <v>678</v>
      </c>
      <c r="AU251">
        <f>_xlfn.RANK.AVG(Table2[[#This Row],[Sharpe Ratio Z-Score]],Table2[Sharpe Ratio Z-Score])</f>
        <v>77</v>
      </c>
      <c r="AV251">
        <f>(Table2[[#This Row],[Rank 1Y]]+Table2[[#This Row],[Rank 6M]]+Table2[[#This Row],[Rank Sharpe]])/3</f>
        <v>281.66666666666669</v>
      </c>
    </row>
    <row r="252" spans="1:48" x14ac:dyDescent="0.3">
      <c r="A252" t="s">
        <v>324</v>
      </c>
      <c r="B252" t="s">
        <v>325</v>
      </c>
      <c r="C252" t="s">
        <v>3146</v>
      </c>
      <c r="D252" t="s">
        <v>193</v>
      </c>
      <c r="E252">
        <v>81626.968547910001</v>
      </c>
      <c r="F252">
        <v>3001.15</v>
      </c>
      <c r="G252">
        <v>18.166839180134101</v>
      </c>
      <c r="H252">
        <f>(Table2[[#This Row],[1Y Return vs Nifty]]-AVERAGE(Table2[1Y Return vs Nifty]))/_xlfn.STDEV.P(Table2[1Y Return vs Nifty])</f>
        <v>6.5086867129403496E-3</v>
      </c>
      <c r="I252">
        <v>-0.91508946027706894</v>
      </c>
      <c r="J252">
        <f>(Table2[[#This Row],[1M Return vs Nifty]]-AVERAGE(Table2[1M Return vs Nifty]))/_xlfn.STDEV.P(Table2[1M Return vs Nifty])</f>
        <v>-0.51859267944272192</v>
      </c>
      <c r="K252">
        <v>6.5558836327432699</v>
      </c>
      <c r="L252">
        <f>(Table2[[#This Row],[6M Return vs Nifty]]-AVERAGE(Table2[6M Return vs Nifty]))/_xlfn.STDEV.P(Table2[6M Return vs Nifty])</f>
        <v>-2.358685888253078E-2</v>
      </c>
      <c r="M252">
        <v>7.9951369935844898</v>
      </c>
      <c r="N252">
        <f>(Table2[[#This Row],[1W Return vs Nifty]]-AVERAGE(Table2[1W Return vs Nifty]))/_xlfn.STDEV.P(Table2[1W Return vs Nifty])</f>
        <v>1.3441623375329603</v>
      </c>
      <c r="O252">
        <v>2941.59</v>
      </c>
      <c r="P252">
        <v>3141.3275783435301</v>
      </c>
      <c r="Q252">
        <v>3013.6581594802001</v>
      </c>
      <c r="R252">
        <v>65.101162614514394</v>
      </c>
      <c r="S252" s="1">
        <f>(Table2[[#This Row],[Close Price]]-Table2[[#This Row],[20D EMA]])/Table2[[#This Row],[20D EMA]]</f>
        <v>2.0247553194020902E-2</v>
      </c>
      <c r="T252" s="1">
        <f>(Table2[[#This Row],[Close Price]]-Table2[[#This Row],[50D EMA]])/Table2[[#This Row],[50D EMA]]</f>
        <v>-4.4623674178370099E-2</v>
      </c>
      <c r="U252" s="1">
        <f>(Table2[[#This Row],[Close Price]]-Table2[[#This Row],[200D EMA]])/Table2[[#This Row],[200D EMA]]</f>
        <v>-4.1504904731323004E-3</v>
      </c>
      <c r="V252">
        <v>1.2962570022056701</v>
      </c>
      <c r="W252">
        <v>2994</v>
      </c>
      <c r="X252">
        <v>3115</v>
      </c>
      <c r="Y252">
        <v>2743.8</v>
      </c>
      <c r="Z252">
        <v>3115</v>
      </c>
      <c r="AA252">
        <v>2668.85</v>
      </c>
      <c r="AB252">
        <v>3115</v>
      </c>
      <c r="AC252" s="1">
        <f>(Table2[[#This Row],[Close Price]]/Table2[[#This Row],[Day Low]])-1</f>
        <v>2.3881095524382889E-3</v>
      </c>
      <c r="AD252" s="1">
        <f>(Table2[[#This Row],[Day High]]/Table2[[#This Row],[Close Price]])-1</f>
        <v>3.7935458074404682E-2</v>
      </c>
      <c r="AE252" s="1">
        <f>(Table2[[#This Row],[Close Price]]/Table2[[#This Row],[Current Week Low]])-1</f>
        <v>9.3793279393541873E-2</v>
      </c>
      <c r="AF252" s="1">
        <f>(Table2[[#This Row],[Current Week High]]/Table2[[#This Row],[Close Price]])-1</f>
        <v>3.7935458074404682E-2</v>
      </c>
      <c r="AG252" s="1">
        <f>(Table2[[#This Row],[Close Price]]/Table2[[#This Row],[Current Month Low]])-1</f>
        <v>0.12451055698147151</v>
      </c>
      <c r="AH252" s="1">
        <f>(Table2[[#This Row],[Current Month High]]/Table2[[#This Row],[Close Price]])-1</f>
        <v>3.7935458074404682E-2</v>
      </c>
      <c r="AI252">
        <v>29.6169801576062</v>
      </c>
      <c r="AJ252">
        <v>39.8127227411427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-0.09</v>
      </c>
      <c r="AM252" t="s">
        <v>3189</v>
      </c>
      <c r="AN252">
        <v>4.54</v>
      </c>
      <c r="AO252" t="s">
        <v>3190</v>
      </c>
      <c r="AP252">
        <v>9.5072712820778005E-2</v>
      </c>
      <c r="AQ252">
        <f>(Table2[[#This Row],[Sharpe Ratio]]-AVERAGE(Table2[Sharpe Ratio]))/_xlfn.STDEV.P(Table2[Sharpe Ratio])</f>
        <v>0.43752925686150507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307</v>
      </c>
      <c r="AT252">
        <f>_xlfn.RANK.AVG(Table2[[#This Row],[6M Return vs Nifty Z-Score]],Table2[6M Return vs Nifty Z-Score])</f>
        <v>303</v>
      </c>
      <c r="AU252">
        <f>_xlfn.RANK.AVG(Table2[[#This Row],[Sharpe Ratio Z-Score]],Table2[Sharpe Ratio Z-Score])</f>
        <v>236</v>
      </c>
      <c r="AV252">
        <f>(Table2[[#This Row],[Rank 1Y]]+Table2[[#This Row],[Rank 6M]]+Table2[[#This Row],[Rank Sharpe]])/3</f>
        <v>282</v>
      </c>
    </row>
    <row r="253" spans="1:48" x14ac:dyDescent="0.3">
      <c r="A253" t="s">
        <v>857</v>
      </c>
      <c r="B253" t="s">
        <v>858</v>
      </c>
      <c r="C253" t="s">
        <v>3152</v>
      </c>
      <c r="D253" t="s">
        <v>776</v>
      </c>
      <c r="E253">
        <v>17777.828827500001</v>
      </c>
      <c r="F253">
        <v>4268.95</v>
      </c>
      <c r="G253">
        <v>51.748423471853897</v>
      </c>
      <c r="H253">
        <f>(Table2[[#This Row],[1Y Return vs Nifty]]-AVERAGE(Table2[1Y Return vs Nifty]))/_xlfn.STDEV.P(Table2[1Y Return vs Nifty])</f>
        <v>0.65895350531068675</v>
      </c>
      <c r="I253">
        <v>13.8975923624446</v>
      </c>
      <c r="J253">
        <f>(Table2[[#This Row],[1M Return vs Nifty]]-AVERAGE(Table2[1M Return vs Nifty]))/_xlfn.STDEV.P(Table2[1M Return vs Nifty])</f>
        <v>0.85342649516286373</v>
      </c>
      <c r="K253">
        <v>-9.1361431713980696</v>
      </c>
      <c r="L253">
        <f>(Table2[[#This Row],[6M Return vs Nifty]]-AVERAGE(Table2[6M Return vs Nifty]))/_xlfn.STDEV.P(Table2[6M Return vs Nifty])</f>
        <v>-0.53101414556539484</v>
      </c>
      <c r="M253">
        <v>11.0150438892768</v>
      </c>
      <c r="N253">
        <f>(Table2[[#This Row],[1W Return vs Nifty]]-AVERAGE(Table2[1W Return vs Nifty]))/_xlfn.STDEV.P(Table2[1W Return vs Nifty])</f>
        <v>1.9834800247239746</v>
      </c>
      <c r="O253">
        <v>3960.69</v>
      </c>
      <c r="P253">
        <v>3932.0301687973401</v>
      </c>
      <c r="Q253">
        <v>3718.4308356087299</v>
      </c>
      <c r="R253">
        <v>74.466726846909907</v>
      </c>
      <c r="S253" s="1">
        <f>(Table2[[#This Row],[Close Price]]-Table2[[#This Row],[20D EMA]])/Table2[[#This Row],[20D EMA]]</f>
        <v>7.7829873077670753E-2</v>
      </c>
      <c r="T253" s="1">
        <f>(Table2[[#This Row],[Close Price]]-Table2[[#This Row],[50D EMA]])/Table2[[#This Row],[50D EMA]]</f>
        <v>8.5685973082376105E-2</v>
      </c>
      <c r="U253" s="1">
        <f>(Table2[[#This Row],[Close Price]]-Table2[[#This Row],[200D EMA]])/Table2[[#This Row],[200D EMA]]</f>
        <v>0.148051473519245</v>
      </c>
      <c r="V253">
        <v>1.0773010313290501</v>
      </c>
      <c r="W253">
        <v>4185.45</v>
      </c>
      <c r="X253">
        <v>4339</v>
      </c>
      <c r="Y253">
        <v>3875</v>
      </c>
      <c r="Z253">
        <v>4339</v>
      </c>
      <c r="AA253">
        <v>3634</v>
      </c>
      <c r="AB253">
        <v>4349</v>
      </c>
      <c r="AC253" s="1">
        <f>(Table2[[#This Row],[Close Price]]/Table2[[#This Row],[Day Low]])-1</f>
        <v>1.9950065106499881E-2</v>
      </c>
      <c r="AD253" s="1">
        <f>(Table2[[#This Row],[Day High]]/Table2[[#This Row],[Close Price]])-1</f>
        <v>1.6409187270874703E-2</v>
      </c>
      <c r="AE253" s="1">
        <f>(Table2[[#This Row],[Close Price]]/Table2[[#This Row],[Current Week Low]])-1</f>
        <v>0.10166451612903216</v>
      </c>
      <c r="AF253" s="1">
        <f>(Table2[[#This Row],[Current Week High]]/Table2[[#This Row],[Close Price]])-1</f>
        <v>1.6409187270874703E-2</v>
      </c>
      <c r="AG253" s="1">
        <f>(Table2[[#This Row],[Close Price]]/Table2[[#This Row],[Current Month Low]])-1</f>
        <v>0.17472482113373689</v>
      </c>
      <c r="AH253" s="1">
        <f>(Table2[[#This Row],[Current Month High]]/Table2[[#This Row],[Close Price]])-1</f>
        <v>1.8751683669286479E-2</v>
      </c>
      <c r="AI253">
        <v>28.556202344838901</v>
      </c>
      <c r="AJ253">
        <v>79.205759502969997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0.16</v>
      </c>
      <c r="AM253" t="s">
        <v>3190</v>
      </c>
      <c r="AN253">
        <v>1.84</v>
      </c>
      <c r="AO253" t="s">
        <v>3190</v>
      </c>
      <c r="AP253">
        <v>0.104834486904938</v>
      </c>
      <c r="AQ253">
        <f>(Table2[[#This Row],[Sharpe Ratio]]-AVERAGE(Table2[Sharpe Ratio]))/_xlfn.STDEV.P(Table2[Sharpe Ratio])</f>
        <v>0.55025495100109378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3.5151008306332243</v>
      </c>
      <c r="AS253">
        <f>_xlfn.RANK.AVG(Table2[[#This Row],[1Y Return vs Nifty Z-Score]],Table2[1Y Return vs Nifty Z-Score])</f>
        <v>139</v>
      </c>
      <c r="AT253">
        <f>_xlfn.RANK.AVG(Table2[[#This Row],[6M Return vs Nifty Z-Score]],Table2[6M Return vs Nifty Z-Score])</f>
        <v>498</v>
      </c>
      <c r="AU253">
        <f>_xlfn.RANK.AVG(Table2[[#This Row],[Sharpe Ratio Z-Score]],Table2[Sharpe Ratio Z-Score])</f>
        <v>210</v>
      </c>
      <c r="AV253">
        <f>(Table2[[#This Row],[Rank 1Y]]+Table2[[#This Row],[Rank 6M]]+Table2[[#This Row],[Rank Sharpe]])/3</f>
        <v>282.33333333333331</v>
      </c>
    </row>
    <row r="254" spans="1:48" x14ac:dyDescent="0.3">
      <c r="A254" t="s">
        <v>1576</v>
      </c>
      <c r="B254" t="s">
        <v>1577</v>
      </c>
      <c r="C254" t="s">
        <v>3152</v>
      </c>
      <c r="D254" t="s">
        <v>1368</v>
      </c>
      <c r="E254">
        <v>6236.1805545899997</v>
      </c>
      <c r="F254">
        <v>963.9</v>
      </c>
      <c r="G254">
        <v>-27.440167634163899</v>
      </c>
      <c r="H254">
        <f>(Table2[[#This Row],[1Y Return vs Nifty]]-AVERAGE(Table2[1Y Return vs Nifty]))/_xlfn.STDEV.P(Table2[1Y Return vs Nifty])</f>
        <v>-0.87957384677484929</v>
      </c>
      <c r="I254">
        <v>7.7672846995217997</v>
      </c>
      <c r="J254">
        <f>(Table2[[#This Row],[1M Return vs Nifty]]-AVERAGE(Table2[1M Return vs Nifty]))/_xlfn.STDEV.P(Table2[1M Return vs Nifty])</f>
        <v>0.28560901549082512</v>
      </c>
      <c r="K254">
        <v>40.019242421581701</v>
      </c>
      <c r="L254">
        <f>(Table2[[#This Row],[6M Return vs Nifty]]-AVERAGE(Table2[6M Return vs Nifty]))/_xlfn.STDEV.P(Table2[6M Return vs Nifty])</f>
        <v>1.0585054396747302</v>
      </c>
      <c r="M254">
        <v>-2.3666564052555299</v>
      </c>
      <c r="N254">
        <f>(Table2[[#This Row],[1W Return vs Nifty]]-AVERAGE(Table2[1W Return vs Nifty]))/_xlfn.STDEV.P(Table2[1W Return vs Nifty])</f>
        <v>-0.84944098194251239</v>
      </c>
      <c r="O254">
        <v>924.89</v>
      </c>
      <c r="P254">
        <v>920.05890912898599</v>
      </c>
      <c r="Q254">
        <v>846.32967964761599</v>
      </c>
      <c r="R254">
        <v>63.983564124254201</v>
      </c>
      <c r="S254" s="1">
        <f>(Table2[[#This Row],[Close Price]]-Table2[[#This Row],[20D EMA]])/Table2[[#This Row],[20D EMA]]</f>
        <v>4.2177988733795364E-2</v>
      </c>
      <c r="T254" s="1">
        <f>(Table2[[#This Row],[Close Price]]-Table2[[#This Row],[50D EMA]])/Table2[[#This Row],[50D EMA]]</f>
        <v>4.7650308513960349E-2</v>
      </c>
      <c r="U254" s="1">
        <f>(Table2[[#This Row],[Close Price]]-Table2[[#This Row],[200D EMA]])/Table2[[#This Row],[200D EMA]]</f>
        <v>0.13891787465297969</v>
      </c>
      <c r="V254">
        <v>0.86693069734856898</v>
      </c>
      <c r="W254">
        <v>905.65</v>
      </c>
      <c r="X254">
        <v>977</v>
      </c>
      <c r="Y254">
        <v>884.05</v>
      </c>
      <c r="Z254">
        <v>977</v>
      </c>
      <c r="AA254">
        <v>884.05</v>
      </c>
      <c r="AB254">
        <v>1015</v>
      </c>
      <c r="AC254" s="1">
        <f>(Table2[[#This Row],[Close Price]]/Table2[[#This Row],[Day Low]])-1</f>
        <v>6.4318445315519224E-2</v>
      </c>
      <c r="AD254" s="1">
        <f>(Table2[[#This Row],[Day High]]/Table2[[#This Row],[Close Price]])-1</f>
        <v>1.3590621433758665E-2</v>
      </c>
      <c r="AE254" s="1">
        <f>(Table2[[#This Row],[Close Price]]/Table2[[#This Row],[Current Week Low]])-1</f>
        <v>9.032294553475495E-2</v>
      </c>
      <c r="AF254" s="1">
        <f>(Table2[[#This Row],[Current Week High]]/Table2[[#This Row],[Close Price]])-1</f>
        <v>1.3590621433758665E-2</v>
      </c>
      <c r="AG254" s="1">
        <f>(Table2[[#This Row],[Close Price]]/Table2[[#This Row],[Current Month Low]])-1</f>
        <v>9.032294553475495E-2</v>
      </c>
      <c r="AH254" s="1">
        <f>(Table2[[#This Row],[Current Month High]]/Table2[[#This Row],[Close Price]])-1</f>
        <v>5.3013798111837263E-2</v>
      </c>
      <c r="AI254">
        <v>9.4460006224712192</v>
      </c>
      <c r="AJ254">
        <v>57.912844036697201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0.13</v>
      </c>
      <c r="AM254" t="s">
        <v>3190</v>
      </c>
      <c r="AN254">
        <v>-2.15</v>
      </c>
      <c r="AO254" t="s">
        <v>3189</v>
      </c>
      <c r="AP254">
        <v>0.133572673172278</v>
      </c>
      <c r="AQ254">
        <f>(Table2[[#This Row],[Sharpe Ratio]]-AVERAGE(Table2[Sharpe Ratio]))/_xlfn.STDEV.P(Table2[Sharpe Ratio])</f>
        <v>0.88211389051039302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0.49721351695858673</v>
      </c>
      <c r="AS254">
        <f>_xlfn.RANK.AVG(Table2[[#This Row],[1Y Return vs Nifty Z-Score]],Table2[1Y Return vs Nifty Z-Score])</f>
        <v>627</v>
      </c>
      <c r="AT254">
        <f>_xlfn.RANK.AVG(Table2[[#This Row],[6M Return vs Nifty Z-Score]],Table2[6M Return vs Nifty Z-Score])</f>
        <v>89</v>
      </c>
      <c r="AU254">
        <f>_xlfn.RANK.AVG(Table2[[#This Row],[Sharpe Ratio Z-Score]],Table2[Sharpe Ratio Z-Score])</f>
        <v>132</v>
      </c>
      <c r="AV254">
        <f>(Table2[[#This Row],[Rank 1Y]]+Table2[[#This Row],[Rank 6M]]+Table2[[#This Row],[Rank Sharpe]])/3</f>
        <v>282.66666666666669</v>
      </c>
    </row>
    <row r="255" spans="1:48" x14ac:dyDescent="0.3">
      <c r="A255" t="s">
        <v>1240</v>
      </c>
      <c r="B255" t="s">
        <v>1241</v>
      </c>
      <c r="C255" t="s">
        <v>3156</v>
      </c>
      <c r="D255" t="s">
        <v>105</v>
      </c>
      <c r="E255">
        <v>9524.5115839999999</v>
      </c>
      <c r="F255">
        <v>1120</v>
      </c>
      <c r="G255">
        <v>33.840234448539199</v>
      </c>
      <c r="H255">
        <f>(Table2[[#This Row],[1Y Return vs Nifty]]-AVERAGE(Table2[1Y Return vs Nifty]))/_xlfn.STDEV.P(Table2[1Y Return vs Nifty])</f>
        <v>0.31102158413531628</v>
      </c>
      <c r="I255">
        <v>7.6135409447551101</v>
      </c>
      <c r="J255">
        <f>(Table2[[#This Row],[1M Return vs Nifty]]-AVERAGE(Table2[1M Return vs Nifty]))/_xlfn.STDEV.P(Table2[1M Return vs Nifty])</f>
        <v>0.27136855707551039</v>
      </c>
      <c r="K255">
        <v>13.860526286909501</v>
      </c>
      <c r="L255">
        <f>(Table2[[#This Row],[6M Return vs Nifty]]-AVERAGE(Table2[6M Return vs Nifty]))/_xlfn.STDEV.P(Table2[6M Return vs Nifty])</f>
        <v>0.21262067813322735</v>
      </c>
      <c r="M255">
        <v>2.6880726162190398</v>
      </c>
      <c r="N255">
        <f>(Table2[[#This Row],[1W Return vs Nifty]]-AVERAGE(Table2[1W Return vs Nifty]))/_xlfn.STDEV.P(Table2[1W Return vs Nifty])</f>
        <v>0.22065083843646846</v>
      </c>
      <c r="O255">
        <v>1110.0999999999999</v>
      </c>
      <c r="P255">
        <v>1140.98850282948</v>
      </c>
      <c r="Q255">
        <v>1066.5520789739901</v>
      </c>
      <c r="R255">
        <v>56.458780031493397</v>
      </c>
      <c r="S255" s="1">
        <f>(Table2[[#This Row],[Close Price]]-Table2[[#This Row],[20D EMA]])/Table2[[#This Row],[20D EMA]]</f>
        <v>8.9181154850915163E-3</v>
      </c>
      <c r="T255" s="1">
        <f>(Table2[[#This Row],[Close Price]]-Table2[[#This Row],[50D EMA]])/Table2[[#This Row],[50D EMA]]</f>
        <v>-1.8395016932626122E-2</v>
      </c>
      <c r="U255" s="1">
        <f>(Table2[[#This Row],[Close Price]]-Table2[[#This Row],[200D EMA]])/Table2[[#This Row],[200D EMA]]</f>
        <v>5.0112809378634514E-2</v>
      </c>
      <c r="V255">
        <v>0.58154649279541604</v>
      </c>
      <c r="W255">
        <v>1109</v>
      </c>
      <c r="X255">
        <v>1134.8</v>
      </c>
      <c r="Y255">
        <v>1086.55</v>
      </c>
      <c r="Z255">
        <v>1149.95</v>
      </c>
      <c r="AA255">
        <v>1035.5</v>
      </c>
      <c r="AB255">
        <v>1182.8</v>
      </c>
      <c r="AC255" s="1">
        <f>(Table2[[#This Row],[Close Price]]/Table2[[#This Row],[Day Low]])-1</f>
        <v>9.918845807033394E-3</v>
      </c>
      <c r="AD255" s="1">
        <f>(Table2[[#This Row],[Day High]]/Table2[[#This Row],[Close Price]])-1</f>
        <v>1.3214285714285623E-2</v>
      </c>
      <c r="AE255" s="1">
        <f>(Table2[[#This Row],[Close Price]]/Table2[[#This Row],[Current Week Low]])-1</f>
        <v>3.0785513782154661E-2</v>
      </c>
      <c r="AF255" s="1">
        <f>(Table2[[#This Row],[Current Week High]]/Table2[[#This Row],[Close Price]])-1</f>
        <v>2.6741071428571406E-2</v>
      </c>
      <c r="AG255" s="1">
        <f>(Table2[[#This Row],[Close Price]]/Table2[[#This Row],[Current Month Low]])-1</f>
        <v>8.1603090294543712E-2</v>
      </c>
      <c r="AH255" s="1">
        <f>(Table2[[#This Row],[Current Month High]]/Table2[[#This Row],[Close Price]])-1</f>
        <v>5.607142857142855E-2</v>
      </c>
      <c r="AI255">
        <v>24.553571428571399</v>
      </c>
      <c r="AJ255">
        <v>57.690953889475502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</v>
      </c>
      <c r="AM255" t="s">
        <v>3189</v>
      </c>
      <c r="AN255">
        <v>0.13</v>
      </c>
      <c r="AO255" t="s">
        <v>3190</v>
      </c>
      <c r="AP255">
        <v>3.9303517734925998E-2</v>
      </c>
      <c r="AQ255">
        <f>(Table2[[#This Row],[Sharpe Ratio]]-AVERAGE(Table2[Sharpe Ratio]))/_xlfn.STDEV.P(Table2[Sharpe Ratio])</f>
        <v>-0.2064747093703945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218</v>
      </c>
      <c r="AT255">
        <f>_xlfn.RANK.AVG(Table2[[#This Row],[6M Return vs Nifty Z-Score]],Table2[6M Return vs Nifty Z-Score])</f>
        <v>230</v>
      </c>
      <c r="AU255">
        <f>_xlfn.RANK.AVG(Table2[[#This Row],[Sharpe Ratio Z-Score]],Table2[Sharpe Ratio Z-Score])</f>
        <v>401</v>
      </c>
      <c r="AV255">
        <f>(Table2[[#This Row],[Rank 1Y]]+Table2[[#This Row],[Rank 6M]]+Table2[[#This Row],[Rank Sharpe]])/3</f>
        <v>283</v>
      </c>
    </row>
    <row r="256" spans="1:48" x14ac:dyDescent="0.3">
      <c r="A256" t="s">
        <v>1043</v>
      </c>
      <c r="B256" t="s">
        <v>1044</v>
      </c>
      <c r="C256" t="s">
        <v>3152</v>
      </c>
      <c r="D256" t="s">
        <v>166</v>
      </c>
      <c r="E256">
        <v>13106.07791165</v>
      </c>
      <c r="F256">
        <v>584.04999999999995</v>
      </c>
      <c r="G256">
        <v>4.9057651854617204</v>
      </c>
      <c r="H256">
        <f>(Table2[[#This Row],[1Y Return vs Nifty]]-AVERAGE(Table2[1Y Return vs Nifty]))/_xlfn.STDEV.P(Table2[1Y Return vs Nifty])</f>
        <v>-0.25113606708143804</v>
      </c>
      <c r="I256">
        <v>7.6055329389584196</v>
      </c>
      <c r="J256">
        <f>(Table2[[#This Row],[1M Return vs Nifty]]-AVERAGE(Table2[1M Return vs Nifty]))/_xlfn.STDEV.P(Table2[1M Return vs Nifty])</f>
        <v>0.27062681850076026</v>
      </c>
      <c r="K256">
        <v>-1.9682980109129999</v>
      </c>
      <c r="L256">
        <f>(Table2[[#This Row],[6M Return vs Nifty]]-AVERAGE(Table2[6M Return vs Nifty]))/_xlfn.STDEV.P(Table2[6M Return vs Nifty])</f>
        <v>-0.2992301786792344</v>
      </c>
      <c r="M256">
        <v>-0.68799573453936103</v>
      </c>
      <c r="N256">
        <f>(Table2[[#This Row],[1W Return vs Nifty]]-AVERAGE(Table2[1W Return vs Nifty]))/_xlfn.STDEV.P(Table2[1W Return vs Nifty])</f>
        <v>-0.49406662947104357</v>
      </c>
      <c r="O256">
        <v>579.84</v>
      </c>
      <c r="P256">
        <v>601.15945529138696</v>
      </c>
      <c r="Q256">
        <v>572.32357981178097</v>
      </c>
      <c r="R256">
        <v>54.296199339281301</v>
      </c>
      <c r="S256" s="1">
        <f>(Table2[[#This Row],[Close Price]]-Table2[[#This Row],[20D EMA]])/Table2[[#This Row],[20D EMA]]</f>
        <v>7.260623620308917E-3</v>
      </c>
      <c r="T256" s="1">
        <f>(Table2[[#This Row],[Close Price]]-Table2[[#This Row],[50D EMA]])/Table2[[#This Row],[50D EMA]]</f>
        <v>-2.8460760520008645E-2</v>
      </c>
      <c r="U256" s="1">
        <f>(Table2[[#This Row],[Close Price]]-Table2[[#This Row],[200D EMA]])/Table2[[#This Row],[200D EMA]]</f>
        <v>2.0489143907150266E-2</v>
      </c>
      <c r="V256">
        <v>0.66660180747892195</v>
      </c>
      <c r="W256">
        <v>578.4</v>
      </c>
      <c r="X256">
        <v>591.65</v>
      </c>
      <c r="Y256">
        <v>556</v>
      </c>
      <c r="Z256">
        <v>602</v>
      </c>
      <c r="AA256">
        <v>530.15</v>
      </c>
      <c r="AB256">
        <v>613</v>
      </c>
      <c r="AC256" s="1">
        <f>(Table2[[#This Row],[Close Price]]/Table2[[#This Row],[Day Low]])-1</f>
        <v>9.7683264177039764E-3</v>
      </c>
      <c r="AD256" s="1">
        <f>(Table2[[#This Row],[Day High]]/Table2[[#This Row],[Close Price]])-1</f>
        <v>1.3012584538995009E-2</v>
      </c>
      <c r="AE256" s="1">
        <f>(Table2[[#This Row],[Close Price]]/Table2[[#This Row],[Current Week Low]])-1</f>
        <v>5.0449640287769659E-2</v>
      </c>
      <c r="AF256" s="1">
        <f>(Table2[[#This Row],[Current Week High]]/Table2[[#This Row],[Close Price]])-1</f>
        <v>3.0733670062494722E-2</v>
      </c>
      <c r="AG256" s="1">
        <f>(Table2[[#This Row],[Close Price]]/Table2[[#This Row],[Current Month Low]])-1</f>
        <v>0.10166933886635854</v>
      </c>
      <c r="AH256" s="1">
        <f>(Table2[[#This Row],[Current Month High]]/Table2[[#This Row],[Close Price]])-1</f>
        <v>4.9567674000513762E-2</v>
      </c>
      <c r="AI256">
        <v>26.547384641725898</v>
      </c>
      <c r="AJ256">
        <v>47.804631152726799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0</v>
      </c>
      <c r="AM256" t="s">
        <v>3191</v>
      </c>
      <c r="AN256">
        <v>2.1800000000000002</v>
      </c>
      <c r="AO256" t="s">
        <v>3190</v>
      </c>
      <c r="AP256">
        <v>0.17969927786752901</v>
      </c>
      <c r="AQ256">
        <f>(Table2[[#This Row],[Sharpe Ratio]]-AVERAGE(Table2[Sharpe Ratio]))/_xlfn.STDEV.P(Table2[Sharpe Ratio])</f>
        <v>1.4147684559353224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391</v>
      </c>
      <c r="AT256">
        <f>_xlfn.RANK.AVG(Table2[[#This Row],[6M Return vs Nifty Z-Score]],Table2[6M Return vs Nifty Z-Score])</f>
        <v>406</v>
      </c>
      <c r="AU256">
        <f>_xlfn.RANK.AVG(Table2[[#This Row],[Sharpe Ratio Z-Score]],Table2[Sharpe Ratio Z-Score])</f>
        <v>53</v>
      </c>
      <c r="AV256">
        <f>(Table2[[#This Row],[Rank 1Y]]+Table2[[#This Row],[Rank 6M]]+Table2[[#This Row],[Rank Sharpe]])/3</f>
        <v>283.33333333333331</v>
      </c>
    </row>
    <row r="257" spans="1:48" x14ac:dyDescent="0.3">
      <c r="A257" t="s">
        <v>1301</v>
      </c>
      <c r="B257" t="s">
        <v>1302</v>
      </c>
      <c r="C257" t="s">
        <v>3150</v>
      </c>
      <c r="D257" t="s">
        <v>221</v>
      </c>
      <c r="E257">
        <v>8878.3169909999997</v>
      </c>
      <c r="F257">
        <v>450.35</v>
      </c>
      <c r="G257">
        <v>31.521730934897299</v>
      </c>
      <c r="H257">
        <f>(Table2[[#This Row],[1Y Return vs Nifty]]-AVERAGE(Table2[1Y Return vs Nifty]))/_xlfn.STDEV.P(Table2[1Y Return vs Nifty])</f>
        <v>0.26597619285074509</v>
      </c>
      <c r="I257">
        <v>10.1639099891272</v>
      </c>
      <c r="J257">
        <f>(Table2[[#This Row],[1M Return vs Nifty]]-AVERAGE(Table2[1M Return vs Nifty]))/_xlfn.STDEV.P(Table2[1M Return vs Nifty])</f>
        <v>0.507595546426727</v>
      </c>
      <c r="K257">
        <v>41.167395703690303</v>
      </c>
      <c r="L257">
        <f>(Table2[[#This Row],[6M Return vs Nifty]]-AVERAGE(Table2[6M Return vs Nifty]))/_xlfn.STDEV.P(Table2[6M Return vs Nifty])</f>
        <v>1.0956328491488614</v>
      </c>
      <c r="M257">
        <v>0.97625588485588499</v>
      </c>
      <c r="N257">
        <f>(Table2[[#This Row],[1W Return vs Nifty]]-AVERAGE(Table2[1W Return vs Nifty]))/_xlfn.STDEV.P(Table2[1W Return vs Nifty])</f>
        <v>-0.14174268937429052</v>
      </c>
      <c r="O257">
        <v>437.27</v>
      </c>
      <c r="P257">
        <v>430.797901677445</v>
      </c>
      <c r="Q257">
        <v>372.68453754817801</v>
      </c>
      <c r="R257">
        <v>63.3860918995464</v>
      </c>
      <c r="S257" s="1">
        <f>(Table2[[#This Row],[Close Price]]-Table2[[#This Row],[20D EMA]])/Table2[[#This Row],[20D EMA]]</f>
        <v>2.991286847942928E-2</v>
      </c>
      <c r="T257" s="1">
        <f>(Table2[[#This Row],[Close Price]]-Table2[[#This Row],[50D EMA]])/Table2[[#This Row],[50D EMA]]</f>
        <v>4.5385778914945683E-2</v>
      </c>
      <c r="U257" s="1">
        <f>(Table2[[#This Row],[Close Price]]-Table2[[#This Row],[200D EMA]])/Table2[[#This Row],[200D EMA]]</f>
        <v>0.20839464648243414</v>
      </c>
      <c r="V257">
        <v>0.53651547559267398</v>
      </c>
      <c r="W257">
        <v>447.7</v>
      </c>
      <c r="X257">
        <v>458.7</v>
      </c>
      <c r="Y257">
        <v>431.65</v>
      </c>
      <c r="Z257">
        <v>458.7</v>
      </c>
      <c r="AA257">
        <v>403</v>
      </c>
      <c r="AB257">
        <v>462</v>
      </c>
      <c r="AC257" s="1">
        <f>(Table2[[#This Row],[Close Price]]/Table2[[#This Row],[Day Low]])-1</f>
        <v>5.9191422827786777E-3</v>
      </c>
      <c r="AD257" s="1">
        <f>(Table2[[#This Row],[Day High]]/Table2[[#This Row],[Close Price]])-1</f>
        <v>1.8541134673031978E-2</v>
      </c>
      <c r="AE257" s="1">
        <f>(Table2[[#This Row],[Close Price]]/Table2[[#This Row],[Current Week Low]])-1</f>
        <v>4.3322135989806609E-2</v>
      </c>
      <c r="AF257" s="1">
        <f>(Table2[[#This Row],[Current Week High]]/Table2[[#This Row],[Close Price]])-1</f>
        <v>1.8541134673031978E-2</v>
      </c>
      <c r="AG257" s="1">
        <f>(Table2[[#This Row],[Close Price]]/Table2[[#This Row],[Current Month Low]])-1</f>
        <v>0.11749379652605474</v>
      </c>
      <c r="AH257" s="1">
        <f>(Table2[[#This Row],[Current Month High]]/Table2[[#This Row],[Close Price]])-1</f>
        <v>2.5868768735427983E-2</v>
      </c>
      <c r="AI257">
        <v>7.7606306206283904</v>
      </c>
      <c r="AJ257">
        <v>87.567680133277804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0.12</v>
      </c>
      <c r="AM257" t="s">
        <v>3190</v>
      </c>
      <c r="AN257">
        <v>2.11</v>
      </c>
      <c r="AO257" t="s">
        <v>3190</v>
      </c>
      <c r="AQ257">
        <f>(Table2[[#This Row],[Sharpe Ratio]]-AVERAGE(Table2[Sharpe Ratio]))/_xlfn.STDEV.P(Table2[Sharpe Ratio])</f>
        <v>-0.66033855426170107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1.0671233447903419</v>
      </c>
      <c r="AS257">
        <f>_xlfn.RANK.AVG(Table2[[#This Row],[1Y Return vs Nifty Z-Score]],Table2[1Y Return vs Nifty Z-Score])</f>
        <v>232</v>
      </c>
      <c r="AT257">
        <f>_xlfn.RANK.AVG(Table2[[#This Row],[6M Return vs Nifty Z-Score]],Table2[6M Return vs Nifty Z-Score])</f>
        <v>85</v>
      </c>
      <c r="AU257">
        <f>_xlfn.RANK.AVG(Table2[[#This Row],[Sharpe Ratio Z-Score]],Table2[Sharpe Ratio Z-Score])</f>
        <v>533</v>
      </c>
      <c r="AV257">
        <f>(Table2[[#This Row],[Rank 1Y]]+Table2[[#This Row],[Rank 6M]]+Table2[[#This Row],[Rank Sharpe]])/3</f>
        <v>283.33333333333331</v>
      </c>
    </row>
    <row r="258" spans="1:48" x14ac:dyDescent="0.3">
      <c r="A258" t="s">
        <v>1082</v>
      </c>
      <c r="B258" t="s">
        <v>1083</v>
      </c>
      <c r="C258" t="s">
        <v>3155</v>
      </c>
      <c r="D258" t="s">
        <v>88</v>
      </c>
      <c r="E258">
        <v>11901</v>
      </c>
      <c r="F258">
        <v>79.34</v>
      </c>
      <c r="G258">
        <v>33.644113130370698</v>
      </c>
      <c r="H258">
        <f>(Table2[[#This Row],[1Y Return vs Nifty]]-AVERAGE(Table2[1Y Return vs Nifty]))/_xlfn.STDEV.P(Table2[1Y Return vs Nifty])</f>
        <v>0.30721121185674721</v>
      </c>
      <c r="I258">
        <v>8.2447955411382505</v>
      </c>
      <c r="J258">
        <f>(Table2[[#This Row],[1M Return vs Nifty]]-AVERAGE(Table2[1M Return vs Nifty]))/_xlfn.STDEV.P(Table2[1M Return vs Nifty])</f>
        <v>0.32983828056386943</v>
      </c>
      <c r="K258">
        <v>6.0957282331808704</v>
      </c>
      <c r="L258">
        <f>(Table2[[#This Row],[6M Return vs Nifty]]-AVERAGE(Table2[6M Return vs Nifty]))/_xlfn.STDEV.P(Table2[6M Return vs Nifty])</f>
        <v>-3.8466734424853641E-2</v>
      </c>
      <c r="M258">
        <v>1.8240668369928099</v>
      </c>
      <c r="N258">
        <f>(Table2[[#This Row],[1W Return vs Nifty]]-AVERAGE(Table2[1W Return vs Nifty]))/_xlfn.STDEV.P(Table2[1W Return vs Nifty])</f>
        <v>3.7739842974155606E-2</v>
      </c>
      <c r="O258">
        <v>77.72</v>
      </c>
      <c r="P258">
        <v>81.5702467489876</v>
      </c>
      <c r="Q258">
        <v>80.220099373812602</v>
      </c>
      <c r="R258">
        <v>63.349843221198597</v>
      </c>
      <c r="S258" s="1">
        <f>(Table2[[#This Row],[Close Price]]-Table2[[#This Row],[20D EMA]])/Table2[[#This Row],[20D EMA]]</f>
        <v>2.0844055584148282E-2</v>
      </c>
      <c r="T258" s="1">
        <f>(Table2[[#This Row],[Close Price]]-Table2[[#This Row],[50D EMA]])/Table2[[#This Row],[50D EMA]]</f>
        <v>-2.734142457421556E-2</v>
      </c>
      <c r="U258" s="1">
        <f>(Table2[[#This Row],[Close Price]]-Table2[[#This Row],[200D EMA]])/Table2[[#This Row],[200D EMA]]</f>
        <v>-1.0971058134838233E-2</v>
      </c>
      <c r="V258">
        <v>0.83429655927727897</v>
      </c>
      <c r="W258">
        <v>78.33</v>
      </c>
      <c r="X258">
        <v>81.13</v>
      </c>
      <c r="Y258">
        <v>75.400000000000006</v>
      </c>
      <c r="Z258">
        <v>81.13</v>
      </c>
      <c r="AA258">
        <v>73.11</v>
      </c>
      <c r="AB258">
        <v>85.44</v>
      </c>
      <c r="AC258" s="1">
        <f>(Table2[[#This Row],[Close Price]]/Table2[[#This Row],[Day Low]])-1</f>
        <v>1.2894165709179228E-2</v>
      </c>
      <c r="AD258" s="1">
        <f>(Table2[[#This Row],[Day High]]/Table2[[#This Row],[Close Price]])-1</f>
        <v>2.2561129316863937E-2</v>
      </c>
      <c r="AE258" s="1">
        <f>(Table2[[#This Row],[Close Price]]/Table2[[#This Row],[Current Week Low]])-1</f>
        <v>5.2254641909814215E-2</v>
      </c>
      <c r="AF258" s="1">
        <f>(Table2[[#This Row],[Current Week High]]/Table2[[#This Row],[Close Price]])-1</f>
        <v>2.2561129316863937E-2</v>
      </c>
      <c r="AG258" s="1">
        <f>(Table2[[#This Row],[Close Price]]/Table2[[#This Row],[Current Month Low]])-1</f>
        <v>8.5214061003966668E-2</v>
      </c>
      <c r="AH258" s="1">
        <f>(Table2[[#This Row],[Current Month High]]/Table2[[#This Row],[Close Price]])-1</f>
        <v>7.6884295437358086E-2</v>
      </c>
      <c r="AI258">
        <v>66.120494076127997</v>
      </c>
      <c r="AJ258">
        <v>58.997995991983899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-0.15</v>
      </c>
      <c r="AM258" t="s">
        <v>3189</v>
      </c>
      <c r="AN258">
        <v>1.1100000000000001</v>
      </c>
      <c r="AO258" t="s">
        <v>3190</v>
      </c>
      <c r="AP258">
        <v>6.6509121483582997E-2</v>
      </c>
      <c r="AQ258">
        <f>(Table2[[#This Row],[Sharpe Ratio]]-AVERAGE(Table2[Sharpe Ratio]))/_xlfn.STDEV.P(Table2[Sharpe Ratio])</f>
        <v>0.10768648106631834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221</v>
      </c>
      <c r="AT258">
        <f>_xlfn.RANK.AVG(Table2[[#This Row],[6M Return vs Nifty Z-Score]],Table2[6M Return vs Nifty Z-Score])</f>
        <v>310</v>
      </c>
      <c r="AU258">
        <f>_xlfn.RANK.AVG(Table2[[#This Row],[Sharpe Ratio Z-Score]],Table2[Sharpe Ratio Z-Score])</f>
        <v>321</v>
      </c>
      <c r="AV258">
        <f>(Table2[[#This Row],[Rank 1Y]]+Table2[[#This Row],[Rank 6M]]+Table2[[#This Row],[Rank Sharpe]])/3</f>
        <v>284</v>
      </c>
    </row>
    <row r="259" spans="1:48" x14ac:dyDescent="0.3">
      <c r="A259" t="s">
        <v>815</v>
      </c>
      <c r="B259" t="s">
        <v>816</v>
      </c>
      <c r="C259" t="s">
        <v>3160</v>
      </c>
      <c r="D259" t="s">
        <v>574</v>
      </c>
      <c r="E259">
        <v>19274.463920139999</v>
      </c>
      <c r="F259">
        <v>614.9</v>
      </c>
      <c r="G259">
        <v>22.285571661984001</v>
      </c>
      <c r="H259">
        <f>(Table2[[#This Row],[1Y Return vs Nifty]]-AVERAGE(Table2[1Y Return vs Nifty]))/_xlfn.STDEV.P(Table2[1Y Return vs Nifty])</f>
        <v>8.6530094983299916E-2</v>
      </c>
      <c r="I259">
        <v>31.4644379643767</v>
      </c>
      <c r="J259">
        <f>(Table2[[#This Row],[1M Return vs Nifty]]-AVERAGE(Table2[1M Return vs Nifty]))/_xlfn.STDEV.P(Table2[1M Return vs Nifty])</f>
        <v>2.4805490710502163</v>
      </c>
      <c r="K259">
        <v>-5.4888671601563699</v>
      </c>
      <c r="L259">
        <f>(Table2[[#This Row],[6M Return vs Nifty]]-AVERAGE(Table2[6M Return vs Nifty]))/_xlfn.STDEV.P(Table2[6M Return vs Nifty])</f>
        <v>-0.4130735255761756</v>
      </c>
      <c r="M259">
        <v>12.6962833831588</v>
      </c>
      <c r="N259">
        <f>(Table2[[#This Row],[1W Return vs Nifty]]-AVERAGE(Table2[1W Return vs Nifty]))/_xlfn.STDEV.P(Table2[1W Return vs Nifty])</f>
        <v>2.3394003169608069</v>
      </c>
      <c r="O259">
        <v>555.48</v>
      </c>
      <c r="P259">
        <v>558.81228898104496</v>
      </c>
      <c r="Q259">
        <v>574.54379905786095</v>
      </c>
      <c r="R259">
        <v>75.710650377739697</v>
      </c>
      <c r="S259" s="1">
        <f>(Table2[[#This Row],[Close Price]]-Table2[[#This Row],[20D EMA]])/Table2[[#This Row],[20D EMA]]</f>
        <v>0.10697054799452718</v>
      </c>
      <c r="T259" s="1">
        <f>(Table2[[#This Row],[Close Price]]-Table2[[#This Row],[50D EMA]])/Table2[[#This Row],[50D EMA]]</f>
        <v>0.10036950175384839</v>
      </c>
      <c r="U259" s="1">
        <f>(Table2[[#This Row],[Close Price]]-Table2[[#This Row],[200D EMA]])/Table2[[#This Row],[200D EMA]]</f>
        <v>7.0240425548609653E-2</v>
      </c>
      <c r="V259">
        <v>2.3454246832124199</v>
      </c>
      <c r="W259">
        <v>604.35</v>
      </c>
      <c r="X259">
        <v>623.79999999999995</v>
      </c>
      <c r="Y259">
        <v>593</v>
      </c>
      <c r="Z259">
        <v>632</v>
      </c>
      <c r="AA259">
        <v>477</v>
      </c>
      <c r="AB259">
        <v>632</v>
      </c>
      <c r="AC259" s="1">
        <f>(Table2[[#This Row],[Close Price]]/Table2[[#This Row],[Day Low]])-1</f>
        <v>1.7456771738231014E-2</v>
      </c>
      <c r="AD259" s="1">
        <f>(Table2[[#This Row],[Day High]]/Table2[[#This Row],[Close Price]])-1</f>
        <v>1.4473898194828472E-2</v>
      </c>
      <c r="AE259" s="1">
        <f>(Table2[[#This Row],[Close Price]]/Table2[[#This Row],[Current Week Low]])-1</f>
        <v>3.6930860033726809E-2</v>
      </c>
      <c r="AF259" s="1">
        <f>(Table2[[#This Row],[Current Week High]]/Table2[[#This Row],[Close Price]])-1</f>
        <v>2.7809399902423149E-2</v>
      </c>
      <c r="AG259" s="1">
        <f>(Table2[[#This Row],[Close Price]]/Table2[[#This Row],[Current Month Low]])-1</f>
        <v>0.28909853249475881</v>
      </c>
      <c r="AH259" s="1">
        <f>(Table2[[#This Row],[Current Month High]]/Table2[[#This Row],[Close Price]])-1</f>
        <v>2.7809399902423149E-2</v>
      </c>
      <c r="AI259">
        <v>27.215807448365599</v>
      </c>
      <c r="AJ259">
        <v>48.8861985472155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7.0000000000000007E-2</v>
      </c>
      <c r="AM259" t="s">
        <v>3190</v>
      </c>
      <c r="AN259">
        <v>17.079999999999998</v>
      </c>
      <c r="AO259" t="s">
        <v>3190</v>
      </c>
      <c r="AP259">
        <v>0.14369706363441101</v>
      </c>
      <c r="AQ259">
        <f>(Table2[[#This Row],[Sharpe Ratio]]-AVERAGE(Table2[Sharpe Ratio]))/_xlfn.STDEV.P(Table2[Sharpe Ratio])</f>
        <v>0.99902695700268951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277</v>
      </c>
      <c r="AT259">
        <f>_xlfn.RANK.AVG(Table2[[#This Row],[6M Return vs Nifty Z-Score]],Table2[6M Return vs Nifty Z-Score])</f>
        <v>459</v>
      </c>
      <c r="AU259">
        <f>_xlfn.RANK.AVG(Table2[[#This Row],[Sharpe Ratio Z-Score]],Table2[Sharpe Ratio Z-Score])</f>
        <v>118</v>
      </c>
      <c r="AV259">
        <f>(Table2[[#This Row],[Rank 1Y]]+Table2[[#This Row],[Rank 6M]]+Table2[[#This Row],[Rank Sharpe]])/3</f>
        <v>284.66666666666669</v>
      </c>
    </row>
    <row r="260" spans="1:48" x14ac:dyDescent="0.3">
      <c r="A260" t="s">
        <v>348</v>
      </c>
      <c r="B260" t="s">
        <v>349</v>
      </c>
      <c r="C260" t="s">
        <v>3144</v>
      </c>
      <c r="D260" t="s">
        <v>40</v>
      </c>
      <c r="E260">
        <v>69763.716</v>
      </c>
      <c r="F260">
        <v>395.9</v>
      </c>
      <c r="G260">
        <v>6.7589430528933896</v>
      </c>
      <c r="H260">
        <f>(Table2[[#This Row],[1Y Return vs Nifty]]-AVERAGE(Table2[1Y Return vs Nifty]))/_xlfn.STDEV.P(Table2[1Y Return vs Nifty])</f>
        <v>-0.21513132451055406</v>
      </c>
      <c r="I260">
        <v>14.860443653244101</v>
      </c>
      <c r="J260">
        <f>(Table2[[#This Row],[1M Return vs Nifty]]-AVERAGE(Table2[1M Return vs Nifty]))/_xlfn.STDEV.P(Table2[1M Return vs Nifty])</f>
        <v>0.9426102398136299</v>
      </c>
      <c r="K260">
        <v>6.3360853943251998</v>
      </c>
      <c r="L260">
        <f>(Table2[[#This Row],[6M Return vs Nifty]]-AVERAGE(Table2[6M Return vs Nifty]))/_xlfn.STDEV.P(Table2[6M Return vs Nifty])</f>
        <v>-3.0694393500603177E-2</v>
      </c>
      <c r="M260">
        <v>4.3382540236605998</v>
      </c>
      <c r="N260">
        <f>(Table2[[#This Row],[1W Return vs Nifty]]-AVERAGE(Table2[1W Return vs Nifty]))/_xlfn.STDEV.P(Table2[1W Return vs Nifty])</f>
        <v>0.56999609883374169</v>
      </c>
      <c r="O260">
        <v>378.04</v>
      </c>
      <c r="P260">
        <v>378.93917228452602</v>
      </c>
      <c r="Q260">
        <v>362.34609172208502</v>
      </c>
      <c r="R260">
        <v>69.750900987447395</v>
      </c>
      <c r="S260" s="1">
        <f>(Table2[[#This Row],[Close Price]]-Table2[[#This Row],[20D EMA]])/Table2[[#This Row],[20D EMA]]</f>
        <v>4.7243677917680554E-2</v>
      </c>
      <c r="T260" s="1">
        <f>(Table2[[#This Row],[Close Price]]-Table2[[#This Row],[50D EMA]])/Table2[[#This Row],[50D EMA]]</f>
        <v>4.4758707877102073E-2</v>
      </c>
      <c r="U260" s="1">
        <f>(Table2[[#This Row],[Close Price]]-Table2[[#This Row],[200D EMA]])/Table2[[#This Row],[200D EMA]]</f>
        <v>9.2601821972045417E-2</v>
      </c>
      <c r="V260">
        <v>0.80665005092642805</v>
      </c>
      <c r="W260">
        <v>392.6</v>
      </c>
      <c r="X260">
        <v>403.3</v>
      </c>
      <c r="Y260">
        <v>381</v>
      </c>
      <c r="Z260">
        <v>403.5</v>
      </c>
      <c r="AA260">
        <v>348</v>
      </c>
      <c r="AB260">
        <v>403.5</v>
      </c>
      <c r="AC260" s="1">
        <f>(Table2[[#This Row],[Close Price]]/Table2[[#This Row],[Day Low]])-1</f>
        <v>8.4055017829851586E-3</v>
      </c>
      <c r="AD260" s="1">
        <f>(Table2[[#This Row],[Day High]]/Table2[[#This Row],[Close Price]])-1</f>
        <v>1.8691588785046731E-2</v>
      </c>
      <c r="AE260" s="1">
        <f>(Table2[[#This Row],[Close Price]]/Table2[[#This Row],[Current Week Low]])-1</f>
        <v>3.9107611548556465E-2</v>
      </c>
      <c r="AF260" s="1">
        <f>(Table2[[#This Row],[Current Week High]]/Table2[[#This Row],[Close Price]])-1</f>
        <v>1.9196766860318348E-2</v>
      </c>
      <c r="AG260" s="1">
        <f>(Table2[[#This Row],[Close Price]]/Table2[[#This Row],[Current Month Low]])-1</f>
        <v>0.13764367816091938</v>
      </c>
      <c r="AH260" s="1">
        <f>(Table2[[#This Row],[Current Month High]]/Table2[[#This Row],[Close Price]])-1</f>
        <v>1.9196766860318348E-2</v>
      </c>
      <c r="AI260">
        <v>18.161151806011599</v>
      </c>
      <c r="AJ260">
        <v>35.281052451734098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-0.02</v>
      </c>
      <c r="AM260" t="s">
        <v>3189</v>
      </c>
      <c r="AN260">
        <v>9.0500000000000007</v>
      </c>
      <c r="AO260" t="s">
        <v>3190</v>
      </c>
      <c r="AP260">
        <v>0.116371738051955</v>
      </c>
      <c r="AQ260">
        <f>(Table2[[#This Row],[Sharpe Ratio]]-AVERAGE(Table2[Sharpe Ratio]))/_xlfn.STDEV.P(Table2[Sharpe Ratio])</f>
        <v>0.68348325897029727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378</v>
      </c>
      <c r="AT260">
        <f>_xlfn.RANK.AVG(Table2[[#This Row],[6M Return vs Nifty Z-Score]],Table2[6M Return vs Nifty Z-Score])</f>
        <v>305</v>
      </c>
      <c r="AU260">
        <f>_xlfn.RANK.AVG(Table2[[#This Row],[Sharpe Ratio Z-Score]],Table2[Sharpe Ratio Z-Score])</f>
        <v>173</v>
      </c>
      <c r="AV260">
        <f>(Table2[[#This Row],[Rank 1Y]]+Table2[[#This Row],[Rank 6M]]+Table2[[#This Row],[Rank Sharpe]])/3</f>
        <v>285.33333333333331</v>
      </c>
    </row>
    <row r="261" spans="1:48" x14ac:dyDescent="0.3">
      <c r="A261" t="s">
        <v>326</v>
      </c>
      <c r="B261" t="s">
        <v>327</v>
      </c>
      <c r="C261" t="s">
        <v>3142</v>
      </c>
      <c r="D261" t="s">
        <v>18</v>
      </c>
      <c r="E261">
        <v>80857.255646000005</v>
      </c>
      <c r="F261">
        <v>380</v>
      </c>
      <c r="G261">
        <v>46.133775254115001</v>
      </c>
      <c r="H261">
        <f>(Table2[[#This Row],[1Y Return vs Nifty]]-AVERAGE(Table2[1Y Return vs Nifty]))/_xlfn.STDEV.P(Table2[1Y Return vs Nifty])</f>
        <v>0.54986847507237058</v>
      </c>
      <c r="I261">
        <v>1.6541737076837799</v>
      </c>
      <c r="J261">
        <f>(Table2[[#This Row],[1M Return vs Nifty]]-AVERAGE(Table2[1M Return vs Nifty]))/_xlfn.STDEV.P(Table2[1M Return vs Nifty])</f>
        <v>-0.28061562888304942</v>
      </c>
      <c r="K261">
        <v>-0.25886206767863501</v>
      </c>
      <c r="L261">
        <f>(Table2[[#This Row],[6M Return vs Nifty]]-AVERAGE(Table2[6M Return vs Nifty]))/_xlfn.STDEV.P(Table2[6M Return vs Nifty])</f>
        <v>-0.24395277868112494</v>
      </c>
      <c r="M261">
        <v>3.5782037843290699</v>
      </c>
      <c r="N261">
        <f>(Table2[[#This Row],[1W Return vs Nifty]]-AVERAGE(Table2[1W Return vs Nifty]))/_xlfn.STDEV.P(Table2[1W Return vs Nifty])</f>
        <v>0.40909260811635134</v>
      </c>
      <c r="O261">
        <v>378.78</v>
      </c>
      <c r="P261">
        <v>388.79588788666399</v>
      </c>
      <c r="Q261">
        <v>356.31818065506002</v>
      </c>
      <c r="R261">
        <v>56.357508776732999</v>
      </c>
      <c r="S261" s="1">
        <f>(Table2[[#This Row],[Close Price]]-Table2[[#This Row],[20D EMA]])/Table2[[#This Row],[20D EMA]]</f>
        <v>3.2208669940335484E-3</v>
      </c>
      <c r="T261" s="1">
        <f>(Table2[[#This Row],[Close Price]]-Table2[[#This Row],[50D EMA]])/Table2[[#This Row],[50D EMA]]</f>
        <v>-2.2623407707511652E-2</v>
      </c>
      <c r="U261" s="1">
        <f>(Table2[[#This Row],[Close Price]]-Table2[[#This Row],[200D EMA]])/Table2[[#This Row],[200D EMA]]</f>
        <v>6.6462562481103299E-2</v>
      </c>
      <c r="V261">
        <v>0.66935908319730197</v>
      </c>
      <c r="W261">
        <v>377.25</v>
      </c>
      <c r="X261">
        <v>386.25</v>
      </c>
      <c r="Y261">
        <v>367.95</v>
      </c>
      <c r="Z261">
        <v>389.7</v>
      </c>
      <c r="AA261">
        <v>354.9</v>
      </c>
      <c r="AB261">
        <v>400</v>
      </c>
      <c r="AC261" s="1">
        <f>(Table2[[#This Row],[Close Price]]/Table2[[#This Row],[Day Low]])-1</f>
        <v>7.2895957587806315E-3</v>
      </c>
      <c r="AD261" s="1">
        <f>(Table2[[#This Row],[Day High]]/Table2[[#This Row],[Close Price]])-1</f>
        <v>1.6447368421052655E-2</v>
      </c>
      <c r="AE261" s="1">
        <f>(Table2[[#This Row],[Close Price]]/Table2[[#This Row],[Current Week Low]])-1</f>
        <v>3.2749014811795041E-2</v>
      </c>
      <c r="AF261" s="1">
        <f>(Table2[[#This Row],[Current Week High]]/Table2[[#This Row],[Close Price]])-1</f>
        <v>2.5526315789473619E-2</v>
      </c>
      <c r="AG261" s="1">
        <f>(Table2[[#This Row],[Close Price]]/Table2[[#This Row],[Current Month Low]])-1</f>
        <v>7.0724147647224678E-2</v>
      </c>
      <c r="AH261" s="1">
        <f>(Table2[[#This Row],[Current Month High]]/Table2[[#This Row],[Close Price]])-1</f>
        <v>5.2631578947368363E-2</v>
      </c>
      <c r="AI261">
        <v>20.302631578947299</v>
      </c>
      <c r="AJ261">
        <v>75.330667486927098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0.02</v>
      </c>
      <c r="AM261" t="s">
        <v>3190</v>
      </c>
      <c r="AN261">
        <v>-0.8</v>
      </c>
      <c r="AO261" t="s">
        <v>3189</v>
      </c>
      <c r="AP261">
        <v>6.5472360892560005E-2</v>
      </c>
      <c r="AQ261">
        <f>(Table2[[#This Row],[Sharpe Ratio]]-AVERAGE(Table2[Sharpe Ratio]))/_xlfn.STDEV.P(Table2[Sharpe Ratio])</f>
        <v>9.5714317372295132E-2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155</v>
      </c>
      <c r="AT261">
        <f>_xlfn.RANK.AVG(Table2[[#This Row],[6M Return vs Nifty Z-Score]],Table2[6M Return vs Nifty Z-Score])</f>
        <v>379</v>
      </c>
      <c r="AU261">
        <f>_xlfn.RANK.AVG(Table2[[#This Row],[Sharpe Ratio Z-Score]],Table2[Sharpe Ratio Z-Score])</f>
        <v>323</v>
      </c>
      <c r="AV261">
        <f>(Table2[[#This Row],[Rank 1Y]]+Table2[[#This Row],[Rank 6M]]+Table2[[#This Row],[Rank Sharpe]])/3</f>
        <v>285.66666666666669</v>
      </c>
    </row>
    <row r="262" spans="1:48" x14ac:dyDescent="0.3">
      <c r="A262" t="s">
        <v>881</v>
      </c>
      <c r="B262" t="s">
        <v>882</v>
      </c>
      <c r="C262" t="s">
        <v>3143</v>
      </c>
      <c r="D262" t="s">
        <v>21</v>
      </c>
      <c r="E262">
        <v>17133.576199125</v>
      </c>
      <c r="F262">
        <v>755.25</v>
      </c>
      <c r="G262">
        <v>21.543896436038199</v>
      </c>
      <c r="H262">
        <f>(Table2[[#This Row],[1Y Return vs Nifty]]-AVERAGE(Table2[1Y Return vs Nifty]))/_xlfn.STDEV.P(Table2[1Y Return vs Nifty])</f>
        <v>7.2120347246354508E-2</v>
      </c>
      <c r="I262">
        <v>13.9620670298675</v>
      </c>
      <c r="J262">
        <f>(Table2[[#This Row],[1M Return vs Nifty]]-AVERAGE(Table2[1M Return vs Nifty]))/_xlfn.STDEV.P(Table2[1M Return vs Nifty])</f>
        <v>0.85939843738367372</v>
      </c>
      <c r="K262">
        <v>16.696633066365301</v>
      </c>
      <c r="L262">
        <f>(Table2[[#This Row],[6M Return vs Nifty]]-AVERAGE(Table2[6M Return vs Nifty]))/_xlfn.STDEV.P(Table2[6M Return vs Nifty])</f>
        <v>0.30433081767124609</v>
      </c>
      <c r="M262">
        <v>7.2432394692739202</v>
      </c>
      <c r="N262">
        <f>(Table2[[#This Row],[1W Return vs Nifty]]-AVERAGE(Table2[1W Return vs Nifty]))/_xlfn.STDEV.P(Table2[1W Return vs Nifty])</f>
        <v>1.1849847857572513</v>
      </c>
      <c r="O262">
        <v>724.65</v>
      </c>
      <c r="P262">
        <v>719.70828612031596</v>
      </c>
      <c r="Q262">
        <v>673.45467352152502</v>
      </c>
      <c r="R262">
        <v>64.315194150014307</v>
      </c>
      <c r="S262" s="1">
        <f>(Table2[[#This Row],[Close Price]]-Table2[[#This Row],[20D EMA]])/Table2[[#This Row],[20D EMA]]</f>
        <v>4.222728213620372E-2</v>
      </c>
      <c r="T262" s="1">
        <f>(Table2[[#This Row],[Close Price]]-Table2[[#This Row],[50D EMA]])/Table2[[#This Row],[50D EMA]]</f>
        <v>4.9383499627712241E-2</v>
      </c>
      <c r="U262" s="1">
        <f>(Table2[[#This Row],[Close Price]]-Table2[[#This Row],[200D EMA]])/Table2[[#This Row],[200D EMA]]</f>
        <v>0.12145632021642007</v>
      </c>
      <c r="V262">
        <v>0.65099526740224201</v>
      </c>
      <c r="W262">
        <v>753</v>
      </c>
      <c r="X262">
        <v>775</v>
      </c>
      <c r="Y262">
        <v>722.65</v>
      </c>
      <c r="Z262">
        <v>775</v>
      </c>
      <c r="AA262">
        <v>682.1</v>
      </c>
      <c r="AB262">
        <v>775</v>
      </c>
      <c r="AC262" s="1">
        <f>(Table2[[#This Row],[Close Price]]/Table2[[#This Row],[Day Low]])-1</f>
        <v>2.9880478087649376E-3</v>
      </c>
      <c r="AD262" s="1">
        <f>(Table2[[#This Row],[Day High]]/Table2[[#This Row],[Close Price]])-1</f>
        <v>2.6150281363786831E-2</v>
      </c>
      <c r="AE262" s="1">
        <f>(Table2[[#This Row],[Close Price]]/Table2[[#This Row],[Current Week Low]])-1</f>
        <v>4.5111741506953518E-2</v>
      </c>
      <c r="AF262" s="1">
        <f>(Table2[[#This Row],[Current Week High]]/Table2[[#This Row],[Close Price]])-1</f>
        <v>2.6150281363786831E-2</v>
      </c>
      <c r="AG262" s="1">
        <f>(Table2[[#This Row],[Close Price]]/Table2[[#This Row],[Current Month Low]])-1</f>
        <v>0.10724233983286902</v>
      </c>
      <c r="AH262" s="1">
        <f>(Table2[[#This Row],[Current Month High]]/Table2[[#This Row],[Close Price]])-1</f>
        <v>2.6150281363786831E-2</v>
      </c>
      <c r="AI262">
        <v>11.155246607083701</v>
      </c>
      <c r="AJ262">
        <v>46.935797665369599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-0.04</v>
      </c>
      <c r="AM262" t="s">
        <v>3189</v>
      </c>
      <c r="AN262">
        <v>3.66</v>
      </c>
      <c r="AO262" t="s">
        <v>3190</v>
      </c>
      <c r="AP262">
        <v>5.2057737960038E-2</v>
      </c>
      <c r="AQ262">
        <f>(Table2[[#This Row],[Sharpe Ratio]]-AVERAGE(Table2[Sharpe Ratio]))/_xlfn.STDEV.P(Table2[Sharpe Ratio])</f>
        <v>-5.9193250519808054E-2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2.3616411375387178</v>
      </c>
      <c r="AS262">
        <f>_xlfn.RANK.AVG(Table2[[#This Row],[1Y Return vs Nifty Z-Score]],Table2[1Y Return vs Nifty Z-Score])</f>
        <v>282</v>
      </c>
      <c r="AT262">
        <f>_xlfn.RANK.AVG(Table2[[#This Row],[6M Return vs Nifty Z-Score]],Table2[6M Return vs Nifty Z-Score])</f>
        <v>204</v>
      </c>
      <c r="AU262">
        <f>_xlfn.RANK.AVG(Table2[[#This Row],[Sharpe Ratio Z-Score]],Table2[Sharpe Ratio Z-Score])</f>
        <v>372</v>
      </c>
      <c r="AV262">
        <f>(Table2[[#This Row],[Rank 1Y]]+Table2[[#This Row],[Rank 6M]]+Table2[[#This Row],[Rank Sharpe]])/3</f>
        <v>286</v>
      </c>
    </row>
    <row r="263" spans="1:48" x14ac:dyDescent="0.3">
      <c r="A263" t="s">
        <v>907</v>
      </c>
      <c r="B263" t="s">
        <v>908</v>
      </c>
      <c r="C263" t="s">
        <v>3152</v>
      </c>
      <c r="D263" t="s">
        <v>776</v>
      </c>
      <c r="E263">
        <v>16535.91860388</v>
      </c>
      <c r="F263">
        <v>1227.8499999999999</v>
      </c>
      <c r="G263">
        <v>7.7005182801697698</v>
      </c>
      <c r="H263">
        <f>(Table2[[#This Row],[1Y Return vs Nifty]]-AVERAGE(Table2[1Y Return vs Nifty]))/_xlfn.STDEV.P(Table2[1Y Return vs Nifty])</f>
        <v>-0.19683778978569164</v>
      </c>
      <c r="I263">
        <v>4.8250601688040602</v>
      </c>
      <c r="J263">
        <f>(Table2[[#This Row],[1M Return vs Nifty]]-AVERAGE(Table2[1M Return vs Nifty]))/_xlfn.STDEV.P(Table2[1M Return vs Nifty])</f>
        <v>1.3086556664531136E-2</v>
      </c>
      <c r="K263">
        <v>-6.6888734315947698</v>
      </c>
      <c r="L263">
        <f>(Table2[[#This Row],[6M Return vs Nifty]]-AVERAGE(Table2[6M Return vs Nifty]))/_xlfn.STDEV.P(Table2[6M Return vs Nifty])</f>
        <v>-0.45187768605324707</v>
      </c>
      <c r="M263">
        <v>6.2052818168843897</v>
      </c>
      <c r="N263">
        <f>(Table2[[#This Row],[1W Return vs Nifty]]-AVERAGE(Table2[1W Return vs Nifty]))/_xlfn.STDEV.P(Table2[1W Return vs Nifty])</f>
        <v>0.96524798305169535</v>
      </c>
      <c r="O263">
        <v>1158.58</v>
      </c>
      <c r="P263">
        <v>1199.8755161060301</v>
      </c>
      <c r="Q263">
        <v>1200.2436523548299</v>
      </c>
      <c r="R263">
        <v>65.609418157944802</v>
      </c>
      <c r="S263" s="1">
        <f>(Table2[[#This Row],[Close Price]]-Table2[[#This Row],[20D EMA]])/Table2[[#This Row],[20D EMA]]</f>
        <v>5.9788706865300613E-2</v>
      </c>
      <c r="T263" s="1">
        <f>(Table2[[#This Row],[Close Price]]-Table2[[#This Row],[50D EMA]])/Table2[[#This Row],[50D EMA]]</f>
        <v>2.3314488476901117E-2</v>
      </c>
      <c r="U263" s="1">
        <f>(Table2[[#This Row],[Close Price]]-Table2[[#This Row],[200D EMA]])/Table2[[#This Row],[200D EMA]]</f>
        <v>2.3000619575039988E-2</v>
      </c>
      <c r="V263">
        <v>0.79568425433534196</v>
      </c>
      <c r="W263">
        <v>1194</v>
      </c>
      <c r="X263">
        <v>1249</v>
      </c>
      <c r="Y263">
        <v>1121.05</v>
      </c>
      <c r="Z263">
        <v>1249</v>
      </c>
      <c r="AA263">
        <v>1075</v>
      </c>
      <c r="AB263">
        <v>1249.9000000000001</v>
      </c>
      <c r="AC263" s="1">
        <f>(Table2[[#This Row],[Close Price]]/Table2[[#This Row],[Day Low]])-1</f>
        <v>2.8350083752093802E-2</v>
      </c>
      <c r="AD263" s="1">
        <f>(Table2[[#This Row],[Day High]]/Table2[[#This Row],[Close Price]])-1</f>
        <v>1.7225231095003624E-2</v>
      </c>
      <c r="AE263" s="1">
        <f>(Table2[[#This Row],[Close Price]]/Table2[[#This Row],[Current Week Low]])-1</f>
        <v>9.5267829267204895E-2</v>
      </c>
      <c r="AF263" s="1">
        <f>(Table2[[#This Row],[Current Week High]]/Table2[[#This Row],[Close Price]])-1</f>
        <v>1.7225231095003624E-2</v>
      </c>
      <c r="AG263" s="1">
        <f>(Table2[[#This Row],[Close Price]]/Table2[[#This Row],[Current Month Low]])-1</f>
        <v>0.14218604651162781</v>
      </c>
      <c r="AH263" s="1">
        <f>(Table2[[#This Row],[Current Month High]]/Table2[[#This Row],[Close Price]])-1</f>
        <v>1.7958219652237872E-2</v>
      </c>
      <c r="AI263">
        <v>54.493627071710698</v>
      </c>
      <c r="AJ263">
        <v>57.235241388141802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-0.02</v>
      </c>
      <c r="AM263" t="s">
        <v>3189</v>
      </c>
      <c r="AN263">
        <v>6.71</v>
      </c>
      <c r="AO263" t="s">
        <v>3190</v>
      </c>
      <c r="AP263">
        <v>0.237038965921544</v>
      </c>
      <c r="AQ263">
        <f>(Table2[[#This Row],[Sharpe Ratio]]-AVERAGE(Table2[Sharpe Ratio]))/_xlfn.STDEV.P(Table2[Sharpe Ratio])</f>
        <v>2.0769079483995676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372</v>
      </c>
      <c r="AT263">
        <f>_xlfn.RANK.AVG(Table2[[#This Row],[6M Return vs Nifty Z-Score]],Table2[6M Return vs Nifty Z-Score])</f>
        <v>474</v>
      </c>
      <c r="AU263">
        <f>_xlfn.RANK.AVG(Table2[[#This Row],[Sharpe Ratio Z-Score]],Table2[Sharpe Ratio Z-Score])</f>
        <v>12</v>
      </c>
      <c r="AV263">
        <f>(Table2[[#This Row],[Rank 1Y]]+Table2[[#This Row],[Rank 6M]]+Table2[[#This Row],[Rank Sharpe]])/3</f>
        <v>286</v>
      </c>
    </row>
    <row r="264" spans="1:48" x14ac:dyDescent="0.3">
      <c r="A264" t="s">
        <v>1681</v>
      </c>
      <c r="B264" t="s">
        <v>1682</v>
      </c>
      <c r="C264" t="s">
        <v>3153</v>
      </c>
      <c r="D264" t="s">
        <v>1621</v>
      </c>
      <c r="E264">
        <v>5328.8947173549996</v>
      </c>
      <c r="F264">
        <v>446.05</v>
      </c>
      <c r="G264">
        <v>9.9402724077372309</v>
      </c>
      <c r="H264">
        <f>(Table2[[#This Row],[1Y Return vs Nifty]]-AVERAGE(Table2[1Y Return vs Nifty]))/_xlfn.STDEV.P(Table2[1Y Return vs Nifty])</f>
        <v>-0.15332239269274919</v>
      </c>
      <c r="I264">
        <v>3.2785925512409499</v>
      </c>
      <c r="J264">
        <f>(Table2[[#This Row],[1M Return vs Nifty]]-AVERAGE(Table2[1M Return vs Nifty]))/_xlfn.STDEV.P(Table2[1M Return vs Nifty])</f>
        <v>-0.13015443437252272</v>
      </c>
      <c r="K264">
        <v>28.805841404620502</v>
      </c>
      <c r="L264">
        <f>(Table2[[#This Row],[6M Return vs Nifty]]-AVERAGE(Table2[6M Return vs Nifty]))/_xlfn.STDEV.P(Table2[6M Return vs Nifty])</f>
        <v>0.69590182424999603</v>
      </c>
      <c r="M264">
        <v>0.67194316902972395</v>
      </c>
      <c r="N264">
        <f>(Table2[[#This Row],[1W Return vs Nifty]]-AVERAGE(Table2[1W Return vs Nifty]))/_xlfn.STDEV.P(Table2[1W Return vs Nifty])</f>
        <v>-0.20616603366424643</v>
      </c>
      <c r="O264">
        <v>442.19</v>
      </c>
      <c r="P264">
        <v>434.18684658926298</v>
      </c>
      <c r="Q264">
        <v>393.98727666085898</v>
      </c>
      <c r="R264">
        <v>52.773816145486798</v>
      </c>
      <c r="S264" s="1">
        <f>(Table2[[#This Row],[Close Price]]-Table2[[#This Row],[20D EMA]])/Table2[[#This Row],[20D EMA]]</f>
        <v>8.729279269092503E-3</v>
      </c>
      <c r="T264" s="1">
        <f>(Table2[[#This Row],[Close Price]]-Table2[[#This Row],[50D EMA]])/Table2[[#This Row],[50D EMA]]</f>
        <v>2.7322691840914903E-2</v>
      </c>
      <c r="U264" s="1">
        <f>(Table2[[#This Row],[Close Price]]-Table2[[#This Row],[200D EMA]])/Table2[[#This Row],[200D EMA]]</f>
        <v>0.13214315898824366</v>
      </c>
      <c r="V264">
        <v>0.80340534250835605</v>
      </c>
      <c r="W264">
        <v>436.5</v>
      </c>
      <c r="X264">
        <v>449.5</v>
      </c>
      <c r="Y264">
        <v>422.55</v>
      </c>
      <c r="Z264">
        <v>466</v>
      </c>
      <c r="AA264">
        <v>409.55</v>
      </c>
      <c r="AB264">
        <v>515.9</v>
      </c>
      <c r="AC264" s="1">
        <f>(Table2[[#This Row],[Close Price]]/Table2[[#This Row],[Day Low]])-1</f>
        <v>2.1878579610538296E-2</v>
      </c>
      <c r="AD264" s="1">
        <f>(Table2[[#This Row],[Day High]]/Table2[[#This Row],[Close Price]])-1</f>
        <v>7.7345589059523157E-3</v>
      </c>
      <c r="AE264" s="1">
        <f>(Table2[[#This Row],[Close Price]]/Table2[[#This Row],[Current Week Low]])-1</f>
        <v>5.5614720151461405E-2</v>
      </c>
      <c r="AF264" s="1">
        <f>(Table2[[#This Row],[Current Week High]]/Table2[[#This Row],[Close Price]])-1</f>
        <v>4.4725927586593439E-2</v>
      </c>
      <c r="AG264" s="1">
        <f>(Table2[[#This Row],[Close Price]]/Table2[[#This Row],[Current Month Low]])-1</f>
        <v>8.9122207300695866E-2</v>
      </c>
      <c r="AH264" s="1">
        <f>(Table2[[#This Row],[Current Month High]]/Table2[[#This Row],[Close Price]])-1</f>
        <v>0.15659679408138083</v>
      </c>
      <c r="AI264">
        <v>15.659679408138</v>
      </c>
      <c r="AJ264">
        <v>56.371603856266397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0.15</v>
      </c>
      <c r="AM264" t="s">
        <v>3190</v>
      </c>
      <c r="AN264">
        <v>-4.95</v>
      </c>
      <c r="AO264" t="s">
        <v>3189</v>
      </c>
      <c r="AP264">
        <v>5.0590145928365998E-2</v>
      </c>
      <c r="AQ264">
        <f>(Table2[[#This Row],[Sharpe Ratio]]-AVERAGE(Table2[Sharpe Ratio]))/_xlfn.STDEV.P(Table2[Sharpe Ratio])</f>
        <v>-7.6140511238779254E-2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0.13011845228169841</v>
      </c>
      <c r="AS264">
        <f>_xlfn.RANK.AVG(Table2[[#This Row],[1Y Return vs Nifty Z-Score]],Table2[1Y Return vs Nifty Z-Score])</f>
        <v>354</v>
      </c>
      <c r="AT264">
        <f>_xlfn.RANK.AVG(Table2[[#This Row],[6M Return vs Nifty Z-Score]],Table2[6M Return vs Nifty Z-Score])</f>
        <v>129</v>
      </c>
      <c r="AU264">
        <f>_xlfn.RANK.AVG(Table2[[#This Row],[Sharpe Ratio Z-Score]],Table2[Sharpe Ratio Z-Score])</f>
        <v>376</v>
      </c>
      <c r="AV264">
        <f>(Table2[[#This Row],[Rank 1Y]]+Table2[[#This Row],[Rank 6M]]+Table2[[#This Row],[Rank Sharpe]])/3</f>
        <v>286.33333333333331</v>
      </c>
    </row>
    <row r="265" spans="1:48" x14ac:dyDescent="0.3">
      <c r="A265" t="s">
        <v>369</v>
      </c>
      <c r="B265" t="s">
        <v>370</v>
      </c>
      <c r="C265" t="s">
        <v>3146</v>
      </c>
      <c r="D265" t="s">
        <v>371</v>
      </c>
      <c r="E265">
        <v>64907.487117165001</v>
      </c>
      <c r="F265">
        <v>1793.05</v>
      </c>
      <c r="G265">
        <v>13.800920232435599</v>
      </c>
      <c r="H265">
        <f>(Table2[[#This Row],[1Y Return vs Nifty]]-AVERAGE(Table2[1Y Return vs Nifty]))/_xlfn.STDEV.P(Table2[1Y Return vs Nifty])</f>
        <v>-7.831522067328657E-2</v>
      </c>
      <c r="I265">
        <v>7.8943195477778501</v>
      </c>
      <c r="J265">
        <f>(Table2[[#This Row],[1M Return vs Nifty]]-AVERAGE(Table2[1M Return vs Nifty]))/_xlfn.STDEV.P(Table2[1M Return vs Nifty])</f>
        <v>0.2973755713202399</v>
      </c>
      <c r="K265">
        <v>16.204549166965599</v>
      </c>
      <c r="L265">
        <f>(Table2[[#This Row],[6M Return vs Nifty]]-AVERAGE(Table2[6M Return vs Nifty]))/_xlfn.STDEV.P(Table2[6M Return vs Nifty])</f>
        <v>0.28841848199853259</v>
      </c>
      <c r="M265">
        <v>-7.1980677958100703</v>
      </c>
      <c r="N265">
        <f>(Table2[[#This Row],[1W Return vs Nifty]]-AVERAGE(Table2[1W Return vs Nifty]))/_xlfn.STDEV.P(Table2[1W Return vs Nifty])</f>
        <v>-1.8722562086250376</v>
      </c>
      <c r="O265">
        <v>1799.13</v>
      </c>
      <c r="P265">
        <v>1786.9208759358601</v>
      </c>
      <c r="Q265">
        <v>1651.0860072448399</v>
      </c>
      <c r="R265">
        <v>48.573350243611998</v>
      </c>
      <c r="S265" s="1">
        <f>(Table2[[#This Row],[Close Price]]-Table2[[#This Row],[20D EMA]])/Table2[[#This Row],[20D EMA]]</f>
        <v>-3.3794111598384521E-3</v>
      </c>
      <c r="T265" s="1">
        <f>(Table2[[#This Row],[Close Price]]-Table2[[#This Row],[50D EMA]])/Table2[[#This Row],[50D EMA]]</f>
        <v>3.4299918629188855E-3</v>
      </c>
      <c r="U265" s="1">
        <f>(Table2[[#This Row],[Close Price]]-Table2[[#This Row],[200D EMA]])/Table2[[#This Row],[200D EMA]]</f>
        <v>8.5982191195511801E-2</v>
      </c>
      <c r="V265">
        <v>0.60976571847352401</v>
      </c>
      <c r="W265">
        <v>1752.4</v>
      </c>
      <c r="X265">
        <v>1800.5</v>
      </c>
      <c r="Y265">
        <v>1749.3</v>
      </c>
      <c r="Z265">
        <v>1819.75</v>
      </c>
      <c r="AA265">
        <v>1733</v>
      </c>
      <c r="AB265">
        <v>1912</v>
      </c>
      <c r="AC265" s="1">
        <f>(Table2[[#This Row],[Close Price]]/Table2[[#This Row],[Day Low]])-1</f>
        <v>2.3196758730883227E-2</v>
      </c>
      <c r="AD265" s="1">
        <f>(Table2[[#This Row],[Day High]]/Table2[[#This Row],[Close Price]])-1</f>
        <v>4.1549315412285903E-3</v>
      </c>
      <c r="AE265" s="1">
        <f>(Table2[[#This Row],[Close Price]]/Table2[[#This Row],[Current Week Low]])-1</f>
        <v>2.5010004001600583E-2</v>
      </c>
      <c r="AF265" s="1">
        <f>(Table2[[#This Row],[Current Week High]]/Table2[[#This Row],[Close Price]])-1</f>
        <v>1.4890828476618045E-2</v>
      </c>
      <c r="AG265" s="1">
        <f>(Table2[[#This Row],[Close Price]]/Table2[[#This Row],[Current Month Low]])-1</f>
        <v>3.4650894402769694E-2</v>
      </c>
      <c r="AH265" s="1">
        <f>(Table2[[#This Row],[Current Month High]]/Table2[[#This Row],[Close Price]])-1</f>
        <v>6.6339477426730964E-2</v>
      </c>
      <c r="AI265">
        <v>11.106773374975599</v>
      </c>
      <c r="AJ265">
        <v>53.258686268643899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0.04</v>
      </c>
      <c r="AM265" t="s">
        <v>3190</v>
      </c>
      <c r="AN265">
        <v>-3.82</v>
      </c>
      <c r="AO265" t="s">
        <v>3189</v>
      </c>
      <c r="AP265">
        <v>6.7762422662672003E-2</v>
      </c>
      <c r="AQ265">
        <f>(Table2[[#This Row],[Sharpe Ratio]]-AVERAGE(Table2[Sharpe Ratio]))/_xlfn.STDEV.P(Table2[Sharpe Ratio])</f>
        <v>0.12215918286834231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-1.2426181931112095</v>
      </c>
      <c r="AS265">
        <f>_xlfn.RANK.AVG(Table2[[#This Row],[1Y Return vs Nifty Z-Score]],Table2[1Y Return vs Nifty Z-Score])</f>
        <v>334</v>
      </c>
      <c r="AT265">
        <f>_xlfn.RANK.AVG(Table2[[#This Row],[6M Return vs Nifty Z-Score]],Table2[6M Return vs Nifty Z-Score])</f>
        <v>211</v>
      </c>
      <c r="AU265">
        <f>_xlfn.RANK.AVG(Table2[[#This Row],[Sharpe Ratio Z-Score]],Table2[Sharpe Ratio Z-Score])</f>
        <v>318</v>
      </c>
      <c r="AV265">
        <f>(Table2[[#This Row],[Rank 1Y]]+Table2[[#This Row],[Rank 6M]]+Table2[[#This Row],[Rank Sharpe]])/3</f>
        <v>287.66666666666669</v>
      </c>
    </row>
    <row r="266" spans="1:48" x14ac:dyDescent="0.3">
      <c r="A266" t="s">
        <v>1553</v>
      </c>
      <c r="B266" t="s">
        <v>1554</v>
      </c>
      <c r="C266" t="s">
        <v>3152</v>
      </c>
      <c r="D266" t="s">
        <v>574</v>
      </c>
      <c r="E266">
        <v>6394.5244928250004</v>
      </c>
      <c r="F266">
        <v>364.35</v>
      </c>
      <c r="G266">
        <v>-5.0628324087164902</v>
      </c>
      <c r="H266">
        <f>(Table2[[#This Row],[1Y Return vs Nifty]]-AVERAGE(Table2[1Y Return vs Nifty]))/_xlfn.STDEV.P(Table2[1Y Return vs Nifty])</f>
        <v>-0.4448124521056912</v>
      </c>
      <c r="I266">
        <v>14.0282013773187</v>
      </c>
      <c r="J266">
        <f>(Table2[[#This Row],[1M Return vs Nifty]]-AVERAGE(Table2[1M Return vs Nifty]))/_xlfn.STDEV.P(Table2[1M Return vs Nifty])</f>
        <v>0.86552410685318792</v>
      </c>
      <c r="K266">
        <v>17.332777359654301</v>
      </c>
      <c r="L266">
        <f>(Table2[[#This Row],[6M Return vs Nifty]]-AVERAGE(Table2[6M Return vs Nifty]))/_xlfn.STDEV.P(Table2[6M Return vs Nifty])</f>
        <v>0.32490158120048213</v>
      </c>
      <c r="M266">
        <v>21.315171746828799</v>
      </c>
      <c r="N266">
        <f>(Table2[[#This Row],[1W Return vs Nifty]]-AVERAGE(Table2[1W Return vs Nifty]))/_xlfn.STDEV.P(Table2[1W Return vs Nifty])</f>
        <v>4.1640286797354946</v>
      </c>
      <c r="O266">
        <v>329.4</v>
      </c>
      <c r="P266">
        <v>337.88663975928301</v>
      </c>
      <c r="Q266">
        <v>333.88782084994102</v>
      </c>
      <c r="R266">
        <v>72.858901915827701</v>
      </c>
      <c r="S266" s="1">
        <f>(Table2[[#This Row],[Close Price]]-Table2[[#This Row],[20D EMA]])/Table2[[#This Row],[20D EMA]]</f>
        <v>0.1061020036429874</v>
      </c>
      <c r="T266" s="1">
        <f>(Table2[[#This Row],[Close Price]]-Table2[[#This Row],[50D EMA]])/Table2[[#This Row],[50D EMA]]</f>
        <v>7.8320232666109615E-2</v>
      </c>
      <c r="U266" s="1">
        <f>(Table2[[#This Row],[Close Price]]-Table2[[#This Row],[200D EMA]])/Table2[[#This Row],[200D EMA]]</f>
        <v>9.123477182400612E-2</v>
      </c>
      <c r="V266">
        <v>1.64056634071297</v>
      </c>
      <c r="W266">
        <v>361</v>
      </c>
      <c r="X266">
        <v>373</v>
      </c>
      <c r="Y266">
        <v>308</v>
      </c>
      <c r="Z266">
        <v>375</v>
      </c>
      <c r="AA266">
        <v>288.10000000000002</v>
      </c>
      <c r="AB266">
        <v>375</v>
      </c>
      <c r="AC266" s="1">
        <f>(Table2[[#This Row],[Close Price]]/Table2[[#This Row],[Day Low]])-1</f>
        <v>9.2797783933518119E-3</v>
      </c>
      <c r="AD266" s="1">
        <f>(Table2[[#This Row],[Day High]]/Table2[[#This Row],[Close Price]])-1</f>
        <v>2.374090846713317E-2</v>
      </c>
      <c r="AE266" s="1">
        <f>(Table2[[#This Row],[Close Price]]/Table2[[#This Row],[Current Week Low]])-1</f>
        <v>0.18295454545454559</v>
      </c>
      <c r="AF266" s="1">
        <f>(Table2[[#This Row],[Current Week High]]/Table2[[#This Row],[Close Price]])-1</f>
        <v>2.923013585837797E-2</v>
      </c>
      <c r="AG266" s="1">
        <f>(Table2[[#This Row],[Close Price]]/Table2[[#This Row],[Current Month Low]])-1</f>
        <v>0.26466504685872949</v>
      </c>
      <c r="AH266" s="1">
        <f>(Table2[[#This Row],[Current Month High]]/Table2[[#This Row],[Close Price]])-1</f>
        <v>2.923013585837797E-2</v>
      </c>
      <c r="AI266">
        <v>20.296418279127199</v>
      </c>
      <c r="AJ266">
        <v>46.295924513149899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0.1</v>
      </c>
      <c r="AM266" t="s">
        <v>3190</v>
      </c>
      <c r="AN266">
        <v>10.08</v>
      </c>
      <c r="AO266" t="s">
        <v>3190</v>
      </c>
      <c r="AP266">
        <v>0.107722952295571</v>
      </c>
      <c r="AQ266">
        <f>(Table2[[#This Row],[Sharpe Ratio]]-AVERAGE(Table2[Sharpe Ratio]))/_xlfn.STDEV.P(Table2[Sharpe Ratio])</f>
        <v>0.58360998087067728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465</v>
      </c>
      <c r="AT266">
        <f>_xlfn.RANK.AVG(Table2[[#This Row],[6M Return vs Nifty Z-Score]],Table2[6M Return vs Nifty Z-Score])</f>
        <v>200</v>
      </c>
      <c r="AU266">
        <f>_xlfn.RANK.AVG(Table2[[#This Row],[Sharpe Ratio Z-Score]],Table2[Sharpe Ratio Z-Score])</f>
        <v>202</v>
      </c>
      <c r="AV266">
        <f>(Table2[[#This Row],[Rank 1Y]]+Table2[[#This Row],[Rank 6M]]+Table2[[#This Row],[Rank Sharpe]])/3</f>
        <v>289</v>
      </c>
    </row>
    <row r="267" spans="1:48" x14ac:dyDescent="0.3">
      <c r="A267" t="s">
        <v>1110</v>
      </c>
      <c r="B267" t="s">
        <v>1111</v>
      </c>
      <c r="C267" t="s">
        <v>3146</v>
      </c>
      <c r="D267" t="s">
        <v>979</v>
      </c>
      <c r="E267">
        <v>11328.742036809999</v>
      </c>
      <c r="F267">
        <v>567.04999999999995</v>
      </c>
      <c r="G267">
        <v>0.86600020361625896</v>
      </c>
      <c r="H267">
        <f>(Table2[[#This Row],[1Y Return vs Nifty]]-AVERAGE(Table2[1Y Return vs Nifty]))/_xlfn.STDEV.P(Table2[1Y Return vs Nifty])</f>
        <v>-0.32962324350115152</v>
      </c>
      <c r="I267">
        <v>-5.53801472291208</v>
      </c>
      <c r="J267">
        <f>(Table2[[#This Row],[1M Return vs Nifty]]-AVERAGE(Table2[1M Return vs Nifty]))/_xlfn.STDEV.P(Table2[1M Return vs Nifty])</f>
        <v>-0.94678942187017712</v>
      </c>
      <c r="K267">
        <v>44.368886342857998</v>
      </c>
      <c r="L267">
        <f>(Table2[[#This Row],[6M Return vs Nifty]]-AVERAGE(Table2[6M Return vs Nifty]))/_xlfn.STDEV.P(Table2[6M Return vs Nifty])</f>
        <v>1.199158271877856</v>
      </c>
      <c r="M267">
        <v>5.3979324578371699</v>
      </c>
      <c r="N267">
        <f>(Table2[[#This Row],[1W Return vs Nifty]]-AVERAGE(Table2[1W Return vs Nifty]))/_xlfn.STDEV.P(Table2[1W Return vs Nifty])</f>
        <v>0.79433121547933316</v>
      </c>
      <c r="O267">
        <v>567.44000000000005</v>
      </c>
      <c r="P267">
        <v>581.33604436050302</v>
      </c>
      <c r="Q267">
        <v>506.08781138489002</v>
      </c>
      <c r="R267">
        <v>51.684389392246999</v>
      </c>
      <c r="S267" s="1">
        <f>(Table2[[#This Row],[Close Price]]-Table2[[#This Row],[20D EMA]])/Table2[[#This Row],[20D EMA]]</f>
        <v>-6.8729733540127589E-4</v>
      </c>
      <c r="T267" s="1">
        <f>(Table2[[#This Row],[Close Price]]-Table2[[#This Row],[50D EMA]])/Table2[[#This Row],[50D EMA]]</f>
        <v>-2.4574502990294348E-2</v>
      </c>
      <c r="U267" s="1">
        <f>(Table2[[#This Row],[Close Price]]-Table2[[#This Row],[200D EMA]])/Table2[[#This Row],[200D EMA]]</f>
        <v>0.12045772935785438</v>
      </c>
      <c r="V267">
        <v>0.43358017930836401</v>
      </c>
      <c r="W267">
        <v>550.35</v>
      </c>
      <c r="X267">
        <v>571.95000000000005</v>
      </c>
      <c r="Y267">
        <v>520.25</v>
      </c>
      <c r="Z267">
        <v>583.6</v>
      </c>
      <c r="AA267">
        <v>505.95</v>
      </c>
      <c r="AB267">
        <v>633.54999999999995</v>
      </c>
      <c r="AC267" s="1">
        <f>(Table2[[#This Row],[Close Price]]/Table2[[#This Row],[Day Low]])-1</f>
        <v>3.0344326337784944E-2</v>
      </c>
      <c r="AD267" s="1">
        <f>(Table2[[#This Row],[Day High]]/Table2[[#This Row],[Close Price]])-1</f>
        <v>8.6412132968876065E-3</v>
      </c>
      <c r="AE267" s="1">
        <f>(Table2[[#This Row],[Close Price]]/Table2[[#This Row],[Current Week Low]])-1</f>
        <v>8.9956751561748982E-2</v>
      </c>
      <c r="AF267" s="1">
        <f>(Table2[[#This Row],[Current Week High]]/Table2[[#This Row],[Close Price]])-1</f>
        <v>2.9186138788466653E-2</v>
      </c>
      <c r="AG267" s="1">
        <f>(Table2[[#This Row],[Close Price]]/Table2[[#This Row],[Current Month Low]])-1</f>
        <v>0.12076292123727628</v>
      </c>
      <c r="AH267" s="1">
        <f>(Table2[[#This Row],[Current Month High]]/Table2[[#This Row],[Close Price]])-1</f>
        <v>0.11727360902918615</v>
      </c>
      <c r="AI267">
        <v>21.999823648708201</v>
      </c>
      <c r="AJ267">
        <v>65.080058224162997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0.13</v>
      </c>
      <c r="AM267" t="s">
        <v>3190</v>
      </c>
      <c r="AN267">
        <v>-5.42</v>
      </c>
      <c r="AO267" t="s">
        <v>3189</v>
      </c>
      <c r="AP267">
        <v>5.3341060573189998E-2</v>
      </c>
      <c r="AQ267">
        <f>(Table2[[#This Row],[Sharpe Ratio]]-AVERAGE(Table2[Sharpe Ratio]))/_xlfn.STDEV.P(Table2[Sharpe Ratio])</f>
        <v>-4.4373871262985379E-2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423</v>
      </c>
      <c r="AT267">
        <f>_xlfn.RANK.AVG(Table2[[#This Row],[6M Return vs Nifty Z-Score]],Table2[6M Return vs Nifty Z-Score])</f>
        <v>79</v>
      </c>
      <c r="AU267">
        <f>_xlfn.RANK.AVG(Table2[[#This Row],[Sharpe Ratio Z-Score]],Table2[Sharpe Ratio Z-Score])</f>
        <v>366</v>
      </c>
      <c r="AV267">
        <f>(Table2[[#This Row],[Rank 1Y]]+Table2[[#This Row],[Rank 6M]]+Table2[[#This Row],[Rank Sharpe]])/3</f>
        <v>289.33333333333331</v>
      </c>
    </row>
    <row r="268" spans="1:48" x14ac:dyDescent="0.3">
      <c r="A268" t="s">
        <v>1833</v>
      </c>
      <c r="B268" t="s">
        <v>1834</v>
      </c>
      <c r="C268" t="s">
        <v>3152</v>
      </c>
      <c r="D268" t="s">
        <v>262</v>
      </c>
      <c r="E268">
        <v>4226.7477150659997</v>
      </c>
      <c r="F268">
        <v>181.81</v>
      </c>
      <c r="G268">
        <v>17.390881148850799</v>
      </c>
      <c r="H268">
        <f>(Table2[[#This Row],[1Y Return vs Nifty]]-AVERAGE(Table2[1Y Return vs Nifty]))/_xlfn.STDEV.P(Table2[1Y Return vs Nifty])</f>
        <v>-8.5671296202672956E-3</v>
      </c>
      <c r="I268">
        <v>8.5843082279757699</v>
      </c>
      <c r="J268">
        <f>(Table2[[#This Row],[1M Return vs Nifty]]-AVERAGE(Table2[1M Return vs Nifty]))/_xlfn.STDEV.P(Table2[1M Return vs Nifty])</f>
        <v>0.36128551759615374</v>
      </c>
      <c r="K268">
        <v>38.281367141563898</v>
      </c>
      <c r="L268">
        <f>(Table2[[#This Row],[6M Return vs Nifty]]-AVERAGE(Table2[6M Return vs Nifty]))/_xlfn.STDEV.P(Table2[6M Return vs Nifty])</f>
        <v>1.0023084073257971</v>
      </c>
      <c r="M268">
        <v>4.8557010800417997</v>
      </c>
      <c r="N268">
        <f>(Table2[[#This Row],[1W Return vs Nifty]]-AVERAGE(Table2[1W Return vs Nifty]))/_xlfn.STDEV.P(Table2[1W Return vs Nifty])</f>
        <v>0.67954022279375825</v>
      </c>
      <c r="O268">
        <v>177.79</v>
      </c>
      <c r="P268">
        <v>176.89059533289301</v>
      </c>
      <c r="Q268">
        <v>161.609247868442</v>
      </c>
      <c r="R268">
        <v>57.046699304324598</v>
      </c>
      <c r="S268" s="1">
        <f>(Table2[[#This Row],[Close Price]]-Table2[[#This Row],[20D EMA]])/Table2[[#This Row],[20D EMA]]</f>
        <v>2.2610945497497106E-2</v>
      </c>
      <c r="T268" s="1">
        <f>(Table2[[#This Row],[Close Price]]-Table2[[#This Row],[50D EMA]])/Table2[[#This Row],[50D EMA]]</f>
        <v>2.7810436489566267E-2</v>
      </c>
      <c r="U268" s="1">
        <f>(Table2[[#This Row],[Close Price]]-Table2[[#This Row],[200D EMA]])/Table2[[#This Row],[200D EMA]]</f>
        <v>0.12499750105886531</v>
      </c>
      <c r="V268">
        <v>0.64647752137105896</v>
      </c>
      <c r="W268">
        <v>180.61</v>
      </c>
      <c r="X268">
        <v>185</v>
      </c>
      <c r="Y268">
        <v>169.98</v>
      </c>
      <c r="Z268">
        <v>185.8</v>
      </c>
      <c r="AA268">
        <v>154.5</v>
      </c>
      <c r="AB268">
        <v>199.44</v>
      </c>
      <c r="AC268" s="1">
        <f>(Table2[[#This Row],[Close Price]]/Table2[[#This Row],[Day Low]])-1</f>
        <v>6.6441503792702417E-3</v>
      </c>
      <c r="AD268" s="1">
        <f>(Table2[[#This Row],[Day High]]/Table2[[#This Row],[Close Price]])-1</f>
        <v>1.7545789560530212E-2</v>
      </c>
      <c r="AE268" s="1">
        <f>(Table2[[#This Row],[Close Price]]/Table2[[#This Row],[Current Week Low]])-1</f>
        <v>6.9596423108601035E-2</v>
      </c>
      <c r="AF268" s="1">
        <f>(Table2[[#This Row],[Current Week High]]/Table2[[#This Row],[Close Price]])-1</f>
        <v>2.1945987569440772E-2</v>
      </c>
      <c r="AG268" s="1">
        <f>(Table2[[#This Row],[Close Price]]/Table2[[#This Row],[Current Month Low]])-1</f>
        <v>0.17676375404530753</v>
      </c>
      <c r="AH268" s="1">
        <f>(Table2[[#This Row],[Current Month High]]/Table2[[#This Row],[Close Price]])-1</f>
        <v>9.6969363621362881E-2</v>
      </c>
      <c r="AI268">
        <v>9.6969363621362792</v>
      </c>
      <c r="AJ268">
        <v>62.2579205711735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0.14000000000000001</v>
      </c>
      <c r="AM268" t="s">
        <v>3190</v>
      </c>
      <c r="AN268">
        <v>-3.88</v>
      </c>
      <c r="AO268" t="s">
        <v>3189</v>
      </c>
      <c r="AP268">
        <v>1.2788402366669E-2</v>
      </c>
      <c r="AQ268">
        <f>(Table2[[#This Row],[Sharpe Ratio]]-AVERAGE(Table2[Sharpe Ratio]))/_xlfn.STDEV.P(Table2[Sharpe Ratio])</f>
        <v>-0.51266237150120131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1.5219046465942405</v>
      </c>
      <c r="AS268">
        <f>_xlfn.RANK.AVG(Table2[[#This Row],[1Y Return vs Nifty Z-Score]],Table2[1Y Return vs Nifty Z-Score])</f>
        <v>310</v>
      </c>
      <c r="AT268">
        <f>_xlfn.RANK.AVG(Table2[[#This Row],[6M Return vs Nifty Z-Score]],Table2[6M Return vs Nifty Z-Score])</f>
        <v>93</v>
      </c>
      <c r="AU268">
        <f>_xlfn.RANK.AVG(Table2[[#This Row],[Sharpe Ratio Z-Score]],Table2[Sharpe Ratio Z-Score])</f>
        <v>469</v>
      </c>
      <c r="AV268">
        <f>(Table2[[#This Row],[Rank 1Y]]+Table2[[#This Row],[Rank 6M]]+Table2[[#This Row],[Rank Sharpe]])/3</f>
        <v>290.66666666666669</v>
      </c>
    </row>
    <row r="269" spans="1:48" x14ac:dyDescent="0.3">
      <c r="A269" t="s">
        <v>1270</v>
      </c>
      <c r="B269" t="s">
        <v>1271</v>
      </c>
      <c r="C269" t="s">
        <v>3150</v>
      </c>
      <c r="D269" t="s">
        <v>64</v>
      </c>
      <c r="E269">
        <v>9208.9553931099999</v>
      </c>
      <c r="F269">
        <v>6989.05</v>
      </c>
      <c r="G269">
        <v>54.680443228533299</v>
      </c>
      <c r="H269">
        <f>(Table2[[#This Row],[1Y Return vs Nifty]]-AVERAGE(Table2[1Y Return vs Nifty]))/_xlfn.STDEV.P(Table2[1Y Return vs Nifty])</f>
        <v>0.71591868841979278</v>
      </c>
      <c r="I269">
        <v>13.611229364671599</v>
      </c>
      <c r="J269">
        <f>(Table2[[#This Row],[1M Return vs Nifty]]-AVERAGE(Table2[1M Return vs Nifty]))/_xlfn.STDEV.P(Table2[1M Return vs Nifty])</f>
        <v>0.82690222842006378</v>
      </c>
      <c r="K269">
        <v>-18.442942521935901</v>
      </c>
      <c r="L269">
        <f>(Table2[[#This Row],[6M Return vs Nifty]]-AVERAGE(Table2[6M Return vs Nifty]))/_xlfn.STDEV.P(Table2[6M Return vs Nifty])</f>
        <v>-0.83196468567656212</v>
      </c>
      <c r="M269">
        <v>2.28837034212932</v>
      </c>
      <c r="N269">
        <f>(Table2[[#This Row],[1W Return vs Nifty]]-AVERAGE(Table2[1W Return vs Nifty]))/_xlfn.STDEV.P(Table2[1W Return vs Nifty])</f>
        <v>0.13603341734956867</v>
      </c>
      <c r="O269">
        <v>6963.37</v>
      </c>
      <c r="P269">
        <v>7164.0917237567701</v>
      </c>
      <c r="Q269">
        <v>7070.6423575887602</v>
      </c>
      <c r="R269">
        <v>53.249916542851501</v>
      </c>
      <c r="S269" s="1">
        <f>(Table2[[#This Row],[Close Price]]-Table2[[#This Row],[20D EMA]])/Table2[[#This Row],[20D EMA]]</f>
        <v>3.6878695229465462E-3</v>
      </c>
      <c r="T269" s="1">
        <f>(Table2[[#This Row],[Close Price]]-Table2[[#This Row],[50D EMA]])/Table2[[#This Row],[50D EMA]]</f>
        <v>-2.4433205283555467E-2</v>
      </c>
      <c r="U269" s="1">
        <f>(Table2[[#This Row],[Close Price]]-Table2[[#This Row],[200D EMA]])/Table2[[#This Row],[200D EMA]]</f>
        <v>-1.1539596186927599E-2</v>
      </c>
      <c r="V269">
        <v>0.55697782263931706</v>
      </c>
      <c r="W269">
        <v>6934.3</v>
      </c>
      <c r="X269">
        <v>7105.1</v>
      </c>
      <c r="Y269">
        <v>6790</v>
      </c>
      <c r="Z269">
        <v>7105.1</v>
      </c>
      <c r="AA269">
        <v>6521</v>
      </c>
      <c r="AB269">
        <v>7998.95</v>
      </c>
      <c r="AC269" s="1">
        <f>(Table2[[#This Row],[Close Price]]/Table2[[#This Row],[Day Low]])-1</f>
        <v>7.8955337957689053E-3</v>
      </c>
      <c r="AD269" s="1">
        <f>(Table2[[#This Row],[Day High]]/Table2[[#This Row],[Close Price]])-1</f>
        <v>1.6604545682174177E-2</v>
      </c>
      <c r="AE269" s="1">
        <f>(Table2[[#This Row],[Close Price]]/Table2[[#This Row],[Current Week Low]])-1</f>
        <v>2.9315169366715743E-2</v>
      </c>
      <c r="AF269" s="1">
        <f>(Table2[[#This Row],[Current Week High]]/Table2[[#This Row],[Close Price]])-1</f>
        <v>1.6604545682174177E-2</v>
      </c>
      <c r="AG269" s="1">
        <f>(Table2[[#This Row],[Close Price]]/Table2[[#This Row],[Current Month Low]])-1</f>
        <v>7.1775801257475846E-2</v>
      </c>
      <c r="AH269" s="1">
        <f>(Table2[[#This Row],[Current Month High]]/Table2[[#This Row],[Close Price]])-1</f>
        <v>0.14449746388994211</v>
      </c>
      <c r="AI269">
        <v>47.056466901796298</v>
      </c>
      <c r="AJ269">
        <v>109.69246924692401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0.02</v>
      </c>
      <c r="AM269" t="s">
        <v>3190</v>
      </c>
      <c r="AN269">
        <v>-5.73</v>
      </c>
      <c r="AO269" t="s">
        <v>3189</v>
      </c>
      <c r="AP269">
        <v>0.144183176195677</v>
      </c>
      <c r="AQ269">
        <f>(Table2[[#This Row],[Sharpe Ratio]]-AVERAGE(Table2[Sharpe Ratio]))/_xlfn.STDEV.P(Table2[Sharpe Ratio])</f>
        <v>1.0046404218735474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132</v>
      </c>
      <c r="AT269">
        <f>_xlfn.RANK.AVG(Table2[[#This Row],[6M Return vs Nifty Z-Score]],Table2[6M Return vs Nifty Z-Score])</f>
        <v>624</v>
      </c>
      <c r="AU269">
        <f>_xlfn.RANK.AVG(Table2[[#This Row],[Sharpe Ratio Z-Score]],Table2[Sharpe Ratio Z-Score])</f>
        <v>117</v>
      </c>
      <c r="AV269">
        <f>(Table2[[#This Row],[Rank 1Y]]+Table2[[#This Row],[Rank 6M]]+Table2[[#This Row],[Rank Sharpe]])/3</f>
        <v>291</v>
      </c>
    </row>
    <row r="270" spans="1:48" x14ac:dyDescent="0.3">
      <c r="A270" t="s">
        <v>1557</v>
      </c>
      <c r="B270" t="s">
        <v>1558</v>
      </c>
      <c r="C270" t="s">
        <v>3150</v>
      </c>
      <c r="D270" t="s">
        <v>221</v>
      </c>
      <c r="E270">
        <v>6383.5366936</v>
      </c>
      <c r="F270">
        <v>444.4</v>
      </c>
      <c r="G270">
        <v>-11.7600852310627</v>
      </c>
      <c r="H270">
        <f>(Table2[[#This Row],[1Y Return vs Nifty]]-AVERAGE(Table2[1Y Return vs Nifty]))/_xlfn.STDEV.P(Table2[1Y Return vs Nifty])</f>
        <v>-0.57493102735874513</v>
      </c>
      <c r="I270">
        <v>4.9883409319202201</v>
      </c>
      <c r="J270">
        <f>(Table2[[#This Row],[1M Return vs Nifty]]-AVERAGE(Table2[1M Return vs Nifty]))/_xlfn.STDEV.P(Table2[1M Return vs Nifty])</f>
        <v>2.8210376950467842E-2</v>
      </c>
      <c r="K270">
        <v>14.039800683258999</v>
      </c>
      <c r="L270">
        <f>(Table2[[#This Row],[6M Return vs Nifty]]-AVERAGE(Table2[6M Return vs Nifty]))/_xlfn.STDEV.P(Table2[6M Return vs Nifty])</f>
        <v>0.2184178082074206</v>
      </c>
      <c r="M270">
        <v>3.3518229412739999</v>
      </c>
      <c r="N270">
        <f>(Table2[[#This Row],[1W Return vs Nifty]]-AVERAGE(Table2[1W Return vs Nifty]))/_xlfn.STDEV.P(Table2[1W Return vs Nifty])</f>
        <v>0.36116752896481669</v>
      </c>
      <c r="O270">
        <v>439.58</v>
      </c>
      <c r="P270">
        <v>455.77200648543601</v>
      </c>
      <c r="Q270">
        <v>433.195072596297</v>
      </c>
      <c r="R270">
        <v>58.161911480815398</v>
      </c>
      <c r="S270" s="1">
        <f>(Table2[[#This Row],[Close Price]]-Table2[[#This Row],[20D EMA]])/Table2[[#This Row],[20D EMA]]</f>
        <v>1.0965012056963449E-2</v>
      </c>
      <c r="T270" s="1">
        <f>(Table2[[#This Row],[Close Price]]-Table2[[#This Row],[50D EMA]])/Table2[[#This Row],[50D EMA]]</f>
        <v>-2.4951085901760883E-2</v>
      </c>
      <c r="U270" s="1">
        <f>(Table2[[#This Row],[Close Price]]-Table2[[#This Row],[200D EMA]])/Table2[[#This Row],[200D EMA]]</f>
        <v>2.5865777596563461E-2</v>
      </c>
      <c r="V270">
        <v>0.43640215461569098</v>
      </c>
      <c r="W270">
        <v>441.25</v>
      </c>
      <c r="X270">
        <v>455.65</v>
      </c>
      <c r="Y270">
        <v>428</v>
      </c>
      <c r="Z270">
        <v>455.65</v>
      </c>
      <c r="AA270">
        <v>405.05</v>
      </c>
      <c r="AB270">
        <v>470.1</v>
      </c>
      <c r="AC270" s="1">
        <f>(Table2[[#This Row],[Close Price]]/Table2[[#This Row],[Day Low]])-1</f>
        <v>7.138810198300316E-3</v>
      </c>
      <c r="AD270" s="1">
        <f>(Table2[[#This Row],[Day High]]/Table2[[#This Row],[Close Price]])-1</f>
        <v>2.5315031503150287E-2</v>
      </c>
      <c r="AE270" s="1">
        <f>(Table2[[#This Row],[Close Price]]/Table2[[#This Row],[Current Week Low]])-1</f>
        <v>3.831775700934581E-2</v>
      </c>
      <c r="AF270" s="1">
        <f>(Table2[[#This Row],[Current Week High]]/Table2[[#This Row],[Close Price]])-1</f>
        <v>2.5315031503150287E-2</v>
      </c>
      <c r="AG270" s="1">
        <f>(Table2[[#This Row],[Close Price]]/Table2[[#This Row],[Current Month Low]])-1</f>
        <v>9.714850018516219E-2</v>
      </c>
      <c r="AH270" s="1">
        <f>(Table2[[#This Row],[Current Month High]]/Table2[[#This Row],[Close Price]])-1</f>
        <v>5.7830783078308023E-2</v>
      </c>
      <c r="AI270">
        <v>25.9113411341133</v>
      </c>
      <c r="AJ270">
        <v>63.653102559381303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-0.04</v>
      </c>
      <c r="AM270" t="s">
        <v>3189</v>
      </c>
      <c r="AN270">
        <v>-0.64</v>
      </c>
      <c r="AO270" t="s">
        <v>3189</v>
      </c>
      <c r="AP270">
        <v>0.13333916191886899</v>
      </c>
      <c r="AQ270">
        <f>(Table2[[#This Row],[Sharpe Ratio]]-AVERAGE(Table2[Sharpe Ratio]))/_xlfn.STDEV.P(Table2[Sharpe Ratio])</f>
        <v>0.87941738084903454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515</v>
      </c>
      <c r="AT270">
        <f>_xlfn.RANK.AVG(Table2[[#This Row],[6M Return vs Nifty Z-Score]],Table2[6M Return vs Nifty Z-Score])</f>
        <v>226</v>
      </c>
      <c r="AU270">
        <f>_xlfn.RANK.AVG(Table2[[#This Row],[Sharpe Ratio Z-Score]],Table2[Sharpe Ratio Z-Score])</f>
        <v>134</v>
      </c>
      <c r="AV270">
        <f>(Table2[[#This Row],[Rank 1Y]]+Table2[[#This Row],[Rank 6M]]+Table2[[#This Row],[Rank Sharpe]])/3</f>
        <v>291.66666666666669</v>
      </c>
    </row>
    <row r="271" spans="1:48" x14ac:dyDescent="0.3">
      <c r="A271" t="s">
        <v>459</v>
      </c>
      <c r="B271" t="s">
        <v>460</v>
      </c>
      <c r="C271" t="s">
        <v>3142</v>
      </c>
      <c r="D271" t="s">
        <v>461</v>
      </c>
      <c r="E271">
        <v>49200.002886399998</v>
      </c>
      <c r="F271">
        <v>328</v>
      </c>
      <c r="G271">
        <v>46.814798011338098</v>
      </c>
      <c r="H271">
        <f>(Table2[[#This Row],[1Y Return vs Nifty]]-AVERAGE(Table2[1Y Return vs Nifty]))/_xlfn.STDEV.P(Table2[1Y Return vs Nifty])</f>
        <v>0.56309982727533736</v>
      </c>
      <c r="I271">
        <v>-0.40856299475397401</v>
      </c>
      <c r="J271">
        <f>(Table2[[#This Row],[1M Return vs Nifty]]-AVERAGE(Table2[1M Return vs Nifty]))/_xlfn.STDEV.P(Table2[1M Return vs Nifty])</f>
        <v>-0.4716758529382295</v>
      </c>
      <c r="K271">
        <v>6.1785995766427204</v>
      </c>
      <c r="L271">
        <f>(Table2[[#This Row],[6M Return vs Nifty]]-AVERAGE(Table2[6M Return vs Nifty]))/_xlfn.STDEV.P(Table2[6M Return vs Nifty])</f>
        <v>-3.5786954337713311E-2</v>
      </c>
      <c r="M271">
        <v>1.24551791527227</v>
      </c>
      <c r="N271">
        <f>(Table2[[#This Row],[1W Return vs Nifty]]-AVERAGE(Table2[1W Return vs Nifty]))/_xlfn.STDEV.P(Table2[1W Return vs Nifty])</f>
        <v>-8.4739614617346415E-2</v>
      </c>
      <c r="O271">
        <v>328.51</v>
      </c>
      <c r="P271">
        <v>335.38884913746898</v>
      </c>
      <c r="Q271">
        <v>317.66960071506799</v>
      </c>
      <c r="R271">
        <v>52.281481693039503</v>
      </c>
      <c r="S271" s="1">
        <f>(Table2[[#This Row],[Close Price]]-Table2[[#This Row],[20D EMA]])/Table2[[#This Row],[20D EMA]]</f>
        <v>-1.5524641563422451E-3</v>
      </c>
      <c r="T271" s="1">
        <f>(Table2[[#This Row],[Close Price]]-Table2[[#This Row],[50D EMA]])/Table2[[#This Row],[50D EMA]]</f>
        <v>-2.203069409275573E-2</v>
      </c>
      <c r="U271" s="1">
        <f>(Table2[[#This Row],[Close Price]]-Table2[[#This Row],[200D EMA]])/Table2[[#This Row],[200D EMA]]</f>
        <v>3.2519319638009081E-2</v>
      </c>
      <c r="V271">
        <v>0.80196598758152704</v>
      </c>
      <c r="W271">
        <v>326.05</v>
      </c>
      <c r="X271">
        <v>330.3</v>
      </c>
      <c r="Y271">
        <v>324.10000000000002</v>
      </c>
      <c r="Z271">
        <v>337.25</v>
      </c>
      <c r="AA271">
        <v>308.85000000000002</v>
      </c>
      <c r="AB271">
        <v>349.9</v>
      </c>
      <c r="AC271" s="1">
        <f>(Table2[[#This Row],[Close Price]]/Table2[[#This Row],[Day Low]])-1</f>
        <v>5.9806778101518798E-3</v>
      </c>
      <c r="AD271" s="1">
        <f>(Table2[[#This Row],[Day High]]/Table2[[#This Row],[Close Price]])-1</f>
        <v>7.0121951219512813E-3</v>
      </c>
      <c r="AE271" s="1">
        <f>(Table2[[#This Row],[Close Price]]/Table2[[#This Row],[Current Week Low]])-1</f>
        <v>1.2033323048441735E-2</v>
      </c>
      <c r="AF271" s="1">
        <f>(Table2[[#This Row],[Current Week High]]/Table2[[#This Row],[Close Price]])-1</f>
        <v>2.820121951219523E-2</v>
      </c>
      <c r="AG271" s="1">
        <f>(Table2[[#This Row],[Close Price]]/Table2[[#This Row],[Current Month Low]])-1</f>
        <v>6.200420916302396E-2</v>
      </c>
      <c r="AH271" s="1">
        <f>(Table2[[#This Row],[Current Month High]]/Table2[[#This Row],[Close Price]])-1</f>
        <v>6.6768292682926722E-2</v>
      </c>
      <c r="AI271">
        <v>17.134146341463399</v>
      </c>
      <c r="AJ271">
        <v>67.860798362333597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0.08</v>
      </c>
      <c r="AM271" t="s">
        <v>3190</v>
      </c>
      <c r="AN271">
        <v>-0.27</v>
      </c>
      <c r="AO271" t="s">
        <v>3189</v>
      </c>
      <c r="AP271">
        <v>2.9463157433231E-2</v>
      </c>
      <c r="AQ271">
        <f>(Table2[[#This Row],[Sharpe Ratio]]-AVERAGE(Table2[Sharpe Ratio]))/_xlfn.STDEV.P(Table2[Sharpe Ratio])</f>
        <v>-0.32010789080123414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152</v>
      </c>
      <c r="AT271">
        <f>_xlfn.RANK.AVG(Table2[[#This Row],[6M Return vs Nifty Z-Score]],Table2[6M Return vs Nifty Z-Score])</f>
        <v>308</v>
      </c>
      <c r="AU271">
        <f>_xlfn.RANK.AVG(Table2[[#This Row],[Sharpe Ratio Z-Score]],Table2[Sharpe Ratio Z-Score])</f>
        <v>427</v>
      </c>
      <c r="AV271">
        <f>(Table2[[#This Row],[Rank 1Y]]+Table2[[#This Row],[Rank 6M]]+Table2[[#This Row],[Rank Sharpe]])/3</f>
        <v>295.66666666666669</v>
      </c>
    </row>
    <row r="272" spans="1:48" x14ac:dyDescent="0.3">
      <c r="A272" t="s">
        <v>774</v>
      </c>
      <c r="B272" t="s">
        <v>775</v>
      </c>
      <c r="C272" t="s">
        <v>3152</v>
      </c>
      <c r="D272" t="s">
        <v>776</v>
      </c>
      <c r="E272">
        <v>20957.468679129899</v>
      </c>
      <c r="F272">
        <v>493.7</v>
      </c>
      <c r="G272">
        <v>21.510381329133399</v>
      </c>
      <c r="H272">
        <f>(Table2[[#This Row],[1Y Return vs Nifty]]-AVERAGE(Table2[1Y Return vs Nifty]))/_xlfn.STDEV.P(Table2[1Y Return vs Nifty])</f>
        <v>7.1469193993582619E-2</v>
      </c>
      <c r="I272">
        <v>5.2537760470369097</v>
      </c>
      <c r="J272">
        <f>(Table2[[#This Row],[1M Return vs Nifty]]-AVERAGE(Table2[1M Return vs Nifty]))/_xlfn.STDEV.P(Table2[1M Return vs Nifty])</f>
        <v>5.2796206303469137E-2</v>
      </c>
      <c r="K272">
        <v>-15.0685604943495</v>
      </c>
      <c r="L272">
        <f>(Table2[[#This Row],[6M Return vs Nifty]]-AVERAGE(Table2[6M Return vs Nifty]))/_xlfn.STDEV.P(Table2[6M Return vs Nifty])</f>
        <v>-0.7228485378480547</v>
      </c>
      <c r="M272">
        <v>5.1102607086177896</v>
      </c>
      <c r="N272">
        <f>(Table2[[#This Row],[1W Return vs Nifty]]-AVERAGE(Table2[1W Return vs Nifty]))/_xlfn.STDEV.P(Table2[1W Return vs Nifty])</f>
        <v>0.73343078254099725</v>
      </c>
      <c r="O272">
        <v>468.03</v>
      </c>
      <c r="P272">
        <v>494.27110843013799</v>
      </c>
      <c r="Q272">
        <v>486.15476433444599</v>
      </c>
      <c r="R272">
        <v>67.520894801774801</v>
      </c>
      <c r="S272" s="1">
        <f>(Table2[[#This Row],[Close Price]]-Table2[[#This Row],[20D EMA]])/Table2[[#This Row],[20D EMA]]</f>
        <v>5.4846911522765669E-2</v>
      </c>
      <c r="T272" s="1">
        <f>(Table2[[#This Row],[Close Price]]-Table2[[#This Row],[50D EMA]])/Table2[[#This Row],[50D EMA]]</f>
        <v>-1.1554558225179358E-3</v>
      </c>
      <c r="U272" s="1">
        <f>(Table2[[#This Row],[Close Price]]-Table2[[#This Row],[200D EMA]])/Table2[[#This Row],[200D EMA]]</f>
        <v>1.5520233923622156E-2</v>
      </c>
      <c r="V272">
        <v>0.95508658390710499</v>
      </c>
      <c r="W272">
        <v>471.45</v>
      </c>
      <c r="X272">
        <v>500.85</v>
      </c>
      <c r="Y272">
        <v>436.15</v>
      </c>
      <c r="Z272">
        <v>500.85</v>
      </c>
      <c r="AA272">
        <v>422.3</v>
      </c>
      <c r="AB272">
        <v>526.5</v>
      </c>
      <c r="AC272" s="1">
        <f>(Table2[[#This Row],[Close Price]]/Table2[[#This Row],[Day Low]])-1</f>
        <v>4.7194824477675201E-2</v>
      </c>
      <c r="AD272" s="1">
        <f>(Table2[[#This Row],[Day High]]/Table2[[#This Row],[Close Price]])-1</f>
        <v>1.4482479238403956E-2</v>
      </c>
      <c r="AE272" s="1">
        <f>(Table2[[#This Row],[Close Price]]/Table2[[#This Row],[Current Week Low]])-1</f>
        <v>0.13195001719591892</v>
      </c>
      <c r="AF272" s="1">
        <f>(Table2[[#This Row],[Current Week High]]/Table2[[#This Row],[Close Price]])-1</f>
        <v>1.4482479238403956E-2</v>
      </c>
      <c r="AG272" s="1">
        <f>(Table2[[#This Row],[Close Price]]/Table2[[#This Row],[Current Month Low]])-1</f>
        <v>0.1690741179256452</v>
      </c>
      <c r="AH272" s="1">
        <f>(Table2[[#This Row],[Current Month High]]/Table2[[#This Row],[Close Price]])-1</f>
        <v>6.6437107555195496E-2</v>
      </c>
      <c r="AI272">
        <v>51.5292687867125</v>
      </c>
      <c r="AJ272">
        <v>64.292845257903394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7.0000000000000007E-2</v>
      </c>
      <c r="AM272" t="s">
        <v>3190</v>
      </c>
      <c r="AN272">
        <v>-0.05</v>
      </c>
      <c r="AO272" t="s">
        <v>3189</v>
      </c>
      <c r="AP272">
        <v>0.23201037213613501</v>
      </c>
      <c r="AQ272">
        <f>(Table2[[#This Row],[Sharpe Ratio]]-AVERAGE(Table2[Sharpe Ratio]))/_xlfn.STDEV.P(Table2[Sharpe Ratio])</f>
        <v>2.0188394333817845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283</v>
      </c>
      <c r="AT272">
        <f>_xlfn.RANK.AVG(Table2[[#This Row],[6M Return vs Nifty Z-Score]],Table2[6M Return vs Nifty Z-Score])</f>
        <v>589</v>
      </c>
      <c r="AU272">
        <f>_xlfn.RANK.AVG(Table2[[#This Row],[Sharpe Ratio Z-Score]],Table2[Sharpe Ratio Z-Score])</f>
        <v>15</v>
      </c>
      <c r="AV272">
        <f>(Table2[[#This Row],[Rank 1Y]]+Table2[[#This Row],[Rank 6M]]+Table2[[#This Row],[Rank Sharpe]])/3</f>
        <v>295.66666666666669</v>
      </c>
    </row>
    <row r="273" spans="1:48" x14ac:dyDescent="0.3">
      <c r="A273" t="s">
        <v>1100</v>
      </c>
      <c r="B273" t="s">
        <v>1101</v>
      </c>
      <c r="C273" t="s">
        <v>3152</v>
      </c>
      <c r="D273" t="s">
        <v>117</v>
      </c>
      <c r="E273">
        <v>11560.388149349999</v>
      </c>
      <c r="F273">
        <v>379.35</v>
      </c>
      <c r="G273">
        <v>-4.1714256741809903</v>
      </c>
      <c r="H273">
        <f>(Table2[[#This Row],[1Y Return vs Nifty]]-AVERAGE(Table2[1Y Return vs Nifty]))/_xlfn.STDEV.P(Table2[1Y Return vs Nifty])</f>
        <v>-0.42749362342391795</v>
      </c>
      <c r="I273">
        <v>3.1897786958838998</v>
      </c>
      <c r="J273">
        <f>(Table2[[#This Row],[1M Return vs Nifty]]-AVERAGE(Table2[1M Return vs Nifty]))/_xlfn.STDEV.P(Table2[1M Return vs Nifty])</f>
        <v>-0.13838078487264643</v>
      </c>
      <c r="K273">
        <v>2.3915386555154798</v>
      </c>
      <c r="L273">
        <f>(Table2[[#This Row],[6M Return vs Nifty]]-AVERAGE(Table2[6M Return vs Nifty]))/_xlfn.STDEV.P(Table2[6M Return vs Nifty])</f>
        <v>-0.15824774743316938</v>
      </c>
      <c r="M273">
        <v>-4.0310293487212796</v>
      </c>
      <c r="N273">
        <f>(Table2[[#This Row],[1W Return vs Nifty]]-AVERAGE(Table2[1W Return vs Nifty]))/_xlfn.STDEV.P(Table2[1W Return vs Nifty])</f>
        <v>-1.2017906064814796</v>
      </c>
      <c r="O273">
        <v>391.85</v>
      </c>
      <c r="P273">
        <v>387.05232275770697</v>
      </c>
      <c r="Q273">
        <v>359.331800241248</v>
      </c>
      <c r="R273">
        <v>39.468045893391199</v>
      </c>
      <c r="S273" s="1">
        <f>(Table2[[#This Row],[Close Price]]-Table2[[#This Row],[20D EMA]])/Table2[[#This Row],[20D EMA]]</f>
        <v>-3.1899961720045937E-2</v>
      </c>
      <c r="T273" s="1">
        <f>(Table2[[#This Row],[Close Price]]-Table2[[#This Row],[50D EMA]])/Table2[[#This Row],[50D EMA]]</f>
        <v>-1.9899952292828822E-2</v>
      </c>
      <c r="U273" s="1">
        <f>(Table2[[#This Row],[Close Price]]-Table2[[#This Row],[200D EMA]])/Table2[[#This Row],[200D EMA]]</f>
        <v>5.5709513450555199E-2</v>
      </c>
      <c r="V273">
        <v>0.332099401758566</v>
      </c>
      <c r="W273">
        <v>377</v>
      </c>
      <c r="X273">
        <v>391.6</v>
      </c>
      <c r="Y273">
        <v>377</v>
      </c>
      <c r="Z273">
        <v>407</v>
      </c>
      <c r="AA273">
        <v>363.7</v>
      </c>
      <c r="AB273">
        <v>437.7</v>
      </c>
      <c r="AC273" s="1">
        <f>(Table2[[#This Row],[Close Price]]/Table2[[#This Row],[Day Low]])-1</f>
        <v>6.233421750663215E-3</v>
      </c>
      <c r="AD273" s="1">
        <f>(Table2[[#This Row],[Day High]]/Table2[[#This Row],[Close Price]])-1</f>
        <v>3.2292078555423709E-2</v>
      </c>
      <c r="AE273" s="1">
        <f>(Table2[[#This Row],[Close Price]]/Table2[[#This Row],[Current Week Low]])-1</f>
        <v>6.233421750663215E-3</v>
      </c>
      <c r="AF273" s="1">
        <f>(Table2[[#This Row],[Current Week High]]/Table2[[#This Row],[Close Price]])-1</f>
        <v>7.2887834453670752E-2</v>
      </c>
      <c r="AG273" s="1">
        <f>(Table2[[#This Row],[Close Price]]/Table2[[#This Row],[Current Month Low]])-1</f>
        <v>4.3029969755292941E-2</v>
      </c>
      <c r="AH273" s="1">
        <f>(Table2[[#This Row],[Current Month High]]/Table2[[#This Row],[Close Price]])-1</f>
        <v>0.1538157374456306</v>
      </c>
      <c r="AI273">
        <v>18.8875708448662</v>
      </c>
      <c r="AJ273">
        <v>38.9305987914301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3190</v>
      </c>
      <c r="AN273">
        <v>-4.5199999999999996</v>
      </c>
      <c r="AO273" t="s">
        <v>3189</v>
      </c>
      <c r="AP273">
        <v>0.158455214893647</v>
      </c>
      <c r="AQ273">
        <f>(Table2[[#This Row],[Sharpe Ratio]]-AVERAGE(Table2[Sharpe Ratio]))/_xlfn.STDEV.P(Table2[Sharpe Ratio])</f>
        <v>1.1694491395457081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-0.75646362266550526</v>
      </c>
      <c r="AS273">
        <f>_xlfn.RANK.AVG(Table2[[#This Row],[1Y Return vs Nifty Z-Score]],Table2[1Y Return vs Nifty Z-Score])</f>
        <v>459</v>
      </c>
      <c r="AT273">
        <f>_xlfn.RANK.AVG(Table2[[#This Row],[6M Return vs Nifty Z-Score]],Table2[6M Return vs Nifty Z-Score])</f>
        <v>350</v>
      </c>
      <c r="AU273">
        <f>_xlfn.RANK.AVG(Table2[[#This Row],[Sharpe Ratio Z-Score]],Table2[Sharpe Ratio Z-Score])</f>
        <v>88</v>
      </c>
      <c r="AV273">
        <f>(Table2[[#This Row],[Rank 1Y]]+Table2[[#This Row],[Rank 6M]]+Table2[[#This Row],[Rank Sharpe]])/3</f>
        <v>299</v>
      </c>
    </row>
    <row r="274" spans="1:48" x14ac:dyDescent="0.3">
      <c r="A274" t="s">
        <v>404</v>
      </c>
      <c r="B274" t="s">
        <v>405</v>
      </c>
      <c r="C274" t="s">
        <v>3154</v>
      </c>
      <c r="D274" t="s">
        <v>117</v>
      </c>
      <c r="E274">
        <v>57311.047324799998</v>
      </c>
      <c r="F274">
        <v>696</v>
      </c>
      <c r="G274">
        <v>11.0364875219685</v>
      </c>
      <c r="H274">
        <f>(Table2[[#This Row],[1Y Return vs Nifty]]-AVERAGE(Table2[1Y Return vs Nifty]))/_xlfn.STDEV.P(Table2[1Y Return vs Nifty])</f>
        <v>-0.13202441386198036</v>
      </c>
      <c r="I274">
        <v>5.1520806275274902</v>
      </c>
      <c r="J274">
        <f>(Table2[[#This Row],[1M Return vs Nifty]]-AVERAGE(Table2[1M Return vs Nifty]))/_xlfn.STDEV.P(Table2[1M Return vs Nifty])</f>
        <v>4.3376705688634096E-2</v>
      </c>
      <c r="K274">
        <v>-7.0173279907056303</v>
      </c>
      <c r="L274">
        <f>(Table2[[#This Row],[6M Return vs Nifty]]-AVERAGE(Table2[6M Return vs Nifty]))/_xlfn.STDEV.P(Table2[6M Return vs Nifty])</f>
        <v>-0.46249880006283156</v>
      </c>
      <c r="M274">
        <v>-0.53825061330222901</v>
      </c>
      <c r="N274">
        <f>(Table2[[#This Row],[1W Return vs Nifty]]-AVERAGE(Table2[1W Return vs Nifty]))/_xlfn.STDEV.P(Table2[1W Return vs Nifty])</f>
        <v>-0.46236541884298737</v>
      </c>
      <c r="O274">
        <v>691.13</v>
      </c>
      <c r="P274">
        <v>710.17689982745298</v>
      </c>
      <c r="Q274">
        <v>688.78046953745695</v>
      </c>
      <c r="R274">
        <v>56.720423916842797</v>
      </c>
      <c r="S274" s="1">
        <f>(Table2[[#This Row],[Close Price]]-Table2[[#This Row],[20D EMA]])/Table2[[#This Row],[20D EMA]]</f>
        <v>7.046431206864128E-3</v>
      </c>
      <c r="T274" s="1">
        <f>(Table2[[#This Row],[Close Price]]-Table2[[#This Row],[50D EMA]])/Table2[[#This Row],[50D EMA]]</f>
        <v>-1.9962490797570932E-2</v>
      </c>
      <c r="U274" s="1">
        <f>(Table2[[#This Row],[Close Price]]-Table2[[#This Row],[200D EMA]])/Table2[[#This Row],[200D EMA]]</f>
        <v>1.0481613201650804E-2</v>
      </c>
      <c r="V274">
        <v>0.73592447229483104</v>
      </c>
      <c r="W274">
        <v>679</v>
      </c>
      <c r="X274">
        <v>702.95</v>
      </c>
      <c r="Y274">
        <v>663.6</v>
      </c>
      <c r="Z274">
        <v>702.95</v>
      </c>
      <c r="AA274">
        <v>653.79999999999995</v>
      </c>
      <c r="AB274">
        <v>727.9</v>
      </c>
      <c r="AC274" s="1">
        <f>(Table2[[#This Row],[Close Price]]/Table2[[#This Row],[Day Low]])-1</f>
        <v>2.5036818851251752E-2</v>
      </c>
      <c r="AD274" s="1">
        <f>(Table2[[#This Row],[Day High]]/Table2[[#This Row],[Close Price]])-1</f>
        <v>9.985632183908022E-3</v>
      </c>
      <c r="AE274" s="1">
        <f>(Table2[[#This Row],[Close Price]]/Table2[[#This Row],[Current Week Low]])-1</f>
        <v>4.8824593128390603E-2</v>
      </c>
      <c r="AF274" s="1">
        <f>(Table2[[#This Row],[Current Week High]]/Table2[[#This Row],[Close Price]])-1</f>
        <v>9.985632183908022E-3</v>
      </c>
      <c r="AG274" s="1">
        <f>(Table2[[#This Row],[Close Price]]/Table2[[#This Row],[Current Month Low]])-1</f>
        <v>6.4545732639951225E-2</v>
      </c>
      <c r="AH274" s="1">
        <f>(Table2[[#This Row],[Current Month High]]/Table2[[#This Row],[Close Price]])-1</f>
        <v>4.5833333333333393E-2</v>
      </c>
      <c r="AI274">
        <v>21.839080459770098</v>
      </c>
      <c r="AJ274">
        <v>41.291108404384801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-0.02</v>
      </c>
      <c r="AM274" t="s">
        <v>3189</v>
      </c>
      <c r="AN274">
        <v>-2.0099999999999998</v>
      </c>
      <c r="AO274" t="s">
        <v>3189</v>
      </c>
      <c r="AP274">
        <v>0.167786608830545</v>
      </c>
      <c r="AQ274">
        <f>(Table2[[#This Row],[Sharpe Ratio]]-AVERAGE(Table2[Sharpe Ratio]))/_xlfn.STDEV.P(Table2[Sharpe Ratio])</f>
        <v>1.2772049480450698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346</v>
      </c>
      <c r="AT274">
        <f>_xlfn.RANK.AVG(Table2[[#This Row],[6M Return vs Nifty Z-Score]],Table2[6M Return vs Nifty Z-Score])</f>
        <v>480</v>
      </c>
      <c r="AU274">
        <f>_xlfn.RANK.AVG(Table2[[#This Row],[Sharpe Ratio Z-Score]],Table2[Sharpe Ratio Z-Score])</f>
        <v>72</v>
      </c>
      <c r="AV274">
        <f>(Table2[[#This Row],[Rank 1Y]]+Table2[[#This Row],[Rank 6M]]+Table2[[#This Row],[Rank Sharpe]])/3</f>
        <v>299.33333333333331</v>
      </c>
    </row>
    <row r="275" spans="1:48" x14ac:dyDescent="0.3">
      <c r="A275" t="s">
        <v>497</v>
      </c>
      <c r="B275" t="s">
        <v>498</v>
      </c>
      <c r="C275" t="s">
        <v>3158</v>
      </c>
      <c r="D275" t="s">
        <v>499</v>
      </c>
      <c r="E275">
        <v>43402.833500000001</v>
      </c>
      <c r="F275">
        <v>3888.45</v>
      </c>
      <c r="G275">
        <v>14.235503667337801</v>
      </c>
      <c r="H275">
        <f>(Table2[[#This Row],[1Y Return vs Nifty]]-AVERAGE(Table2[1Y Return vs Nifty]))/_xlfn.STDEV.P(Table2[1Y Return vs Nifty])</f>
        <v>-6.9871851596733939E-2</v>
      </c>
      <c r="I275">
        <v>-5.0950016202174204</v>
      </c>
      <c r="J275">
        <f>(Table2[[#This Row],[1M Return vs Nifty]]-AVERAGE(Table2[1M Return vs Nifty]))/_xlfn.STDEV.P(Table2[1M Return vs Nifty])</f>
        <v>-0.90575549710401981</v>
      </c>
      <c r="K275">
        <v>20.025424070700499</v>
      </c>
      <c r="L275">
        <f>(Table2[[#This Row],[6M Return vs Nifty]]-AVERAGE(Table2[6M Return vs Nifty]))/_xlfn.STDEV.P(Table2[6M Return vs Nifty])</f>
        <v>0.41197270538573516</v>
      </c>
      <c r="M275">
        <v>-1.8878015706942299</v>
      </c>
      <c r="N275">
        <f>(Table2[[#This Row],[1W Return vs Nifty]]-AVERAGE(Table2[1W Return vs Nifty]))/_xlfn.STDEV.P(Table2[1W Return vs Nifty])</f>
        <v>-0.74806687475773315</v>
      </c>
      <c r="O275">
        <v>4048.56</v>
      </c>
      <c r="P275">
        <v>4086.6124625542998</v>
      </c>
      <c r="Q275">
        <v>3680.5814618853301</v>
      </c>
      <c r="R275">
        <v>44.6060000578154</v>
      </c>
      <c r="S275" s="1">
        <f>(Table2[[#This Row],[Close Price]]-Table2[[#This Row],[20D EMA]])/Table2[[#This Row],[20D EMA]]</f>
        <v>-3.9547394629201524E-2</v>
      </c>
      <c r="T275" s="1">
        <f>(Table2[[#This Row],[Close Price]]-Table2[[#This Row],[50D EMA]])/Table2[[#This Row],[50D EMA]]</f>
        <v>-4.8490642156570021E-2</v>
      </c>
      <c r="U275" s="1">
        <f>(Table2[[#This Row],[Close Price]]-Table2[[#This Row],[200D EMA]])/Table2[[#This Row],[200D EMA]]</f>
        <v>5.6477092075606923E-2</v>
      </c>
      <c r="V275">
        <v>0.366169155544664</v>
      </c>
      <c r="W275">
        <v>3850.35</v>
      </c>
      <c r="X275">
        <v>3979</v>
      </c>
      <c r="Y275">
        <v>3759.8</v>
      </c>
      <c r="Z275">
        <v>3979</v>
      </c>
      <c r="AA275">
        <v>3734</v>
      </c>
      <c r="AB275">
        <v>4473.95</v>
      </c>
      <c r="AC275" s="1">
        <f>(Table2[[#This Row],[Close Price]]/Table2[[#This Row],[Day Low]])-1</f>
        <v>9.8952043320736927E-3</v>
      </c>
      <c r="AD275" s="1">
        <f>(Table2[[#This Row],[Day High]]/Table2[[#This Row],[Close Price]])-1</f>
        <v>2.328691380884429E-2</v>
      </c>
      <c r="AE275" s="1">
        <f>(Table2[[#This Row],[Close Price]]/Table2[[#This Row],[Current Week Low]])-1</f>
        <v>3.4217245598169965E-2</v>
      </c>
      <c r="AF275" s="1">
        <f>(Table2[[#This Row],[Current Week High]]/Table2[[#This Row],[Close Price]])-1</f>
        <v>2.328691380884429E-2</v>
      </c>
      <c r="AG275" s="1">
        <f>(Table2[[#This Row],[Close Price]]/Table2[[#This Row],[Current Month Low]])-1</f>
        <v>4.1363149437600333E-2</v>
      </c>
      <c r="AH275" s="1">
        <f>(Table2[[#This Row],[Current Month High]]/Table2[[#This Row],[Close Price]])-1</f>
        <v>0.15057413622394522</v>
      </c>
      <c r="AI275">
        <v>25.5243091720351</v>
      </c>
      <c r="AJ275">
        <v>57.045638126009599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0.09</v>
      </c>
      <c r="AM275" t="s">
        <v>3190</v>
      </c>
      <c r="AN275">
        <v>-5.15</v>
      </c>
      <c r="AO275" t="s">
        <v>3189</v>
      </c>
      <c r="AP275">
        <v>4.3708508839045E-2</v>
      </c>
      <c r="AQ275">
        <f>(Table2[[#This Row],[Sharpe Ratio]]-AVERAGE(Table2[Sharpe Ratio]))/_xlfn.STDEV.P(Table2[Sharpe Ratio])</f>
        <v>-0.15560734903102066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332</v>
      </c>
      <c r="AT275">
        <f>_xlfn.RANK.AVG(Table2[[#This Row],[6M Return vs Nifty Z-Score]],Table2[6M Return vs Nifty Z-Score])</f>
        <v>180</v>
      </c>
      <c r="AU275">
        <f>_xlfn.RANK.AVG(Table2[[#This Row],[Sharpe Ratio Z-Score]],Table2[Sharpe Ratio Z-Score])</f>
        <v>389</v>
      </c>
      <c r="AV275">
        <f>(Table2[[#This Row],[Rank 1Y]]+Table2[[#This Row],[Rank 6M]]+Table2[[#This Row],[Rank Sharpe]])/3</f>
        <v>300.33333333333331</v>
      </c>
    </row>
    <row r="276" spans="1:48" x14ac:dyDescent="0.3">
      <c r="A276" t="s">
        <v>795</v>
      </c>
      <c r="B276" t="s">
        <v>796</v>
      </c>
      <c r="C276" t="s">
        <v>3158</v>
      </c>
      <c r="D276" t="s">
        <v>398</v>
      </c>
      <c r="E276">
        <v>19952.484390599999</v>
      </c>
      <c r="F276">
        <v>498</v>
      </c>
      <c r="G276">
        <v>35.298751789409501</v>
      </c>
      <c r="H276">
        <f>(Table2[[#This Row],[1Y Return vs Nifty]]-AVERAGE(Table2[1Y Return vs Nifty]))/_xlfn.STDEV.P(Table2[1Y Return vs Nifty])</f>
        <v>0.33935860580824628</v>
      </c>
      <c r="I276">
        <v>9.4884486878570993</v>
      </c>
      <c r="J276">
        <f>(Table2[[#This Row],[1M Return vs Nifty]]-AVERAGE(Table2[1M Return vs Nifty]))/_xlfn.STDEV.P(Table2[1M Return vs Nifty])</f>
        <v>0.44503119325031215</v>
      </c>
      <c r="K276">
        <v>18.283262242133599</v>
      </c>
      <c r="L276">
        <f>(Table2[[#This Row],[6M Return vs Nifty]]-AVERAGE(Table2[6M Return vs Nifty]))/_xlfn.STDEV.P(Table2[6M Return vs Nifty])</f>
        <v>0.35563706049639215</v>
      </c>
      <c r="M276">
        <v>3.357098573909</v>
      </c>
      <c r="N276">
        <f>(Table2[[#This Row],[1W Return vs Nifty]]-AVERAGE(Table2[1W Return vs Nifty]))/_xlfn.STDEV.P(Table2[1W Return vs Nifty])</f>
        <v>0.36228438632869392</v>
      </c>
      <c r="O276">
        <v>479.59</v>
      </c>
      <c r="P276">
        <v>485.85618711383103</v>
      </c>
      <c r="Q276">
        <v>451.49074927090197</v>
      </c>
      <c r="R276">
        <v>66.4798331516633</v>
      </c>
      <c r="S276" s="1">
        <f>(Table2[[#This Row],[Close Price]]-Table2[[#This Row],[20D EMA]])/Table2[[#This Row],[20D EMA]]</f>
        <v>3.8386955524510574E-2</v>
      </c>
      <c r="T276" s="1">
        <f>(Table2[[#This Row],[Close Price]]-Table2[[#This Row],[50D EMA]])/Table2[[#This Row],[50D EMA]]</f>
        <v>2.4994665516781419E-2</v>
      </c>
      <c r="U276" s="1">
        <f>(Table2[[#This Row],[Close Price]]-Table2[[#This Row],[200D EMA]])/Table2[[#This Row],[200D EMA]]</f>
        <v>0.10301263271551928</v>
      </c>
      <c r="V276">
        <v>0.64394964571264302</v>
      </c>
      <c r="W276">
        <v>492.05</v>
      </c>
      <c r="X276">
        <v>504.8</v>
      </c>
      <c r="Y276">
        <v>469</v>
      </c>
      <c r="Z276">
        <v>504.8</v>
      </c>
      <c r="AA276">
        <v>454</v>
      </c>
      <c r="AB276">
        <v>531.95000000000005</v>
      </c>
      <c r="AC276" s="1">
        <f>(Table2[[#This Row],[Close Price]]/Table2[[#This Row],[Day Low]])-1</f>
        <v>1.2092267046031946E-2</v>
      </c>
      <c r="AD276" s="1">
        <f>(Table2[[#This Row],[Day High]]/Table2[[#This Row],[Close Price]])-1</f>
        <v>1.3654618473895708E-2</v>
      </c>
      <c r="AE276" s="1">
        <f>(Table2[[#This Row],[Close Price]]/Table2[[#This Row],[Current Week Low]])-1</f>
        <v>6.1833688699360234E-2</v>
      </c>
      <c r="AF276" s="1">
        <f>(Table2[[#This Row],[Current Week High]]/Table2[[#This Row],[Close Price]])-1</f>
        <v>1.3654618473895708E-2</v>
      </c>
      <c r="AG276" s="1">
        <f>(Table2[[#This Row],[Close Price]]/Table2[[#This Row],[Current Month Low]])-1</f>
        <v>9.6916299559471453E-2</v>
      </c>
      <c r="AH276" s="1">
        <f>(Table2[[#This Row],[Current Month High]]/Table2[[#This Row],[Close Price]])-1</f>
        <v>6.8172690763052213E-2</v>
      </c>
      <c r="AI276">
        <v>15.331325301204799</v>
      </c>
      <c r="AJ276">
        <v>61.347804957071098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0.09</v>
      </c>
      <c r="AM276" t="s">
        <v>3190</v>
      </c>
      <c r="AN276">
        <v>3.18</v>
      </c>
      <c r="AO276" t="s">
        <v>3190</v>
      </c>
      <c r="AP276">
        <v>3.9777154789640001E-3</v>
      </c>
      <c r="AQ276">
        <f>(Table2[[#This Row],[Sharpe Ratio]]-AVERAGE(Table2[Sharpe Ratio]))/_xlfn.STDEV.P(Table2[Sharpe Ratio])</f>
        <v>-0.61440522958216481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206</v>
      </c>
      <c r="AT276">
        <f>_xlfn.RANK.AVG(Table2[[#This Row],[6M Return vs Nifty Z-Score]],Table2[6M Return vs Nifty Z-Score])</f>
        <v>193</v>
      </c>
      <c r="AU276">
        <f>_xlfn.RANK.AVG(Table2[[#This Row],[Sharpe Ratio Z-Score]],Table2[Sharpe Ratio Z-Score])</f>
        <v>503</v>
      </c>
      <c r="AV276">
        <f>(Table2[[#This Row],[Rank 1Y]]+Table2[[#This Row],[Rank 6M]]+Table2[[#This Row],[Rank Sharpe]])/3</f>
        <v>300.66666666666669</v>
      </c>
    </row>
    <row r="277" spans="1:48" x14ac:dyDescent="0.3">
      <c r="A277" t="s">
        <v>1287</v>
      </c>
      <c r="B277" t="s">
        <v>1288</v>
      </c>
      <c r="C277" t="s">
        <v>3148</v>
      </c>
      <c r="D277" t="s">
        <v>51</v>
      </c>
      <c r="E277">
        <v>9073.1090546249998</v>
      </c>
      <c r="F277">
        <v>523.04999999999995</v>
      </c>
      <c r="G277">
        <v>23.165749133889399</v>
      </c>
      <c r="H277">
        <f>(Table2[[#This Row],[1Y Return vs Nifty]]-AVERAGE(Table2[1Y Return vs Nifty]))/_xlfn.STDEV.P(Table2[1Y Return vs Nifty])</f>
        <v>0.10363075426138936</v>
      </c>
      <c r="I277">
        <v>12.140839239085</v>
      </c>
      <c r="J277">
        <f>(Table2[[#This Row],[1M Return vs Nifty]]-AVERAGE(Table2[1M Return vs Nifty]))/_xlfn.STDEV.P(Table2[1M Return vs Nifty])</f>
        <v>0.69070788693620333</v>
      </c>
      <c r="K277">
        <v>35.876917764230498</v>
      </c>
      <c r="L277">
        <f>(Table2[[#This Row],[6M Return vs Nifty]]-AVERAGE(Table2[6M Return vs Nifty]))/_xlfn.STDEV.P(Table2[6M Return vs Nifty])</f>
        <v>0.92455661409124879</v>
      </c>
      <c r="M277">
        <v>-8.1732553284851193</v>
      </c>
      <c r="N277">
        <f>(Table2[[#This Row],[1W Return vs Nifty]]-AVERAGE(Table2[1W Return vs Nifty]))/_xlfn.STDEV.P(Table2[1W Return vs Nifty])</f>
        <v>-2.0787045063711167</v>
      </c>
      <c r="O277">
        <v>522.35</v>
      </c>
      <c r="P277">
        <v>509.49547321977201</v>
      </c>
      <c r="Q277">
        <v>446.794065730093</v>
      </c>
      <c r="R277">
        <v>47.709142828194999</v>
      </c>
      <c r="S277" s="1">
        <f>(Table2[[#This Row],[Close Price]]-Table2[[#This Row],[20D EMA]])/Table2[[#This Row],[20D EMA]]</f>
        <v>1.340097635684755E-3</v>
      </c>
      <c r="T277" s="1">
        <f>(Table2[[#This Row],[Close Price]]-Table2[[#This Row],[50D EMA]])/Table2[[#This Row],[50D EMA]]</f>
        <v>2.6603821805461204E-2</v>
      </c>
      <c r="U277" s="1">
        <f>(Table2[[#This Row],[Close Price]]-Table2[[#This Row],[200D EMA]])/Table2[[#This Row],[200D EMA]]</f>
        <v>0.17067356108523821</v>
      </c>
      <c r="V277">
        <v>0.95026058109965506</v>
      </c>
      <c r="W277">
        <v>515.5</v>
      </c>
      <c r="X277">
        <v>532.70000000000005</v>
      </c>
      <c r="Y277">
        <v>515.5</v>
      </c>
      <c r="Z277">
        <v>550</v>
      </c>
      <c r="AA277">
        <v>468.5</v>
      </c>
      <c r="AB277">
        <v>579.4</v>
      </c>
      <c r="AC277" s="1">
        <f>(Table2[[#This Row],[Close Price]]/Table2[[#This Row],[Day Low]])-1</f>
        <v>1.4645974781765103E-2</v>
      </c>
      <c r="AD277" s="1">
        <f>(Table2[[#This Row],[Day High]]/Table2[[#This Row],[Close Price]])-1</f>
        <v>1.8449479017302428E-2</v>
      </c>
      <c r="AE277" s="1">
        <f>(Table2[[#This Row],[Close Price]]/Table2[[#This Row],[Current Week Low]])-1</f>
        <v>1.4645974781765103E-2</v>
      </c>
      <c r="AF277" s="1">
        <f>(Table2[[#This Row],[Current Week High]]/Table2[[#This Row],[Close Price]])-1</f>
        <v>5.1524710830704645E-2</v>
      </c>
      <c r="AG277" s="1">
        <f>(Table2[[#This Row],[Close Price]]/Table2[[#This Row],[Current Month Low]])-1</f>
        <v>0.11643543223052277</v>
      </c>
      <c r="AH277" s="1">
        <f>(Table2[[#This Row],[Current Month High]]/Table2[[#This Row],[Close Price]])-1</f>
        <v>0.10773348628238222</v>
      </c>
      <c r="AI277">
        <v>10.7733486282382</v>
      </c>
      <c r="AJ277">
        <v>63.708920187793403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0.06</v>
      </c>
      <c r="AM277" t="s">
        <v>3190</v>
      </c>
      <c r="AN277">
        <v>-3.63</v>
      </c>
      <c r="AO277" t="s">
        <v>3189</v>
      </c>
      <c r="AQ277">
        <f>(Table2[[#This Row],[Sharpe Ratio]]-AVERAGE(Table2[Sharpe Ratio]))/_xlfn.STDEV.P(Table2[Sharpe Ratio])</f>
        <v>-0.66033855426170107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-1.0201478053439763</v>
      </c>
      <c r="AS277">
        <f>_xlfn.RANK.AVG(Table2[[#This Row],[1Y Return vs Nifty Z-Score]],Table2[1Y Return vs Nifty Z-Score])</f>
        <v>268</v>
      </c>
      <c r="AT277">
        <f>_xlfn.RANK.AVG(Table2[[#This Row],[6M Return vs Nifty Z-Score]],Table2[6M Return vs Nifty Z-Score])</f>
        <v>101</v>
      </c>
      <c r="AU277">
        <f>_xlfn.RANK.AVG(Table2[[#This Row],[Sharpe Ratio Z-Score]],Table2[Sharpe Ratio Z-Score])</f>
        <v>533</v>
      </c>
      <c r="AV277">
        <f>(Table2[[#This Row],[Rank 1Y]]+Table2[[#This Row],[Rank 6M]]+Table2[[#This Row],[Rank Sharpe]])/3</f>
        <v>300.66666666666669</v>
      </c>
    </row>
    <row r="278" spans="1:48" x14ac:dyDescent="0.3">
      <c r="A278" t="s">
        <v>1549</v>
      </c>
      <c r="B278" t="s">
        <v>1550</v>
      </c>
      <c r="C278" t="s">
        <v>3158</v>
      </c>
      <c r="D278" t="s">
        <v>398</v>
      </c>
      <c r="E278">
        <v>6427.1968145000001</v>
      </c>
      <c r="F278">
        <v>330.5</v>
      </c>
      <c r="G278">
        <v>24.844682825250299</v>
      </c>
      <c r="H278">
        <f>(Table2[[#This Row],[1Y Return vs Nifty]]-AVERAGE(Table2[1Y Return vs Nifty]))/_xlfn.STDEV.P(Table2[1Y Return vs Nifty])</f>
        <v>0.13625016787159541</v>
      </c>
      <c r="I278">
        <v>2.96529374142755</v>
      </c>
      <c r="J278">
        <f>(Table2[[#This Row],[1M Return vs Nifty]]-AVERAGE(Table2[1M Return vs Nifty]))/_xlfn.STDEV.P(Table2[1M Return vs Nifty])</f>
        <v>-0.15917362074198413</v>
      </c>
      <c r="K278">
        <v>22.242791143336699</v>
      </c>
      <c r="L278">
        <f>(Table2[[#This Row],[6M Return vs Nifty]]-AVERAGE(Table2[6M Return vs Nifty]))/_xlfn.STDEV.P(Table2[6M Return vs Nifty])</f>
        <v>0.48367488709184653</v>
      </c>
      <c r="M278">
        <v>4.3033191959253898</v>
      </c>
      <c r="N278">
        <f>(Table2[[#This Row],[1W Return vs Nifty]]-AVERAGE(Table2[1W Return vs Nifty]))/_xlfn.STDEV.P(Table2[1W Return vs Nifty])</f>
        <v>0.56260035650077456</v>
      </c>
      <c r="O278">
        <v>323.32</v>
      </c>
      <c r="P278">
        <v>326.429175915016</v>
      </c>
      <c r="Q278">
        <v>305.68319320017298</v>
      </c>
      <c r="R278">
        <v>62.488974634109702</v>
      </c>
      <c r="S278" s="1">
        <f>(Table2[[#This Row],[Close Price]]-Table2[[#This Row],[20D EMA]])/Table2[[#This Row],[20D EMA]]</f>
        <v>2.2207101323765951E-2</v>
      </c>
      <c r="T278" s="1">
        <f>(Table2[[#This Row],[Close Price]]-Table2[[#This Row],[50D EMA]])/Table2[[#This Row],[50D EMA]]</f>
        <v>1.2470772790370347E-2</v>
      </c>
      <c r="U278" s="1">
        <f>(Table2[[#This Row],[Close Price]]-Table2[[#This Row],[200D EMA]])/Table2[[#This Row],[200D EMA]]</f>
        <v>8.118472769150914E-2</v>
      </c>
      <c r="V278">
        <v>0.44612899470620099</v>
      </c>
      <c r="W278">
        <v>326.25</v>
      </c>
      <c r="X278">
        <v>334.7</v>
      </c>
      <c r="Y278">
        <v>320.10000000000002</v>
      </c>
      <c r="Z278">
        <v>334.7</v>
      </c>
      <c r="AA278">
        <v>292</v>
      </c>
      <c r="AB278">
        <v>349.65</v>
      </c>
      <c r="AC278" s="1">
        <f>(Table2[[#This Row],[Close Price]]/Table2[[#This Row],[Day Low]])-1</f>
        <v>1.3026819923371624E-2</v>
      </c>
      <c r="AD278" s="1">
        <f>(Table2[[#This Row],[Day High]]/Table2[[#This Row],[Close Price]])-1</f>
        <v>1.2708018154311551E-2</v>
      </c>
      <c r="AE278" s="1">
        <f>(Table2[[#This Row],[Close Price]]/Table2[[#This Row],[Current Week Low]])-1</f>
        <v>3.2489846922836518E-2</v>
      </c>
      <c r="AF278" s="1">
        <f>(Table2[[#This Row],[Current Week High]]/Table2[[#This Row],[Close Price]])-1</f>
        <v>1.2708018154311551E-2</v>
      </c>
      <c r="AG278" s="1">
        <f>(Table2[[#This Row],[Close Price]]/Table2[[#This Row],[Current Month Low]])-1</f>
        <v>0.13184931506849318</v>
      </c>
      <c r="AH278" s="1">
        <f>(Table2[[#This Row],[Current Month High]]/Table2[[#This Row],[Close Price]])-1</f>
        <v>5.7942511346444681E-2</v>
      </c>
      <c r="AI278">
        <v>14.583963691376599</v>
      </c>
      <c r="AJ278">
        <v>46.758436944937799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0.08</v>
      </c>
      <c r="AM278" t="s">
        <v>3190</v>
      </c>
      <c r="AN278">
        <v>0.64</v>
      </c>
      <c r="AO278" t="s">
        <v>3190</v>
      </c>
      <c r="AP278">
        <v>1.0855370806063001E-2</v>
      </c>
      <c r="AQ278">
        <f>(Table2[[#This Row],[Sharpe Ratio]]-AVERAGE(Table2[Sharpe Ratio]))/_xlfn.STDEV.P(Table2[Sharpe Ratio])</f>
        <v>-0.53498437184503467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261</v>
      </c>
      <c r="AT278">
        <f>_xlfn.RANK.AVG(Table2[[#This Row],[6M Return vs Nifty Z-Score]],Table2[6M Return vs Nifty Z-Score])</f>
        <v>163</v>
      </c>
      <c r="AU278">
        <f>_xlfn.RANK.AVG(Table2[[#This Row],[Sharpe Ratio Z-Score]],Table2[Sharpe Ratio Z-Score])</f>
        <v>479</v>
      </c>
      <c r="AV278">
        <f>(Table2[[#This Row],[Rank 1Y]]+Table2[[#This Row],[Rank 6M]]+Table2[[#This Row],[Rank Sharpe]])/3</f>
        <v>301</v>
      </c>
    </row>
    <row r="279" spans="1:48" x14ac:dyDescent="0.3">
      <c r="A279" t="s">
        <v>306</v>
      </c>
      <c r="B279" t="s">
        <v>307</v>
      </c>
      <c r="C279" t="s">
        <v>3152</v>
      </c>
      <c r="D279" t="s">
        <v>166</v>
      </c>
      <c r="E279">
        <v>87918.617650394997</v>
      </c>
      <c r="F279">
        <v>252.49</v>
      </c>
      <c r="G279">
        <v>38.471703469626902</v>
      </c>
      <c r="H279">
        <f>(Table2[[#This Row],[1Y Return vs Nifty]]-AVERAGE(Table2[1Y Return vs Nifty]))/_xlfn.STDEV.P(Table2[1Y Return vs Nifty])</f>
        <v>0.40100477072516777</v>
      </c>
      <c r="I279">
        <v>15.5343499904171</v>
      </c>
      <c r="J279">
        <f>(Table2[[#This Row],[1M Return vs Nifty]]-AVERAGE(Table2[1M Return vs Nifty]))/_xlfn.STDEV.P(Table2[1M Return vs Nifty])</f>
        <v>1.0050305650157332</v>
      </c>
      <c r="K279">
        <v>-17.8651732675273</v>
      </c>
      <c r="L279">
        <f>(Table2[[#This Row],[6M Return vs Nifty]]-AVERAGE(Table2[6M Return vs Nifty]))/_xlfn.STDEV.P(Table2[6M Return vs Nifty])</f>
        <v>-0.81328157426255632</v>
      </c>
      <c r="M279">
        <v>8.5124631769055199</v>
      </c>
      <c r="N279">
        <f>(Table2[[#This Row],[1W Return vs Nifty]]-AVERAGE(Table2[1W Return vs Nifty]))/_xlfn.STDEV.P(Table2[1W Return vs Nifty])</f>
        <v>1.4536808725301575</v>
      </c>
      <c r="O279">
        <v>239.11</v>
      </c>
      <c r="P279">
        <v>249.54241179017899</v>
      </c>
      <c r="Q279">
        <v>251.31532661824201</v>
      </c>
      <c r="R279">
        <v>73.598340000731199</v>
      </c>
      <c r="S279" s="1">
        <f>(Table2[[#This Row],[Close Price]]-Table2[[#This Row],[20D EMA]])/Table2[[#This Row],[20D EMA]]</f>
        <v>5.5957509096231837E-2</v>
      </c>
      <c r="T279" s="1">
        <f>(Table2[[#This Row],[Close Price]]-Table2[[#This Row],[50D EMA]])/Table2[[#This Row],[50D EMA]]</f>
        <v>1.1811972917451086E-2</v>
      </c>
      <c r="U279" s="1">
        <f>(Table2[[#This Row],[Close Price]]-Table2[[#This Row],[200D EMA]])/Table2[[#This Row],[200D EMA]]</f>
        <v>4.6741016457876984E-3</v>
      </c>
      <c r="V279">
        <v>0.85604501690240298</v>
      </c>
      <c r="W279">
        <v>247.66</v>
      </c>
      <c r="X279">
        <v>253.8</v>
      </c>
      <c r="Y279">
        <v>240.4</v>
      </c>
      <c r="Z279">
        <v>253.8</v>
      </c>
      <c r="AA279">
        <v>218.12</v>
      </c>
      <c r="AB279">
        <v>253.8</v>
      </c>
      <c r="AC279" s="1">
        <f>(Table2[[#This Row],[Close Price]]/Table2[[#This Row],[Day Low]])-1</f>
        <v>1.9502543810062223E-2</v>
      </c>
      <c r="AD279" s="1">
        <f>(Table2[[#This Row],[Day High]]/Table2[[#This Row],[Close Price]])-1</f>
        <v>5.1883242900709892E-3</v>
      </c>
      <c r="AE279" s="1">
        <f>(Table2[[#This Row],[Close Price]]/Table2[[#This Row],[Current Week Low]])-1</f>
        <v>5.0291181364392701E-2</v>
      </c>
      <c r="AF279" s="1">
        <f>(Table2[[#This Row],[Current Week High]]/Table2[[#This Row],[Close Price]])-1</f>
        <v>5.1883242900709892E-3</v>
      </c>
      <c r="AG279" s="1">
        <f>(Table2[[#This Row],[Close Price]]/Table2[[#This Row],[Current Month Low]])-1</f>
        <v>0.15757381258023107</v>
      </c>
      <c r="AH279" s="1">
        <f>(Table2[[#This Row],[Current Month High]]/Table2[[#This Row],[Close Price]])-1</f>
        <v>5.1883242900709892E-3</v>
      </c>
      <c r="AI279">
        <v>32.817141272921702</v>
      </c>
      <c r="AJ279">
        <v>66.660066006600601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0.03</v>
      </c>
      <c r="AM279" t="s">
        <v>3190</v>
      </c>
      <c r="AN279">
        <v>5.63</v>
      </c>
      <c r="AO279" t="s">
        <v>3190</v>
      </c>
      <c r="AP279">
        <v>0.15592794831489801</v>
      </c>
      <c r="AQ279">
        <f>(Table2[[#This Row],[Sharpe Ratio]]-AVERAGE(Table2[Sharpe Ratio]))/_xlfn.STDEV.P(Table2[Sharpe Ratio])</f>
        <v>1.1402651124509262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190</v>
      </c>
      <c r="AT279">
        <f>_xlfn.RANK.AVG(Table2[[#This Row],[6M Return vs Nifty Z-Score]],Table2[6M Return vs Nifty Z-Score])</f>
        <v>620</v>
      </c>
      <c r="AU279">
        <f>_xlfn.RANK.AVG(Table2[[#This Row],[Sharpe Ratio Z-Score]],Table2[Sharpe Ratio Z-Score])</f>
        <v>97</v>
      </c>
      <c r="AV279">
        <f>(Table2[[#This Row],[Rank 1Y]]+Table2[[#This Row],[Rank 6M]]+Table2[[#This Row],[Rank Sharpe]])/3</f>
        <v>302.33333333333331</v>
      </c>
    </row>
    <row r="280" spans="1:48" x14ac:dyDescent="0.3">
      <c r="A280" t="s">
        <v>186</v>
      </c>
      <c r="B280" t="s">
        <v>187</v>
      </c>
      <c r="C280" t="s">
        <v>3142</v>
      </c>
      <c r="D280" t="s">
        <v>188</v>
      </c>
      <c r="E280">
        <v>129332.20997780999</v>
      </c>
      <c r="F280">
        <v>196.7</v>
      </c>
      <c r="G280">
        <v>35.296886631448402</v>
      </c>
      <c r="H280">
        <f>(Table2[[#This Row],[1Y Return vs Nifty]]-AVERAGE(Table2[1Y Return vs Nifty]))/_xlfn.STDEV.P(Table2[1Y Return vs Nifty])</f>
        <v>0.33932236830863893</v>
      </c>
      <c r="I280">
        <v>-4.3086048840265301</v>
      </c>
      <c r="J280">
        <f>(Table2[[#This Row],[1M Return vs Nifty]]-AVERAGE(Table2[1M Return vs Nifty]))/_xlfn.STDEV.P(Table2[1M Return vs Nifty])</f>
        <v>-0.83291579030318164</v>
      </c>
      <c r="K280">
        <v>-6.3779308247492201</v>
      </c>
      <c r="L280">
        <f>(Table2[[#This Row],[6M Return vs Nifty]]-AVERAGE(Table2[6M Return vs Nifty]))/_xlfn.STDEV.P(Table2[6M Return vs Nifty])</f>
        <v>-0.44182284958915863</v>
      </c>
      <c r="M280">
        <v>1.5805130083986501</v>
      </c>
      <c r="N280">
        <f>(Table2[[#This Row],[1W Return vs Nifty]]-AVERAGE(Table2[1W Return vs Nifty]))/_xlfn.STDEV.P(Table2[1W Return vs Nifty])</f>
        <v>-1.3820776535486287E-2</v>
      </c>
      <c r="O280">
        <v>198.16</v>
      </c>
      <c r="P280">
        <v>207.814525399025</v>
      </c>
      <c r="Q280">
        <v>201.79907192074799</v>
      </c>
      <c r="R280">
        <v>51.991987495986002</v>
      </c>
      <c r="S280" s="1">
        <f>(Table2[[#This Row],[Close Price]]-Table2[[#This Row],[20D EMA]])/Table2[[#This Row],[20D EMA]]</f>
        <v>-7.3677836092047233E-3</v>
      </c>
      <c r="T280" s="1">
        <f>(Table2[[#This Row],[Close Price]]-Table2[[#This Row],[50D EMA]])/Table2[[#This Row],[50D EMA]]</f>
        <v>-5.3482909232085651E-2</v>
      </c>
      <c r="U280" s="1">
        <f>(Table2[[#This Row],[Close Price]]-Table2[[#This Row],[200D EMA]])/Table2[[#This Row],[200D EMA]]</f>
        <v>-2.5268064279059456E-2</v>
      </c>
      <c r="V280">
        <v>0.91768300743879605</v>
      </c>
      <c r="W280">
        <v>193.65</v>
      </c>
      <c r="X280">
        <v>199.25</v>
      </c>
      <c r="Y280">
        <v>192.5</v>
      </c>
      <c r="Z280">
        <v>201.2</v>
      </c>
      <c r="AA280">
        <v>180.42</v>
      </c>
      <c r="AB280">
        <v>216.47</v>
      </c>
      <c r="AC280" s="1">
        <f>(Table2[[#This Row],[Close Price]]/Table2[[#This Row],[Day Low]])-1</f>
        <v>1.5750064549444831E-2</v>
      </c>
      <c r="AD280" s="1">
        <f>(Table2[[#This Row],[Day High]]/Table2[[#This Row],[Close Price]])-1</f>
        <v>1.2963904422979233E-2</v>
      </c>
      <c r="AE280" s="1">
        <f>(Table2[[#This Row],[Close Price]]/Table2[[#This Row],[Current Week Low]])-1</f>
        <v>2.1818181818181737E-2</v>
      </c>
      <c r="AF280" s="1">
        <f>(Table2[[#This Row],[Current Week High]]/Table2[[#This Row],[Close Price]])-1</f>
        <v>2.2877478393492634E-2</v>
      </c>
      <c r="AG280" s="1">
        <f>(Table2[[#This Row],[Close Price]]/Table2[[#This Row],[Current Month Low]])-1</f>
        <v>9.023389868085574E-2</v>
      </c>
      <c r="AH280" s="1">
        <f>(Table2[[#This Row],[Current Month High]]/Table2[[#This Row],[Close Price]])-1</f>
        <v>0.10050838840874432</v>
      </c>
      <c r="AI280">
        <v>25.216065073716301</v>
      </c>
      <c r="AJ280">
        <v>59.078042862919503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0.02</v>
      </c>
      <c r="AM280" t="s">
        <v>3190</v>
      </c>
      <c r="AN280">
        <v>-3.66</v>
      </c>
      <c r="AO280" t="s">
        <v>3189</v>
      </c>
      <c r="AP280">
        <v>9.6847212232029994E-2</v>
      </c>
      <c r="AQ280">
        <f>(Table2[[#This Row],[Sharpe Ratio]]-AVERAGE(Table2[Sharpe Ratio]))/_xlfn.STDEV.P(Table2[Sharpe Ratio])</f>
        <v>0.45802058109817784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207</v>
      </c>
      <c r="AT280">
        <f>_xlfn.RANK.AVG(Table2[[#This Row],[6M Return vs Nifty Z-Score]],Table2[6M Return vs Nifty Z-Score])</f>
        <v>470</v>
      </c>
      <c r="AU280">
        <f>_xlfn.RANK.AVG(Table2[[#This Row],[Sharpe Ratio Z-Score]],Table2[Sharpe Ratio Z-Score])</f>
        <v>231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1671</v>
      </c>
      <c r="B281" t="s">
        <v>1672</v>
      </c>
      <c r="C281" t="s">
        <v>3158</v>
      </c>
      <c r="D281" t="s">
        <v>499</v>
      </c>
      <c r="E281">
        <v>5444.1222466400004</v>
      </c>
      <c r="F281">
        <v>2063.6</v>
      </c>
      <c r="G281">
        <v>15.9144746846848</v>
      </c>
      <c r="H281">
        <f>(Table2[[#This Row],[1Y Return vs Nifty]]-AVERAGE(Table2[1Y Return vs Nifty]))/_xlfn.STDEV.P(Table2[1Y Return vs Nifty])</f>
        <v>-3.7251712793040341E-2</v>
      </c>
      <c r="I281">
        <v>12.9126743041379</v>
      </c>
      <c r="J281">
        <f>(Table2[[#This Row],[1M Return vs Nifty]]-AVERAGE(Table2[1M Return vs Nifty]))/_xlfn.STDEV.P(Table2[1M Return vs Nifty])</f>
        <v>0.76219882433425989</v>
      </c>
      <c r="K281">
        <v>39.067120593173897</v>
      </c>
      <c r="L281">
        <f>(Table2[[#This Row],[6M Return vs Nifty]]-AVERAGE(Table2[6M Return vs Nifty]))/_xlfn.STDEV.P(Table2[6M Return vs Nifty])</f>
        <v>1.0277170270617086</v>
      </c>
      <c r="M281">
        <v>7.2691940298785003</v>
      </c>
      <c r="N281">
        <f>(Table2[[#This Row],[1W Return vs Nifty]]-AVERAGE(Table2[1W Return vs Nifty]))/_xlfn.STDEV.P(Table2[1W Return vs Nifty])</f>
        <v>1.1904793954359301</v>
      </c>
      <c r="O281">
        <v>2028.87</v>
      </c>
      <c r="P281">
        <v>1985.92075531313</v>
      </c>
      <c r="Q281">
        <v>1734.5254327336299</v>
      </c>
      <c r="R281">
        <v>55.814469493402797</v>
      </c>
      <c r="S281" s="1">
        <f>(Table2[[#This Row],[Close Price]]-Table2[[#This Row],[20D EMA]])/Table2[[#This Row],[20D EMA]]</f>
        <v>1.7117903069196163E-2</v>
      </c>
      <c r="T281" s="1">
        <f>(Table2[[#This Row],[Close Price]]-Table2[[#This Row],[50D EMA]])/Table2[[#This Row],[50D EMA]]</f>
        <v>3.9114977009554346E-2</v>
      </c>
      <c r="U281" s="1">
        <f>(Table2[[#This Row],[Close Price]]-Table2[[#This Row],[200D EMA]])/Table2[[#This Row],[200D EMA]]</f>
        <v>0.18972023186062198</v>
      </c>
      <c r="V281">
        <v>0.35097298380444802</v>
      </c>
      <c r="W281">
        <v>2012.75</v>
      </c>
      <c r="X281">
        <v>2119.4</v>
      </c>
      <c r="Y281">
        <v>1906.55</v>
      </c>
      <c r="Z281">
        <v>2219.9</v>
      </c>
      <c r="AA281">
        <v>1868</v>
      </c>
      <c r="AB281">
        <v>2360</v>
      </c>
      <c r="AC281" s="1">
        <f>(Table2[[#This Row],[Close Price]]/Table2[[#This Row],[Day Low]])-1</f>
        <v>2.5263942367407699E-2</v>
      </c>
      <c r="AD281" s="1">
        <f>(Table2[[#This Row],[Day High]]/Table2[[#This Row],[Close Price]])-1</f>
        <v>2.7040124055049519E-2</v>
      </c>
      <c r="AE281" s="1">
        <f>(Table2[[#This Row],[Close Price]]/Table2[[#This Row],[Current Week Low]])-1</f>
        <v>8.2373921481209589E-2</v>
      </c>
      <c r="AF281" s="1">
        <f>(Table2[[#This Row],[Current Week High]]/Table2[[#This Row],[Close Price]])-1</f>
        <v>7.5741422756348209E-2</v>
      </c>
      <c r="AG281" s="1">
        <f>(Table2[[#This Row],[Close Price]]/Table2[[#This Row],[Current Month Low]])-1</f>
        <v>0.10471092077087785</v>
      </c>
      <c r="AH281" s="1">
        <f>(Table2[[#This Row],[Current Month High]]/Table2[[#This Row],[Close Price]])-1</f>
        <v>0.143632486916069</v>
      </c>
      <c r="AI281">
        <v>15.817018802093401</v>
      </c>
      <c r="AJ281">
        <v>75.476190476190396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0.52</v>
      </c>
      <c r="AM281" t="s">
        <v>3190</v>
      </c>
      <c r="AN281">
        <v>-2.72</v>
      </c>
      <c r="AO281" t="s">
        <v>3189</v>
      </c>
      <c r="AP281">
        <v>6.0824545200389999E-3</v>
      </c>
      <c r="AQ281">
        <f>(Table2[[#This Row],[Sharpe Ratio]]-AVERAGE(Table2[Sharpe Ratio]))/_xlfn.STDEV.P(Table2[Sharpe Ratio])</f>
        <v>-0.59010040882495629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2.3530431252139019</v>
      </c>
      <c r="AS281">
        <f>_xlfn.RANK.AVG(Table2[[#This Row],[1Y Return vs Nifty Z-Score]],Table2[1Y Return vs Nifty Z-Score])</f>
        <v>318</v>
      </c>
      <c r="AT281">
        <f>_xlfn.RANK.AVG(Table2[[#This Row],[6M Return vs Nifty Z-Score]],Table2[6M Return vs Nifty Z-Score])</f>
        <v>92</v>
      </c>
      <c r="AU281">
        <f>_xlfn.RANK.AVG(Table2[[#This Row],[Sharpe Ratio Z-Score]],Table2[Sharpe Ratio Z-Score])</f>
        <v>498</v>
      </c>
      <c r="AV281">
        <f>(Table2[[#This Row],[Rank 1Y]]+Table2[[#This Row],[Rank 6M]]+Table2[[#This Row],[Rank Sharpe]])/3</f>
        <v>302.66666666666669</v>
      </c>
    </row>
    <row r="282" spans="1:48" x14ac:dyDescent="0.3">
      <c r="A282" t="s">
        <v>594</v>
      </c>
      <c r="B282" t="s">
        <v>595</v>
      </c>
      <c r="C282" t="s">
        <v>3150</v>
      </c>
      <c r="D282" t="s">
        <v>425</v>
      </c>
      <c r="E282">
        <v>32415.552283839999</v>
      </c>
      <c r="F282">
        <v>513.15</v>
      </c>
      <c r="G282">
        <v>1.1930415860127199</v>
      </c>
      <c r="H282">
        <f>(Table2[[#This Row],[1Y Return vs Nifty]]-AVERAGE(Table2[1Y Return vs Nifty]))/_xlfn.STDEV.P(Table2[1Y Return vs Nifty])</f>
        <v>-0.3232692712299795</v>
      </c>
      <c r="I282">
        <v>8.4079746090893597</v>
      </c>
      <c r="J282">
        <f>(Table2[[#This Row],[1M Return vs Nifty]]-AVERAGE(Table2[1M Return vs Nifty]))/_xlfn.STDEV.P(Table2[1M Return vs Nifty])</f>
        <v>0.34495268137276042</v>
      </c>
      <c r="K282">
        <v>3.7882456740817698</v>
      </c>
      <c r="L282">
        <f>(Table2[[#This Row],[6M Return vs Nifty]]-AVERAGE(Table2[6M Return vs Nifty]))/_xlfn.STDEV.P(Table2[6M Return vs Nifty])</f>
        <v>-0.11308294740013844</v>
      </c>
      <c r="M282">
        <v>4.4786165204495303</v>
      </c>
      <c r="N282">
        <f>(Table2[[#This Row],[1W Return vs Nifty]]-AVERAGE(Table2[1W Return vs Nifty]))/_xlfn.STDEV.P(Table2[1W Return vs Nifty])</f>
        <v>0.59971099731073041</v>
      </c>
      <c r="O282">
        <v>495.65</v>
      </c>
      <c r="P282">
        <v>499.79940400144801</v>
      </c>
      <c r="Q282">
        <v>491.64830118201002</v>
      </c>
      <c r="R282">
        <v>61.702107971073801</v>
      </c>
      <c r="S282" s="1">
        <f>(Table2[[#This Row],[Close Price]]-Table2[[#This Row],[20D EMA]])/Table2[[#This Row],[20D EMA]]</f>
        <v>3.5307172399878947E-2</v>
      </c>
      <c r="T282" s="1">
        <f>(Table2[[#This Row],[Close Price]]-Table2[[#This Row],[50D EMA]])/Table2[[#This Row],[50D EMA]]</f>
        <v>2.6711908601062054E-2</v>
      </c>
      <c r="U282" s="1">
        <f>(Table2[[#This Row],[Close Price]]-Table2[[#This Row],[200D EMA]])/Table2[[#This Row],[200D EMA]]</f>
        <v>4.3733902397905269E-2</v>
      </c>
      <c r="V282">
        <v>0.950273104068177</v>
      </c>
      <c r="W282">
        <v>506.1</v>
      </c>
      <c r="X282">
        <v>515</v>
      </c>
      <c r="Y282">
        <v>495.1</v>
      </c>
      <c r="Z282">
        <v>522.4</v>
      </c>
      <c r="AA282">
        <v>448.15</v>
      </c>
      <c r="AB282">
        <v>522.4</v>
      </c>
      <c r="AC282" s="1">
        <f>(Table2[[#This Row],[Close Price]]/Table2[[#This Row],[Day Low]])-1</f>
        <v>1.3930053349140437E-2</v>
      </c>
      <c r="AD282" s="1">
        <f>(Table2[[#This Row],[Day High]]/Table2[[#This Row],[Close Price]])-1</f>
        <v>3.6051836694923622E-3</v>
      </c>
      <c r="AE282" s="1">
        <f>(Table2[[#This Row],[Close Price]]/Table2[[#This Row],[Current Week Low]])-1</f>
        <v>3.6457281357301419E-2</v>
      </c>
      <c r="AF282" s="1">
        <f>(Table2[[#This Row],[Current Week High]]/Table2[[#This Row],[Close Price]])-1</f>
        <v>1.8025918347461811E-2</v>
      </c>
      <c r="AG282" s="1">
        <f>(Table2[[#This Row],[Close Price]]/Table2[[#This Row],[Current Month Low]])-1</f>
        <v>0.14504072297221904</v>
      </c>
      <c r="AH282" s="1">
        <f>(Table2[[#This Row],[Current Month High]]/Table2[[#This Row],[Close Price]])-1</f>
        <v>1.8025918347461811E-2</v>
      </c>
      <c r="AI282">
        <v>13.982266393841901</v>
      </c>
      <c r="AJ282">
        <v>23.769898697539698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0.1</v>
      </c>
      <c r="AM282" t="s">
        <v>3190</v>
      </c>
      <c r="AN282">
        <v>3.94</v>
      </c>
      <c r="AO282" t="s">
        <v>3190</v>
      </c>
      <c r="AP282">
        <v>0.12258121455311299</v>
      </c>
      <c r="AQ282">
        <f>(Table2[[#This Row],[Sharpe Ratio]]-AVERAGE(Table2[Sharpe Ratio]))/_xlfn.STDEV.P(Table2[Sharpe Ratio])</f>
        <v>0.75518821165633676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419</v>
      </c>
      <c r="AT282">
        <f>_xlfn.RANK.AVG(Table2[[#This Row],[6M Return vs Nifty Z-Score]],Table2[6M Return vs Nifty Z-Score])</f>
        <v>335</v>
      </c>
      <c r="AU282">
        <f>_xlfn.RANK.AVG(Table2[[#This Row],[Sharpe Ratio Z-Score]],Table2[Sharpe Ratio Z-Score])</f>
        <v>155</v>
      </c>
      <c r="AV282">
        <f>(Table2[[#This Row],[Rank 1Y]]+Table2[[#This Row],[Rank 6M]]+Table2[[#This Row],[Rank Sharpe]])/3</f>
        <v>303</v>
      </c>
    </row>
    <row r="283" spans="1:48" x14ac:dyDescent="0.3">
      <c r="A283" t="s">
        <v>1385</v>
      </c>
      <c r="B283" t="s">
        <v>1386</v>
      </c>
      <c r="C283" t="s">
        <v>3155</v>
      </c>
      <c r="D283" t="s">
        <v>249</v>
      </c>
      <c r="E283">
        <v>8001.2901958800003</v>
      </c>
      <c r="F283">
        <v>486.8</v>
      </c>
      <c r="G283">
        <v>3.9382197577921598</v>
      </c>
      <c r="H283">
        <f>(Table2[[#This Row],[1Y Return vs Nifty]]-AVERAGE(Table2[1Y Return vs Nifty]))/_xlfn.STDEV.P(Table2[1Y Return vs Nifty])</f>
        <v>-0.26993416771770251</v>
      </c>
      <c r="I283">
        <v>-12.5695762349317</v>
      </c>
      <c r="J283">
        <f>(Table2[[#This Row],[1M Return vs Nifty]]-AVERAGE(Table2[1M Return vs Nifty]))/_xlfn.STDEV.P(Table2[1M Return vs Nifty])</f>
        <v>-1.5980852059402189</v>
      </c>
      <c r="K283">
        <v>10.0046311147106</v>
      </c>
      <c r="L283">
        <f>(Table2[[#This Row],[6M Return vs Nifty]]-AVERAGE(Table2[6M Return vs Nifty]))/_xlfn.STDEV.P(Table2[6M Return vs Nifty])</f>
        <v>8.7934017233178868E-2</v>
      </c>
      <c r="M283">
        <v>1.24875566555977</v>
      </c>
      <c r="N283">
        <f>(Table2[[#This Row],[1W Return vs Nifty]]-AVERAGE(Table2[1W Return vs Nifty]))/_xlfn.STDEV.P(Table2[1W Return vs Nifty])</f>
        <v>-8.4054179239037491E-2</v>
      </c>
      <c r="O283">
        <v>504.2</v>
      </c>
      <c r="P283">
        <v>528.57631940286797</v>
      </c>
      <c r="Q283">
        <v>492.35969279856801</v>
      </c>
      <c r="R283">
        <v>40.443534184760502</v>
      </c>
      <c r="S283" s="1">
        <f>(Table2[[#This Row],[Close Price]]-Table2[[#This Row],[20D EMA]])/Table2[[#This Row],[20D EMA]]</f>
        <v>-3.4510115033716732E-2</v>
      </c>
      <c r="T283" s="1">
        <f>(Table2[[#This Row],[Close Price]]-Table2[[#This Row],[50D EMA]])/Table2[[#This Row],[50D EMA]]</f>
        <v>-7.9035548641419678E-2</v>
      </c>
      <c r="U283" s="1">
        <f>(Table2[[#This Row],[Close Price]]-Table2[[#This Row],[200D EMA]])/Table2[[#This Row],[200D EMA]]</f>
        <v>-1.1291933275379938E-2</v>
      </c>
      <c r="V283">
        <v>1.13537740322598</v>
      </c>
      <c r="W283">
        <v>482.55</v>
      </c>
      <c r="X283">
        <v>491.4</v>
      </c>
      <c r="Y283">
        <v>469.6</v>
      </c>
      <c r="Z283">
        <v>493</v>
      </c>
      <c r="AA283">
        <v>450.2</v>
      </c>
      <c r="AB283">
        <v>547.9</v>
      </c>
      <c r="AC283" s="1">
        <f>(Table2[[#This Row],[Close Price]]/Table2[[#This Row],[Day Low]])-1</f>
        <v>8.8073774738368638E-3</v>
      </c>
      <c r="AD283" s="1">
        <f>(Table2[[#This Row],[Day High]]/Table2[[#This Row],[Close Price]])-1</f>
        <v>9.4494658997534842E-3</v>
      </c>
      <c r="AE283" s="1">
        <f>(Table2[[#This Row],[Close Price]]/Table2[[#This Row],[Current Week Low]])-1</f>
        <v>3.6626916524701958E-2</v>
      </c>
      <c r="AF283" s="1">
        <f>(Table2[[#This Row],[Current Week High]]/Table2[[#This Row],[Close Price]])-1</f>
        <v>1.2736236647493904E-2</v>
      </c>
      <c r="AG283" s="1">
        <f>(Table2[[#This Row],[Close Price]]/Table2[[#This Row],[Current Month Low]])-1</f>
        <v>8.1297201243891726E-2</v>
      </c>
      <c r="AH283" s="1">
        <f>(Table2[[#This Row],[Current Month High]]/Table2[[#This Row],[Close Price]])-1</f>
        <v>0.12551355792933427</v>
      </c>
      <c r="AI283">
        <v>26.6433853738701</v>
      </c>
      <c r="AJ283">
        <v>37.088144184736599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</v>
      </c>
      <c r="AM283" t="s">
        <v>3189</v>
      </c>
      <c r="AN283">
        <v>-7.21</v>
      </c>
      <c r="AO283" t="s">
        <v>3189</v>
      </c>
      <c r="AP283">
        <v>9.2367554121703999E-2</v>
      </c>
      <c r="AQ283">
        <f>(Table2[[#This Row],[Sharpe Ratio]]-AVERAGE(Table2[Sharpe Ratio]))/_xlfn.STDEV.P(Table2[Sharpe Ratio])</f>
        <v>0.406290991205913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400</v>
      </c>
      <c r="AT283">
        <f>_xlfn.RANK.AVG(Table2[[#This Row],[6M Return vs Nifty Z-Score]],Table2[6M Return vs Nifty Z-Score])</f>
        <v>267</v>
      </c>
      <c r="AU283">
        <f>_xlfn.RANK.AVG(Table2[[#This Row],[Sharpe Ratio Z-Score]],Table2[Sharpe Ratio Z-Score])</f>
        <v>245</v>
      </c>
      <c r="AV283">
        <f>(Table2[[#This Row],[Rank 1Y]]+Table2[[#This Row],[Rank 6M]]+Table2[[#This Row],[Rank Sharpe]])/3</f>
        <v>304</v>
      </c>
    </row>
    <row r="284" spans="1:48" x14ac:dyDescent="0.3">
      <c r="A284" t="s">
        <v>1434</v>
      </c>
      <c r="B284" t="s">
        <v>1435</v>
      </c>
      <c r="C284" t="s">
        <v>3155</v>
      </c>
      <c r="D284" t="s">
        <v>136</v>
      </c>
      <c r="E284">
        <v>7419.4337880000003</v>
      </c>
      <c r="F284">
        <v>1053</v>
      </c>
      <c r="G284">
        <v>9.7581361784278897</v>
      </c>
      <c r="H284">
        <f>(Table2[[#This Row],[1Y Return vs Nifty]]-AVERAGE(Table2[1Y Return vs Nifty]))/_xlfn.STDEV.P(Table2[1Y Return vs Nifty])</f>
        <v>-0.15686105358675329</v>
      </c>
      <c r="I284">
        <v>21.2082190941113</v>
      </c>
      <c r="J284">
        <f>(Table2[[#This Row],[1M Return vs Nifty]]-AVERAGE(Table2[1M Return vs Nifty]))/_xlfn.STDEV.P(Table2[1M Return vs Nifty])</f>
        <v>1.5305705919762465</v>
      </c>
      <c r="K284">
        <v>16.8516629904477</v>
      </c>
      <c r="L284">
        <f>(Table2[[#This Row],[6M Return vs Nifty]]-AVERAGE(Table2[6M Return vs Nifty]))/_xlfn.STDEV.P(Table2[6M Return vs Nifty])</f>
        <v>0.30934396318225305</v>
      </c>
      <c r="M284">
        <v>3.6198906522362502</v>
      </c>
      <c r="N284">
        <f>(Table2[[#This Row],[1W Return vs Nifty]]-AVERAGE(Table2[1W Return vs Nifty]))/_xlfn.STDEV.P(Table2[1W Return vs Nifty])</f>
        <v>0.41791776494971988</v>
      </c>
      <c r="O284">
        <v>1005.42</v>
      </c>
      <c r="P284">
        <v>976.11897585281599</v>
      </c>
      <c r="Q284">
        <v>905.91371504317601</v>
      </c>
      <c r="R284">
        <v>73.054166656106304</v>
      </c>
      <c r="S284" s="1">
        <f>(Table2[[#This Row],[Close Price]]-Table2[[#This Row],[20D EMA]])/Table2[[#This Row],[20D EMA]]</f>
        <v>4.7323506594259157E-2</v>
      </c>
      <c r="T284" s="1">
        <f>(Table2[[#This Row],[Close Price]]-Table2[[#This Row],[50D EMA]])/Table2[[#This Row],[50D EMA]]</f>
        <v>7.8761939936691186E-2</v>
      </c>
      <c r="U284" s="1">
        <f>(Table2[[#This Row],[Close Price]]-Table2[[#This Row],[200D EMA]])/Table2[[#This Row],[200D EMA]]</f>
        <v>0.16236235583409159</v>
      </c>
      <c r="V284">
        <v>1.3370734808918101</v>
      </c>
      <c r="W284">
        <v>1049.0999999999999</v>
      </c>
      <c r="X284">
        <v>1075</v>
      </c>
      <c r="Y284">
        <v>997.55</v>
      </c>
      <c r="Z284">
        <v>1075</v>
      </c>
      <c r="AA284">
        <v>968.15</v>
      </c>
      <c r="AB284">
        <v>1075</v>
      </c>
      <c r="AC284" s="1">
        <f>(Table2[[#This Row],[Close Price]]/Table2[[#This Row],[Day Low]])-1</f>
        <v>3.7174721189592308E-3</v>
      </c>
      <c r="AD284" s="1">
        <f>(Table2[[#This Row],[Day High]]/Table2[[#This Row],[Close Price]])-1</f>
        <v>2.089268755935425E-2</v>
      </c>
      <c r="AE284" s="1">
        <f>(Table2[[#This Row],[Close Price]]/Table2[[#This Row],[Current Week Low]])-1</f>
        <v>5.5586186156082462E-2</v>
      </c>
      <c r="AF284" s="1">
        <f>(Table2[[#This Row],[Current Week High]]/Table2[[#This Row],[Close Price]])-1</f>
        <v>2.089268755935425E-2</v>
      </c>
      <c r="AG284" s="1">
        <f>(Table2[[#This Row],[Close Price]]/Table2[[#This Row],[Current Month Low]])-1</f>
        <v>8.7641377885658178E-2</v>
      </c>
      <c r="AH284" s="1">
        <f>(Table2[[#This Row],[Current Month High]]/Table2[[#This Row],[Close Price]])-1</f>
        <v>2.089268755935425E-2</v>
      </c>
      <c r="AI284">
        <v>2.0892687559354202</v>
      </c>
      <c r="AJ284">
        <v>40.662570130911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0.15</v>
      </c>
      <c r="AM284" t="s">
        <v>3190</v>
      </c>
      <c r="AN284">
        <v>5.52</v>
      </c>
      <c r="AO284" t="s">
        <v>3190</v>
      </c>
      <c r="AP284">
        <v>5.7485955378796999E-2</v>
      </c>
      <c r="AQ284">
        <f>(Table2[[#This Row],[Sharpe Ratio]]-AVERAGE(Table2[Sharpe Ratio]))/_xlfn.STDEV.P(Table2[Sharpe Ratio])</f>
        <v>3.4899842277689498E-3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2.1044612507492353</v>
      </c>
      <c r="AS284">
        <f>_xlfn.RANK.AVG(Table2[[#This Row],[1Y Return vs Nifty Z-Score]],Table2[1Y Return vs Nifty Z-Score])</f>
        <v>356</v>
      </c>
      <c r="AT284">
        <f>_xlfn.RANK.AVG(Table2[[#This Row],[6M Return vs Nifty Z-Score]],Table2[6M Return vs Nifty Z-Score])</f>
        <v>202</v>
      </c>
      <c r="AU284">
        <f>_xlfn.RANK.AVG(Table2[[#This Row],[Sharpe Ratio Z-Score]],Table2[Sharpe Ratio Z-Score])</f>
        <v>355</v>
      </c>
      <c r="AV284">
        <f>(Table2[[#This Row],[Rank 1Y]]+Table2[[#This Row],[Rank 6M]]+Table2[[#This Row],[Rank Sharpe]])/3</f>
        <v>304.33333333333331</v>
      </c>
    </row>
    <row r="285" spans="1:48" x14ac:dyDescent="0.3">
      <c r="A285" t="s">
        <v>842</v>
      </c>
      <c r="B285" t="s">
        <v>843</v>
      </c>
      <c r="C285" t="s">
        <v>3153</v>
      </c>
      <c r="D285" t="s">
        <v>234</v>
      </c>
      <c r="E285">
        <v>18284.960809889999</v>
      </c>
      <c r="F285">
        <v>420.3</v>
      </c>
      <c r="G285">
        <v>19.609780404410198</v>
      </c>
      <c r="H285">
        <f>(Table2[[#This Row],[1Y Return vs Nifty]]-AVERAGE(Table2[1Y Return vs Nifty]))/_xlfn.STDEV.P(Table2[1Y Return vs Nifty])</f>
        <v>3.4543085481677387E-2</v>
      </c>
      <c r="I285">
        <v>3.7000414341040599</v>
      </c>
      <c r="J285">
        <f>(Table2[[#This Row],[1M Return vs Nifty]]-AVERAGE(Table2[1M Return vs Nifty]))/_xlfn.STDEV.P(Table2[1M Return vs Nifty])</f>
        <v>-9.1117887491638877E-2</v>
      </c>
      <c r="K285">
        <v>9.2810338220989497</v>
      </c>
      <c r="L285">
        <f>(Table2[[#This Row],[6M Return vs Nifty]]-AVERAGE(Table2[6M Return vs Nifty]))/_xlfn.STDEV.P(Table2[6M Return vs Nifty])</f>
        <v>6.4535318300030592E-2</v>
      </c>
      <c r="M285">
        <v>-3.3481023453132601</v>
      </c>
      <c r="N285">
        <f>(Table2[[#This Row],[1W Return vs Nifty]]-AVERAGE(Table2[1W Return vs Nifty]))/_xlfn.STDEV.P(Table2[1W Return vs Nifty])</f>
        <v>-1.0572141915721673</v>
      </c>
      <c r="O285">
        <v>421.22</v>
      </c>
      <c r="P285">
        <v>431.12409885642398</v>
      </c>
      <c r="Q285">
        <v>405.21884364197899</v>
      </c>
      <c r="R285">
        <v>51.797207955844101</v>
      </c>
      <c r="S285" s="1">
        <f>(Table2[[#This Row],[Close Price]]-Table2[[#This Row],[20D EMA]])/Table2[[#This Row],[20D EMA]]</f>
        <v>-2.184131807606514E-3</v>
      </c>
      <c r="T285" s="1">
        <f>(Table2[[#This Row],[Close Price]]-Table2[[#This Row],[50D EMA]])/Table2[[#This Row],[50D EMA]]</f>
        <v>-2.5106689431501E-2</v>
      </c>
      <c r="U285" s="1">
        <f>(Table2[[#This Row],[Close Price]]-Table2[[#This Row],[200D EMA]])/Table2[[#This Row],[200D EMA]]</f>
        <v>3.7217312557521628E-2</v>
      </c>
      <c r="V285">
        <v>0.65646322681927705</v>
      </c>
      <c r="W285">
        <v>416.15</v>
      </c>
      <c r="X285">
        <v>424</v>
      </c>
      <c r="Y285">
        <v>408.25</v>
      </c>
      <c r="Z285">
        <v>424</v>
      </c>
      <c r="AA285">
        <v>394.1</v>
      </c>
      <c r="AB285">
        <v>454.55</v>
      </c>
      <c r="AC285" s="1">
        <f>(Table2[[#This Row],[Close Price]]/Table2[[#This Row],[Day Low]])-1</f>
        <v>9.9723657335095695E-3</v>
      </c>
      <c r="AD285" s="1">
        <f>(Table2[[#This Row],[Day High]]/Table2[[#This Row],[Close Price]])-1</f>
        <v>8.8032357839638031E-3</v>
      </c>
      <c r="AE285" s="1">
        <f>(Table2[[#This Row],[Close Price]]/Table2[[#This Row],[Current Week Low]])-1</f>
        <v>2.9516227801592132E-2</v>
      </c>
      <c r="AF285" s="1">
        <f>(Table2[[#This Row],[Current Week High]]/Table2[[#This Row],[Close Price]])-1</f>
        <v>8.8032357839638031E-3</v>
      </c>
      <c r="AG285" s="1">
        <f>(Table2[[#This Row],[Close Price]]/Table2[[#This Row],[Current Month Low]])-1</f>
        <v>6.648058868307527E-2</v>
      </c>
      <c r="AH285" s="1">
        <f>(Table2[[#This Row],[Current Month High]]/Table2[[#This Row],[Close Price]])-1</f>
        <v>8.1489412324529997E-2</v>
      </c>
      <c r="AI285">
        <v>37.389959552700397</v>
      </c>
      <c r="AJ285">
        <v>48.332451032292198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-0.02</v>
      </c>
      <c r="AM285" t="s">
        <v>3189</v>
      </c>
      <c r="AN285">
        <v>-2.63</v>
      </c>
      <c r="AO285" t="s">
        <v>3189</v>
      </c>
      <c r="AP285">
        <v>6.1591207730608E-2</v>
      </c>
      <c r="AQ285">
        <f>(Table2[[#This Row],[Sharpe Ratio]]-AVERAGE(Table2[Sharpe Ratio]))/_xlfn.STDEV.P(Table2[Sharpe Ratio])</f>
        <v>5.0896061953639139E-2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296</v>
      </c>
      <c r="AT285">
        <f>_xlfn.RANK.AVG(Table2[[#This Row],[6M Return vs Nifty Z-Score]],Table2[6M Return vs Nifty Z-Score])</f>
        <v>281</v>
      </c>
      <c r="AU285">
        <f>_xlfn.RANK.AVG(Table2[[#This Row],[Sharpe Ratio Z-Score]],Table2[Sharpe Ratio Z-Score])</f>
        <v>341</v>
      </c>
      <c r="AV285">
        <f>(Table2[[#This Row],[Rank 1Y]]+Table2[[#This Row],[Rank 6M]]+Table2[[#This Row],[Rank Sharpe]])/3</f>
        <v>306</v>
      </c>
    </row>
    <row r="286" spans="1:48" x14ac:dyDescent="0.3">
      <c r="A286" t="s">
        <v>2075</v>
      </c>
      <c r="B286" t="s">
        <v>2076</v>
      </c>
      <c r="C286" t="s">
        <v>3158</v>
      </c>
      <c r="D286" t="s">
        <v>256</v>
      </c>
      <c r="E286">
        <v>3151.0458205199998</v>
      </c>
      <c r="F286">
        <v>126.62</v>
      </c>
      <c r="G286">
        <v>12.8601413670734</v>
      </c>
      <c r="H286">
        <f>(Table2[[#This Row],[1Y Return vs Nifty]]-AVERAGE(Table2[1Y Return vs Nifty]))/_xlfn.STDEV.P(Table2[1Y Return vs Nifty])</f>
        <v>-9.6593283161933954E-2</v>
      </c>
      <c r="I286">
        <v>0.21490793895843099</v>
      </c>
      <c r="J286">
        <f>(Table2[[#This Row],[1M Return vs Nifty]]-AVERAGE(Table2[1M Return vs Nifty]))/_xlfn.STDEV.P(Table2[1M Return vs Nifty])</f>
        <v>-0.41392708832556363</v>
      </c>
      <c r="K286">
        <v>29.933466901741301</v>
      </c>
      <c r="L286">
        <f>(Table2[[#This Row],[6M Return vs Nifty]]-AVERAGE(Table2[6M Return vs Nifty]))/_xlfn.STDEV.P(Table2[6M Return vs Nifty])</f>
        <v>0.73236543430751988</v>
      </c>
      <c r="M286">
        <v>2.0942808644242201</v>
      </c>
      <c r="N286">
        <f>(Table2[[#This Row],[1W Return vs Nifty]]-AVERAGE(Table2[1W Return vs Nifty]))/_xlfn.STDEV.P(Table2[1W Return vs Nifty])</f>
        <v>9.4944456570170185E-2</v>
      </c>
      <c r="O286">
        <v>128.08000000000001</v>
      </c>
      <c r="P286">
        <v>136.35893340241799</v>
      </c>
      <c r="Q286">
        <v>128.13671803916299</v>
      </c>
      <c r="R286">
        <v>52.566662589482</v>
      </c>
      <c r="S286" s="1">
        <f>(Table2[[#This Row],[Close Price]]-Table2[[#This Row],[20D EMA]])/Table2[[#This Row],[20D EMA]]</f>
        <v>-1.1399125546533478E-2</v>
      </c>
      <c r="T286" s="1">
        <f>(Table2[[#This Row],[Close Price]]-Table2[[#This Row],[50D EMA]])/Table2[[#This Row],[50D EMA]]</f>
        <v>-7.1421308156443E-2</v>
      </c>
      <c r="U286" s="1">
        <f>(Table2[[#This Row],[Close Price]]-Table2[[#This Row],[200D EMA]])/Table2[[#This Row],[200D EMA]]</f>
        <v>-1.183671676918883E-2</v>
      </c>
      <c r="V286">
        <v>0.44864462916443298</v>
      </c>
      <c r="W286">
        <v>125.54</v>
      </c>
      <c r="X286">
        <v>129.68</v>
      </c>
      <c r="Y286">
        <v>122.75</v>
      </c>
      <c r="Z286">
        <v>129.68</v>
      </c>
      <c r="AA286">
        <v>116.46</v>
      </c>
      <c r="AB286">
        <v>141</v>
      </c>
      <c r="AC286" s="1">
        <f>(Table2[[#This Row],[Close Price]]/Table2[[#This Row],[Day Low]])-1</f>
        <v>8.6028357495617769E-3</v>
      </c>
      <c r="AD286" s="1">
        <f>(Table2[[#This Row],[Day High]]/Table2[[#This Row],[Close Price]])-1</f>
        <v>2.4166798294108283E-2</v>
      </c>
      <c r="AE286" s="1">
        <f>(Table2[[#This Row],[Close Price]]/Table2[[#This Row],[Current Week Low]])-1</f>
        <v>3.1527494908350384E-2</v>
      </c>
      <c r="AF286" s="1">
        <f>(Table2[[#This Row],[Current Week High]]/Table2[[#This Row],[Close Price]])-1</f>
        <v>2.4166798294108283E-2</v>
      </c>
      <c r="AG286" s="1">
        <f>(Table2[[#This Row],[Close Price]]/Table2[[#This Row],[Current Month Low]])-1</f>
        <v>8.7240254164520081E-2</v>
      </c>
      <c r="AH286" s="1">
        <f>(Table2[[#This Row],[Current Month High]]/Table2[[#This Row],[Close Price]])-1</f>
        <v>0.11356815668930653</v>
      </c>
      <c r="AI286">
        <v>39.788343073763997</v>
      </c>
      <c r="AJ286">
        <v>55.171568627451002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-0.13</v>
      </c>
      <c r="AM286" t="s">
        <v>3189</v>
      </c>
      <c r="AN286">
        <v>-3.14</v>
      </c>
      <c r="AO286" t="s">
        <v>3189</v>
      </c>
      <c r="AP286">
        <v>1.7670661930991999E-2</v>
      </c>
      <c r="AQ286">
        <f>(Table2[[#This Row],[Sharpe Ratio]]-AVERAGE(Table2[Sharpe Ratio]))/_xlfn.STDEV.P(Table2[Sharpe Ratio])</f>
        <v>-0.45628367500473199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339</v>
      </c>
      <c r="AT286">
        <f>_xlfn.RANK.AVG(Table2[[#This Row],[6M Return vs Nifty Z-Score]],Table2[6M Return vs Nifty Z-Score])</f>
        <v>125</v>
      </c>
      <c r="AU286">
        <f>_xlfn.RANK.AVG(Table2[[#This Row],[Sharpe Ratio Z-Score]],Table2[Sharpe Ratio Z-Score])</f>
        <v>458</v>
      </c>
      <c r="AV286">
        <f>(Table2[[#This Row],[Rank 1Y]]+Table2[[#This Row],[Rank 6M]]+Table2[[#This Row],[Rank Sharpe]])/3</f>
        <v>307.33333333333331</v>
      </c>
    </row>
    <row r="287" spans="1:48" x14ac:dyDescent="0.3">
      <c r="A287" t="s">
        <v>1698</v>
      </c>
      <c r="B287" t="s">
        <v>1699</v>
      </c>
      <c r="C287" t="s">
        <v>3148</v>
      </c>
      <c r="D287" t="s">
        <v>259</v>
      </c>
      <c r="E287">
        <v>5144.14596136</v>
      </c>
      <c r="F287">
        <v>599.20000000000005</v>
      </c>
      <c r="G287">
        <v>18.389642155841699</v>
      </c>
      <c r="H287">
        <f>(Table2[[#This Row],[1Y Return vs Nifty]]-AVERAGE(Table2[1Y Return vs Nifty]))/_xlfn.STDEV.P(Table2[1Y Return vs Nifty])</f>
        <v>1.0837447554173945E-2</v>
      </c>
      <c r="I287">
        <v>-6.8409309769977202</v>
      </c>
      <c r="J287">
        <f>(Table2[[#This Row],[1M Return vs Nifty]]-AVERAGE(Table2[1M Return vs Nifty]))/_xlfn.STDEV.P(Table2[1M Return vs Nifty])</f>
        <v>-1.0674715579549936</v>
      </c>
      <c r="K287">
        <v>40.672369780327202</v>
      </c>
      <c r="L287">
        <f>(Table2[[#This Row],[6M Return vs Nifty]]-AVERAGE(Table2[6M Return vs Nifty]))/_xlfn.STDEV.P(Table2[6M Return vs Nifty])</f>
        <v>1.0796253783316736</v>
      </c>
      <c r="M287">
        <v>-3.3242391229744301</v>
      </c>
      <c r="N287">
        <f>(Table2[[#This Row],[1W Return vs Nifty]]-AVERAGE(Table2[1W Return vs Nifty]))/_xlfn.STDEV.P(Table2[1W Return vs Nifty])</f>
        <v>-1.052162320557088</v>
      </c>
      <c r="O287">
        <v>615.34</v>
      </c>
      <c r="P287">
        <v>598.84005752051496</v>
      </c>
      <c r="Q287">
        <v>503.984584221624</v>
      </c>
      <c r="R287">
        <v>35.901243931257099</v>
      </c>
      <c r="S287" s="1">
        <f>(Table2[[#This Row],[Close Price]]-Table2[[#This Row],[20D EMA]])/Table2[[#This Row],[20D EMA]]</f>
        <v>-2.6229401631618268E-2</v>
      </c>
      <c r="T287" s="1">
        <f>(Table2[[#This Row],[Close Price]]-Table2[[#This Row],[50D EMA]])/Table2[[#This Row],[50D EMA]]</f>
        <v>6.0106613604877937E-4</v>
      </c>
      <c r="U287" s="1">
        <f>(Table2[[#This Row],[Close Price]]-Table2[[#This Row],[200D EMA]])/Table2[[#This Row],[200D EMA]]</f>
        <v>0.1889252543814032</v>
      </c>
      <c r="V287">
        <v>0.54773559608077704</v>
      </c>
      <c r="W287">
        <v>596.9</v>
      </c>
      <c r="X287">
        <v>608.79999999999995</v>
      </c>
      <c r="Y287">
        <v>595.95000000000005</v>
      </c>
      <c r="Z287">
        <v>625</v>
      </c>
      <c r="AA287">
        <v>581</v>
      </c>
      <c r="AB287">
        <v>693</v>
      </c>
      <c r="AC287" s="1">
        <f>(Table2[[#This Row],[Close Price]]/Table2[[#This Row],[Day Low]])-1</f>
        <v>3.8532417490368953E-3</v>
      </c>
      <c r="AD287" s="1">
        <f>(Table2[[#This Row],[Day High]]/Table2[[#This Row],[Close Price]])-1</f>
        <v>1.6021361815754087E-2</v>
      </c>
      <c r="AE287" s="1">
        <f>(Table2[[#This Row],[Close Price]]/Table2[[#This Row],[Current Week Low]])-1</f>
        <v>5.4534776407417773E-3</v>
      </c>
      <c r="AF287" s="1">
        <f>(Table2[[#This Row],[Current Week High]]/Table2[[#This Row],[Close Price]])-1</f>
        <v>4.3057409879839748E-2</v>
      </c>
      <c r="AG287" s="1">
        <f>(Table2[[#This Row],[Close Price]]/Table2[[#This Row],[Current Month Low]])-1</f>
        <v>3.1325301204819356E-2</v>
      </c>
      <c r="AH287" s="1">
        <f>(Table2[[#This Row],[Current Month High]]/Table2[[#This Row],[Close Price]])-1</f>
        <v>0.15654205607476634</v>
      </c>
      <c r="AI287">
        <v>15.6542056074766</v>
      </c>
      <c r="AJ287">
        <v>66.4444444444444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0.24</v>
      </c>
      <c r="AM287" t="s">
        <v>3190</v>
      </c>
      <c r="AN287">
        <v>-1.92</v>
      </c>
      <c r="AO287" t="s">
        <v>3189</v>
      </c>
      <c r="AQ287">
        <f>(Table2[[#This Row],[Sharpe Ratio]]-AVERAGE(Table2[Sharpe Ratio]))/_xlfn.STDEV.P(Table2[Sharpe Ratio])</f>
        <v>-0.66033855426170107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-1.6895096068879352</v>
      </c>
      <c r="AS287">
        <f>_xlfn.RANK.AVG(Table2[[#This Row],[1Y Return vs Nifty Z-Score]],Table2[1Y Return vs Nifty Z-Score])</f>
        <v>306</v>
      </c>
      <c r="AT287">
        <f>_xlfn.RANK.AVG(Table2[[#This Row],[6M Return vs Nifty Z-Score]],Table2[6M Return vs Nifty Z-Score])</f>
        <v>86</v>
      </c>
      <c r="AU287">
        <f>_xlfn.RANK.AVG(Table2[[#This Row],[Sharpe Ratio Z-Score]],Table2[Sharpe Ratio Z-Score])</f>
        <v>533</v>
      </c>
      <c r="AV287">
        <f>(Table2[[#This Row],[Rank 1Y]]+Table2[[#This Row],[Rank 6M]]+Table2[[#This Row],[Rank Sharpe]])/3</f>
        <v>308.33333333333331</v>
      </c>
    </row>
    <row r="288" spans="1:48" x14ac:dyDescent="0.3">
      <c r="A288" t="s">
        <v>1366</v>
      </c>
      <c r="B288" t="s">
        <v>1367</v>
      </c>
      <c r="C288" t="s">
        <v>3152</v>
      </c>
      <c r="D288" t="s">
        <v>1368</v>
      </c>
      <c r="E288">
        <v>8231.6106904499993</v>
      </c>
      <c r="F288">
        <v>264.95</v>
      </c>
      <c r="G288">
        <v>14.497917303018401</v>
      </c>
      <c r="H288">
        <f>(Table2[[#This Row],[1Y Return vs Nifty]]-AVERAGE(Table2[1Y Return vs Nifty]))/_xlfn.STDEV.P(Table2[1Y Return vs Nifty])</f>
        <v>-6.4773509140883229E-2</v>
      </c>
      <c r="I288">
        <v>6.3454473191400202</v>
      </c>
      <c r="J288">
        <f>(Table2[[#This Row],[1M Return vs Nifty]]-AVERAGE(Table2[1M Return vs Nifty]))/_xlfn.STDEV.P(Table2[1M Return vs Nifty])</f>
        <v>0.15391185407185792</v>
      </c>
      <c r="K288">
        <v>35.554328906472399</v>
      </c>
      <c r="L288">
        <f>(Table2[[#This Row],[6M Return vs Nifty]]-AVERAGE(Table2[6M Return vs Nifty]))/_xlfn.STDEV.P(Table2[6M Return vs Nifty])</f>
        <v>0.91412517710421048</v>
      </c>
      <c r="M288">
        <v>-1.4254560712519</v>
      </c>
      <c r="N288">
        <f>(Table2[[#This Row],[1W Return vs Nifty]]-AVERAGE(Table2[1W Return vs Nifty]))/_xlfn.STDEV.P(Table2[1W Return vs Nifty])</f>
        <v>-0.65018781239051993</v>
      </c>
      <c r="O288">
        <v>263.33</v>
      </c>
      <c r="P288">
        <v>259.37957070218602</v>
      </c>
      <c r="Q288">
        <v>230.041400147231</v>
      </c>
      <c r="R288">
        <v>43.871540705005401</v>
      </c>
      <c r="S288" s="1">
        <f>(Table2[[#This Row],[Close Price]]-Table2[[#This Row],[20D EMA]])/Table2[[#This Row],[20D EMA]]</f>
        <v>6.151976607298844E-3</v>
      </c>
      <c r="T288" s="1">
        <f>(Table2[[#This Row],[Close Price]]-Table2[[#This Row],[50D EMA]])/Table2[[#This Row],[50D EMA]]</f>
        <v>2.147597546997955E-2</v>
      </c>
      <c r="U288" s="1">
        <f>(Table2[[#This Row],[Close Price]]-Table2[[#This Row],[200D EMA]])/Table2[[#This Row],[200D EMA]]</f>
        <v>0.1517492061447496</v>
      </c>
      <c r="V288">
        <v>0.47664851352459597</v>
      </c>
      <c r="W288">
        <v>256.64999999999998</v>
      </c>
      <c r="X288">
        <v>268</v>
      </c>
      <c r="Y288">
        <v>256.64999999999998</v>
      </c>
      <c r="Z288">
        <v>276</v>
      </c>
      <c r="AA288">
        <v>249.35</v>
      </c>
      <c r="AB288">
        <v>280.10000000000002</v>
      </c>
      <c r="AC288" s="1">
        <f>(Table2[[#This Row],[Close Price]]/Table2[[#This Row],[Day Low]])-1</f>
        <v>3.2339762322228793E-2</v>
      </c>
      <c r="AD288" s="1">
        <f>(Table2[[#This Row],[Day High]]/Table2[[#This Row],[Close Price]])-1</f>
        <v>1.1511605963389293E-2</v>
      </c>
      <c r="AE288" s="1">
        <f>(Table2[[#This Row],[Close Price]]/Table2[[#This Row],[Current Week Low]])-1</f>
        <v>3.2339762322228793E-2</v>
      </c>
      <c r="AF288" s="1">
        <f>(Table2[[#This Row],[Current Week High]]/Table2[[#This Row],[Close Price]])-1</f>
        <v>4.1705982260803909E-2</v>
      </c>
      <c r="AG288" s="1">
        <f>(Table2[[#This Row],[Close Price]]/Table2[[#This Row],[Current Month Low]])-1</f>
        <v>6.2562662923601353E-2</v>
      </c>
      <c r="AH288" s="1">
        <f>(Table2[[#This Row],[Current Month High]]/Table2[[#This Row],[Close Price]])-1</f>
        <v>5.7180600113229119E-2</v>
      </c>
      <c r="AI288">
        <v>5.7180600113229101</v>
      </c>
      <c r="AJ288">
        <v>56.220518867924497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0.08</v>
      </c>
      <c r="AM288" t="s">
        <v>3190</v>
      </c>
      <c r="AN288">
        <v>-1.47</v>
      </c>
      <c r="AO288" t="s">
        <v>3189</v>
      </c>
      <c r="AP288">
        <v>6.6028073283909998E-3</v>
      </c>
      <c r="AQ288">
        <f>(Table2[[#This Row],[Sharpe Ratio]]-AVERAGE(Table2[Sharpe Ratio]))/_xlfn.STDEV.P(Table2[Sharpe Ratio])</f>
        <v>-0.58409154906101812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-0.23101583941635284</v>
      </c>
      <c r="AS288">
        <f>_xlfn.RANK.AVG(Table2[[#This Row],[1Y Return vs Nifty Z-Score]],Table2[1Y Return vs Nifty Z-Score])</f>
        <v>329</v>
      </c>
      <c r="AT288">
        <f>_xlfn.RANK.AVG(Table2[[#This Row],[6M Return vs Nifty Z-Score]],Table2[6M Return vs Nifty Z-Score])</f>
        <v>103</v>
      </c>
      <c r="AU288">
        <f>_xlfn.RANK.AVG(Table2[[#This Row],[Sharpe Ratio Z-Score]],Table2[Sharpe Ratio Z-Score])</f>
        <v>495</v>
      </c>
      <c r="AV288">
        <f>(Table2[[#This Row],[Rank 1Y]]+Table2[[#This Row],[Rank 6M]]+Table2[[#This Row],[Rank Sharpe]])/3</f>
        <v>309</v>
      </c>
    </row>
    <row r="289" spans="1:48" x14ac:dyDescent="0.3">
      <c r="A289" t="s">
        <v>1885</v>
      </c>
      <c r="B289" t="s">
        <v>1886</v>
      </c>
      <c r="C289" t="s">
        <v>3156</v>
      </c>
      <c r="D289" t="s">
        <v>1319</v>
      </c>
      <c r="E289">
        <v>3972.0204596839899</v>
      </c>
      <c r="F289">
        <v>73.239999999999995</v>
      </c>
      <c r="G289">
        <v>22.427684000308901</v>
      </c>
      <c r="H289">
        <f>(Table2[[#This Row],[1Y Return vs Nifty]]-AVERAGE(Table2[1Y Return vs Nifty]))/_xlfn.STDEV.P(Table2[1Y Return vs Nifty])</f>
        <v>8.9291145742353972E-2</v>
      </c>
      <c r="I289">
        <v>2.18064537955583</v>
      </c>
      <c r="J289">
        <f>(Table2[[#This Row],[1M Return vs Nifty]]-AVERAGE(Table2[1M Return vs Nifty]))/_xlfn.STDEV.P(Table2[1M Return vs Nifty])</f>
        <v>-0.23185138501823435</v>
      </c>
      <c r="K289">
        <v>-14.341130517824199</v>
      </c>
      <c r="L289">
        <f>(Table2[[#This Row],[6M Return vs Nifty]]-AVERAGE(Table2[6M Return vs Nifty]))/_xlfn.STDEV.P(Table2[6M Return vs Nifty])</f>
        <v>-0.6993259028279184</v>
      </c>
      <c r="M289">
        <v>3.6184784924918101</v>
      </c>
      <c r="N289">
        <f>(Table2[[#This Row],[1W Return vs Nifty]]-AVERAGE(Table2[1W Return vs Nifty]))/_xlfn.STDEV.P(Table2[1W Return vs Nifty])</f>
        <v>0.41761880914315264</v>
      </c>
      <c r="O289">
        <v>73.72</v>
      </c>
      <c r="P289">
        <v>77.238538828669704</v>
      </c>
      <c r="Q289">
        <v>76.969617510298306</v>
      </c>
      <c r="R289">
        <v>51.577819888253501</v>
      </c>
      <c r="S289" s="1">
        <f>(Table2[[#This Row],[Close Price]]-Table2[[#This Row],[20D EMA]])/Table2[[#This Row],[20D EMA]]</f>
        <v>-6.5111231687466631E-3</v>
      </c>
      <c r="T289" s="1">
        <f>(Table2[[#This Row],[Close Price]]-Table2[[#This Row],[50D EMA]])/Table2[[#This Row],[50D EMA]]</f>
        <v>-5.1768701082490126E-2</v>
      </c>
      <c r="U289" s="1">
        <f>(Table2[[#This Row],[Close Price]]-Table2[[#This Row],[200D EMA]])/Table2[[#This Row],[200D EMA]]</f>
        <v>-4.8455710589951934E-2</v>
      </c>
      <c r="V289">
        <v>0.446436306764534</v>
      </c>
      <c r="W289">
        <v>72.3</v>
      </c>
      <c r="X289">
        <v>75.08</v>
      </c>
      <c r="Y289">
        <v>71.2</v>
      </c>
      <c r="Z289">
        <v>75.08</v>
      </c>
      <c r="AA289">
        <v>68.11</v>
      </c>
      <c r="AB289">
        <v>79.400000000000006</v>
      </c>
      <c r="AC289" s="1">
        <f>(Table2[[#This Row],[Close Price]]/Table2[[#This Row],[Day Low]])-1</f>
        <v>1.3001383125864407E-2</v>
      </c>
      <c r="AD289" s="1">
        <f>(Table2[[#This Row],[Day High]]/Table2[[#This Row],[Close Price]])-1</f>
        <v>2.5122883670125606E-2</v>
      </c>
      <c r="AE289" s="1">
        <f>(Table2[[#This Row],[Close Price]]/Table2[[#This Row],[Current Week Low]])-1</f>
        <v>2.8651685393258353E-2</v>
      </c>
      <c r="AF289" s="1">
        <f>(Table2[[#This Row],[Current Week High]]/Table2[[#This Row],[Close Price]])-1</f>
        <v>2.5122883670125606E-2</v>
      </c>
      <c r="AG289" s="1">
        <f>(Table2[[#This Row],[Close Price]]/Table2[[#This Row],[Current Month Low]])-1</f>
        <v>7.5319336367640544E-2</v>
      </c>
      <c r="AH289" s="1">
        <f>(Table2[[#This Row],[Current Month High]]/Table2[[#This Row],[Close Price]])-1</f>
        <v>8.4107045330420682E-2</v>
      </c>
      <c r="AI289">
        <v>40.9748771163298</v>
      </c>
      <c r="AJ289">
        <v>46.920762286860501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-0.19</v>
      </c>
      <c r="AM289" t="s">
        <v>3189</v>
      </c>
      <c r="AN289">
        <v>-1.68</v>
      </c>
      <c r="AO289" t="s">
        <v>3189</v>
      </c>
      <c r="AP289">
        <v>0.1647139980632</v>
      </c>
      <c r="AQ289">
        <f>(Table2[[#This Row],[Sharpe Ratio]]-AVERAGE(Table2[Sharpe Ratio]))/_xlfn.STDEV.P(Table2[Sharpe Ratio])</f>
        <v>1.2417234691065471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274</v>
      </c>
      <c r="AT289">
        <f>_xlfn.RANK.AVG(Table2[[#This Row],[6M Return vs Nifty Z-Score]],Table2[6M Return vs Nifty Z-Score])</f>
        <v>577</v>
      </c>
      <c r="AU289">
        <f>_xlfn.RANK.AVG(Table2[[#This Row],[Sharpe Ratio Z-Score]],Table2[Sharpe Ratio Z-Score])</f>
        <v>79</v>
      </c>
      <c r="AV289">
        <f>(Table2[[#This Row],[Rank 1Y]]+Table2[[#This Row],[Rank 6M]]+Table2[[#This Row],[Rank Sharpe]])/3</f>
        <v>310</v>
      </c>
    </row>
    <row r="290" spans="1:48" x14ac:dyDescent="0.3">
      <c r="A290" t="s">
        <v>1246</v>
      </c>
      <c r="B290" t="s">
        <v>1247</v>
      </c>
      <c r="C290" t="s">
        <v>3158</v>
      </c>
      <c r="D290" t="s">
        <v>398</v>
      </c>
      <c r="E290">
        <v>9508.8960915999996</v>
      </c>
      <c r="F290">
        <v>172.36</v>
      </c>
      <c r="G290">
        <v>9.4210623352494807</v>
      </c>
      <c r="H290">
        <f>(Table2[[#This Row],[1Y Return vs Nifty]]-AVERAGE(Table2[1Y Return vs Nifty]))/_xlfn.STDEV.P(Table2[1Y Return vs Nifty])</f>
        <v>-0.16340994301841741</v>
      </c>
      <c r="I290">
        <v>12.0263447301525</v>
      </c>
      <c r="J290">
        <f>(Table2[[#This Row],[1M Return vs Nifty]]-AVERAGE(Table2[1M Return vs Nifty]))/_xlfn.STDEV.P(Table2[1M Return vs Nifty])</f>
        <v>0.68010287539794978</v>
      </c>
      <c r="K290">
        <v>5.2308892637945501</v>
      </c>
      <c r="L290">
        <f>(Table2[[#This Row],[6M Return vs Nifty]]-AVERAGE(Table2[6M Return vs Nifty]))/_xlfn.STDEV.P(Table2[6M Return vs Nifty])</f>
        <v>-6.6432713398168183E-2</v>
      </c>
      <c r="M290">
        <v>6.2328606132864204</v>
      </c>
      <c r="N290">
        <f>(Table2[[#This Row],[1W Return vs Nifty]]-AVERAGE(Table2[1W Return vs Nifty]))/_xlfn.STDEV.P(Table2[1W Return vs Nifty])</f>
        <v>0.97108644527594745</v>
      </c>
      <c r="O290">
        <v>161.28</v>
      </c>
      <c r="P290">
        <v>168.33856217349501</v>
      </c>
      <c r="Q290">
        <v>169.21537165989699</v>
      </c>
      <c r="R290">
        <v>72.681281700639602</v>
      </c>
      <c r="S290" s="1">
        <f>(Table2[[#This Row],[Close Price]]-Table2[[#This Row],[20D EMA]])/Table2[[#This Row],[20D EMA]]</f>
        <v>6.8700396825396901E-2</v>
      </c>
      <c r="T290" s="1">
        <f>(Table2[[#This Row],[Close Price]]-Table2[[#This Row],[50D EMA]])/Table2[[#This Row],[50D EMA]]</f>
        <v>2.3888987612715778E-2</v>
      </c>
      <c r="U290" s="1">
        <f>(Table2[[#This Row],[Close Price]]-Table2[[#This Row],[200D EMA]])/Table2[[#This Row],[200D EMA]]</f>
        <v>1.8583585576512275E-2</v>
      </c>
      <c r="V290">
        <v>1.16223681420661</v>
      </c>
      <c r="W290">
        <v>165.5</v>
      </c>
      <c r="X290">
        <v>175.8</v>
      </c>
      <c r="Y290">
        <v>155.86000000000001</v>
      </c>
      <c r="Z290">
        <v>175.8</v>
      </c>
      <c r="AA290">
        <v>148.55000000000001</v>
      </c>
      <c r="AB290">
        <v>175.8</v>
      </c>
      <c r="AC290" s="1">
        <f>(Table2[[#This Row],[Close Price]]/Table2[[#This Row],[Day Low]])-1</f>
        <v>4.1450151057401907E-2</v>
      </c>
      <c r="AD290" s="1">
        <f>(Table2[[#This Row],[Day High]]/Table2[[#This Row],[Close Price]])-1</f>
        <v>1.9958226966813708E-2</v>
      </c>
      <c r="AE290" s="1">
        <f>(Table2[[#This Row],[Close Price]]/Table2[[#This Row],[Current Week Low]])-1</f>
        <v>0.1058642371358911</v>
      </c>
      <c r="AF290" s="1">
        <f>(Table2[[#This Row],[Current Week High]]/Table2[[#This Row],[Close Price]])-1</f>
        <v>1.9958226966813708E-2</v>
      </c>
      <c r="AG290" s="1">
        <f>(Table2[[#This Row],[Close Price]]/Table2[[#This Row],[Current Month Low]])-1</f>
        <v>0.16028273308650287</v>
      </c>
      <c r="AH290" s="1">
        <f>(Table2[[#This Row],[Current Month High]]/Table2[[#This Row],[Close Price]])-1</f>
        <v>1.9958226966813708E-2</v>
      </c>
      <c r="AI290">
        <v>42.144349036899499</v>
      </c>
      <c r="AJ290">
        <v>45.574324324324301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0.01</v>
      </c>
      <c r="AM290" t="s">
        <v>3190</v>
      </c>
      <c r="AN290">
        <v>4.7</v>
      </c>
      <c r="AO290" t="s">
        <v>3190</v>
      </c>
      <c r="AP290">
        <v>8.6703259359209001E-2</v>
      </c>
      <c r="AQ290">
        <f>(Table2[[#This Row],[Sharpe Ratio]]-AVERAGE(Table2[Sharpe Ratio]))/_xlfn.STDEV.P(Table2[Sharpe Ratio])</f>
        <v>0.34088161444625509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359</v>
      </c>
      <c r="AT290">
        <f>_xlfn.RANK.AVG(Table2[[#This Row],[6M Return vs Nifty Z-Score]],Table2[6M Return vs Nifty Z-Score])</f>
        <v>320</v>
      </c>
      <c r="AU290">
        <f>_xlfn.RANK.AVG(Table2[[#This Row],[Sharpe Ratio Z-Score]],Table2[Sharpe Ratio Z-Score])</f>
        <v>260</v>
      </c>
      <c r="AV290">
        <f>(Table2[[#This Row],[Rank 1Y]]+Table2[[#This Row],[Rank 6M]]+Table2[[#This Row],[Rank Sharpe]])/3</f>
        <v>313</v>
      </c>
    </row>
    <row r="291" spans="1:48" x14ac:dyDescent="0.3">
      <c r="A291" t="s">
        <v>528</v>
      </c>
      <c r="B291" t="s">
        <v>529</v>
      </c>
      <c r="C291" t="s">
        <v>3150</v>
      </c>
      <c r="D291" t="s">
        <v>530</v>
      </c>
      <c r="E291">
        <v>38849.25</v>
      </c>
      <c r="F291">
        <v>445.05</v>
      </c>
      <c r="G291">
        <v>36.861112721800097</v>
      </c>
      <c r="H291">
        <f>(Table2[[#This Row],[1Y Return vs Nifty]]-AVERAGE(Table2[1Y Return vs Nifty]))/_xlfn.STDEV.P(Table2[1Y Return vs Nifty])</f>
        <v>0.36971316818573158</v>
      </c>
      <c r="I291">
        <v>0.94375071729343896</v>
      </c>
      <c r="J291">
        <f>(Table2[[#This Row],[1M Return vs Nifty]]-AVERAGE(Table2[1M Return vs Nifty]))/_xlfn.STDEV.P(Table2[1M Return vs Nifty])</f>
        <v>-0.34641829558186699</v>
      </c>
      <c r="K291">
        <v>-17.200849014663699</v>
      </c>
      <c r="L291">
        <f>(Table2[[#This Row],[6M Return vs Nifty]]-AVERAGE(Table2[6M Return vs Nifty]))/_xlfn.STDEV.P(Table2[6M Return vs Nifty])</f>
        <v>-0.79179956576769239</v>
      </c>
      <c r="M291">
        <v>3.47215239186907</v>
      </c>
      <c r="N291">
        <f>(Table2[[#This Row],[1W Return vs Nifty]]-AVERAGE(Table2[1W Return vs Nifty]))/_xlfn.STDEV.P(Table2[1W Return vs Nifty])</f>
        <v>0.38664140902553618</v>
      </c>
      <c r="O291">
        <v>440.74</v>
      </c>
      <c r="P291">
        <v>460.657705414622</v>
      </c>
      <c r="Q291">
        <v>444.758407342834</v>
      </c>
      <c r="R291">
        <v>69.180720112534303</v>
      </c>
      <c r="S291" s="1">
        <f>(Table2[[#This Row],[Close Price]]-Table2[[#This Row],[20D EMA]])/Table2[[#This Row],[20D EMA]]</f>
        <v>9.7790080319462777E-3</v>
      </c>
      <c r="T291" s="1">
        <f>(Table2[[#This Row],[Close Price]]-Table2[[#This Row],[50D EMA]])/Table2[[#This Row],[50D EMA]]</f>
        <v>-3.388135101435899E-2</v>
      </c>
      <c r="U291" s="1">
        <f>(Table2[[#This Row],[Close Price]]-Table2[[#This Row],[200D EMA]])/Table2[[#This Row],[200D EMA]]</f>
        <v>6.5562033758529412E-4</v>
      </c>
      <c r="V291">
        <v>0.812460795935668</v>
      </c>
      <c r="W291">
        <v>442</v>
      </c>
      <c r="X291">
        <v>459.9</v>
      </c>
      <c r="Y291">
        <v>425.1</v>
      </c>
      <c r="Z291">
        <v>459.9</v>
      </c>
      <c r="AA291">
        <v>411</v>
      </c>
      <c r="AB291">
        <v>463.45</v>
      </c>
      <c r="AC291" s="1">
        <f>(Table2[[#This Row],[Close Price]]/Table2[[#This Row],[Day Low]])-1</f>
        <v>6.9004524886877583E-3</v>
      </c>
      <c r="AD291" s="1">
        <f>(Table2[[#This Row],[Day High]]/Table2[[#This Row],[Close Price]])-1</f>
        <v>3.336703741152669E-2</v>
      </c>
      <c r="AE291" s="1">
        <f>(Table2[[#This Row],[Close Price]]/Table2[[#This Row],[Current Week Low]])-1</f>
        <v>4.6930134086097253E-2</v>
      </c>
      <c r="AF291" s="1">
        <f>(Table2[[#This Row],[Current Week High]]/Table2[[#This Row],[Close Price]])-1</f>
        <v>3.336703741152669E-2</v>
      </c>
      <c r="AG291" s="1">
        <f>(Table2[[#This Row],[Close Price]]/Table2[[#This Row],[Current Month Low]])-1</f>
        <v>8.2846715328467102E-2</v>
      </c>
      <c r="AH291" s="1">
        <f>(Table2[[#This Row],[Current Month High]]/Table2[[#This Row],[Close Price]])-1</f>
        <v>4.134366925064592E-2</v>
      </c>
      <c r="AI291">
        <v>39.388832715425202</v>
      </c>
      <c r="AJ291">
        <v>59.802513464991002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0.06</v>
      </c>
      <c r="AM291" t="s">
        <v>3190</v>
      </c>
      <c r="AN291">
        <v>4.58</v>
      </c>
      <c r="AO291" t="s">
        <v>3190</v>
      </c>
      <c r="AP291">
        <v>0.13583110663821099</v>
      </c>
      <c r="AQ291">
        <f>(Table2[[#This Row],[Sharpe Ratio]]-AVERAGE(Table2[Sharpe Ratio]))/_xlfn.STDEV.P(Table2[Sharpe Ratio])</f>
        <v>0.90819352295430245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198</v>
      </c>
      <c r="AT291">
        <f>_xlfn.RANK.AVG(Table2[[#This Row],[6M Return vs Nifty Z-Score]],Table2[6M Return vs Nifty Z-Score])</f>
        <v>614</v>
      </c>
      <c r="AU291">
        <f>_xlfn.RANK.AVG(Table2[[#This Row],[Sharpe Ratio Z-Score]],Table2[Sharpe Ratio Z-Score])</f>
        <v>129</v>
      </c>
      <c r="AV291">
        <f>(Table2[[#This Row],[Rank 1Y]]+Table2[[#This Row],[Rank 6M]]+Table2[[#This Row],[Rank Sharpe]])/3</f>
        <v>313.66666666666669</v>
      </c>
    </row>
    <row r="292" spans="1:48" x14ac:dyDescent="0.3">
      <c r="A292" t="s">
        <v>1611</v>
      </c>
      <c r="B292" t="s">
        <v>1612</v>
      </c>
      <c r="C292" t="s">
        <v>3152</v>
      </c>
      <c r="D292" t="s">
        <v>262</v>
      </c>
      <c r="E292">
        <v>5834.9579292899998</v>
      </c>
      <c r="F292">
        <v>2573.5500000000002</v>
      </c>
      <c r="G292">
        <v>-0.72838339149720699</v>
      </c>
      <c r="H292">
        <f>(Table2[[#This Row],[1Y Return vs Nifty]]-AVERAGE(Table2[1Y Return vs Nifty]))/_xlfn.STDEV.P(Table2[1Y Return vs Nifty])</f>
        <v>-0.36059996295704455</v>
      </c>
      <c r="I292">
        <v>-11.957212771316501</v>
      </c>
      <c r="J292">
        <f>(Table2[[#This Row],[1M Return vs Nifty]]-AVERAGE(Table2[1M Return vs Nifty]))/_xlfn.STDEV.P(Table2[1M Return vs Nifty])</f>
        <v>-1.5413652666366437</v>
      </c>
      <c r="K292">
        <v>5.6298588316932898</v>
      </c>
      <c r="L292">
        <f>(Table2[[#This Row],[6M Return vs Nifty]]-AVERAGE(Table2[6M Return vs Nifty]))/_xlfn.STDEV.P(Table2[6M Return vs Nifty])</f>
        <v>-5.3531381541249402E-2</v>
      </c>
      <c r="M292">
        <v>-4.7679267044064897</v>
      </c>
      <c r="N292">
        <f>(Table2[[#This Row],[1W Return vs Nifty]]-AVERAGE(Table2[1W Return vs Nifty]))/_xlfn.STDEV.P(Table2[1W Return vs Nifty])</f>
        <v>-1.357792605684121</v>
      </c>
      <c r="O292">
        <v>2708.75</v>
      </c>
      <c r="P292">
        <v>2907.7522229358301</v>
      </c>
      <c r="Q292">
        <v>2771.1126105324902</v>
      </c>
      <c r="R292">
        <v>39.725173441528597</v>
      </c>
      <c r="S292" s="1">
        <f>(Table2[[#This Row],[Close Price]]-Table2[[#This Row],[20D EMA]])/Table2[[#This Row],[20D EMA]]</f>
        <v>-4.9912321181356648E-2</v>
      </c>
      <c r="T292" s="1">
        <f>(Table2[[#This Row],[Close Price]]-Table2[[#This Row],[50D EMA]])/Table2[[#This Row],[50D EMA]]</f>
        <v>-0.1149349041158674</v>
      </c>
      <c r="U292" s="1">
        <f>(Table2[[#This Row],[Close Price]]-Table2[[#This Row],[200D EMA]])/Table2[[#This Row],[200D EMA]]</f>
        <v>-7.1293605962309436E-2</v>
      </c>
      <c r="V292">
        <v>0.92773796648170603</v>
      </c>
      <c r="W292">
        <v>2540</v>
      </c>
      <c r="X292">
        <v>2653.95</v>
      </c>
      <c r="Y292">
        <v>2475</v>
      </c>
      <c r="Z292">
        <v>2653.95</v>
      </c>
      <c r="AA292">
        <v>2475</v>
      </c>
      <c r="AB292">
        <v>3146</v>
      </c>
      <c r="AC292" s="1">
        <f>(Table2[[#This Row],[Close Price]]/Table2[[#This Row],[Day Low]])-1</f>
        <v>1.3208661417322798E-2</v>
      </c>
      <c r="AD292" s="1">
        <f>(Table2[[#This Row],[Day High]]/Table2[[#This Row],[Close Price]])-1</f>
        <v>3.1240892929999209E-2</v>
      </c>
      <c r="AE292" s="1">
        <f>(Table2[[#This Row],[Close Price]]/Table2[[#This Row],[Current Week Low]])-1</f>
        <v>3.9818181818181975E-2</v>
      </c>
      <c r="AF292" s="1">
        <f>(Table2[[#This Row],[Current Week High]]/Table2[[#This Row],[Close Price]])-1</f>
        <v>3.1240892929999209E-2</v>
      </c>
      <c r="AG292" s="1">
        <f>(Table2[[#This Row],[Close Price]]/Table2[[#This Row],[Current Month Low]])-1</f>
        <v>3.9818181818181975E-2</v>
      </c>
      <c r="AH292" s="1">
        <f>(Table2[[#This Row],[Current Month High]]/Table2[[#This Row],[Close Price]])-1</f>
        <v>0.22243593479823587</v>
      </c>
      <c r="AI292">
        <v>52.8239202657807</v>
      </c>
      <c r="AJ292">
        <v>67.931484502446907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-0.23</v>
      </c>
      <c r="AM292" t="s">
        <v>3189</v>
      </c>
      <c r="AN292">
        <v>-13.95</v>
      </c>
      <c r="AO292" t="s">
        <v>3189</v>
      </c>
      <c r="AP292">
        <v>0.112725427644624</v>
      </c>
      <c r="AQ292">
        <f>(Table2[[#This Row],[Sharpe Ratio]]-AVERAGE(Table2[Sharpe Ratio]))/_xlfn.STDEV.P(Table2[Sharpe Ratio])</f>
        <v>0.6413768889425624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439</v>
      </c>
      <c r="AT292">
        <f>_xlfn.RANK.AVG(Table2[[#This Row],[6M Return vs Nifty Z-Score]],Table2[6M Return vs Nifty Z-Score])</f>
        <v>316</v>
      </c>
      <c r="AU292">
        <f>_xlfn.RANK.AVG(Table2[[#This Row],[Sharpe Ratio Z-Score]],Table2[Sharpe Ratio Z-Score])</f>
        <v>186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536</v>
      </c>
      <c r="B293" t="s">
        <v>537</v>
      </c>
      <c r="C293" t="s">
        <v>3144</v>
      </c>
      <c r="D293" t="s">
        <v>378</v>
      </c>
      <c r="E293">
        <v>38563.092686249998</v>
      </c>
      <c r="F293">
        <v>5273.25</v>
      </c>
      <c r="G293">
        <v>2.1892230366824599</v>
      </c>
      <c r="H293">
        <f>(Table2[[#This Row],[1Y Return vs Nifty]]-AVERAGE(Table2[1Y Return vs Nifty]))/_xlfn.STDEV.P(Table2[1Y Return vs Nifty])</f>
        <v>-0.30391481135022574</v>
      </c>
      <c r="I293">
        <v>5.9433965977355498</v>
      </c>
      <c r="J293">
        <f>(Table2[[#This Row],[1M Return vs Nifty]]-AVERAGE(Table2[1M Return vs Nifty]))/_xlfn.STDEV.P(Table2[1M Return vs Nifty])</f>
        <v>0.11667205472068362</v>
      </c>
      <c r="K293">
        <v>21.291006381089499</v>
      </c>
      <c r="L293">
        <f>(Table2[[#This Row],[6M Return vs Nifty]]-AVERAGE(Table2[6M Return vs Nifty]))/_xlfn.STDEV.P(Table2[6M Return vs Nifty])</f>
        <v>0.45289737406301767</v>
      </c>
      <c r="M293">
        <v>-1.73420392716955</v>
      </c>
      <c r="N293">
        <f>(Table2[[#This Row],[1W Return vs Nifty]]-AVERAGE(Table2[1W Return vs Nifty]))/_xlfn.STDEV.P(Table2[1W Return vs Nifty])</f>
        <v>-0.71555008082734384</v>
      </c>
      <c r="O293">
        <v>5298.26</v>
      </c>
      <c r="P293">
        <v>5067.92432032331</v>
      </c>
      <c r="Q293">
        <v>4613.2313273375603</v>
      </c>
      <c r="R293">
        <v>45.289429484697102</v>
      </c>
      <c r="S293" s="1">
        <f>(Table2[[#This Row],[Close Price]]-Table2[[#This Row],[20D EMA]])/Table2[[#This Row],[20D EMA]]</f>
        <v>-4.7204176465481529E-3</v>
      </c>
      <c r="T293" s="1">
        <f>(Table2[[#This Row],[Close Price]]-Table2[[#This Row],[50D EMA]])/Table2[[#This Row],[50D EMA]]</f>
        <v>4.0514748583220989E-2</v>
      </c>
      <c r="U293" s="1">
        <f>(Table2[[#This Row],[Close Price]]-Table2[[#This Row],[200D EMA]])/Table2[[#This Row],[200D EMA]]</f>
        <v>0.14307079481387228</v>
      </c>
      <c r="V293">
        <v>0.98194355359115304</v>
      </c>
      <c r="W293">
        <v>5249.95</v>
      </c>
      <c r="X293">
        <v>5327.15</v>
      </c>
      <c r="Y293">
        <v>5231.5</v>
      </c>
      <c r="Z293">
        <v>5618.75</v>
      </c>
      <c r="AA293">
        <v>5111</v>
      </c>
      <c r="AB293">
        <v>5685</v>
      </c>
      <c r="AC293" s="1">
        <f>(Table2[[#This Row],[Close Price]]/Table2[[#This Row],[Day Low]])-1</f>
        <v>4.4381375060715822E-3</v>
      </c>
      <c r="AD293" s="1">
        <f>(Table2[[#This Row],[Day High]]/Table2[[#This Row],[Close Price]])-1</f>
        <v>1.0221400464609065E-2</v>
      </c>
      <c r="AE293" s="1">
        <f>(Table2[[#This Row],[Close Price]]/Table2[[#This Row],[Current Week Low]])-1</f>
        <v>7.9805027238841753E-3</v>
      </c>
      <c r="AF293" s="1">
        <f>(Table2[[#This Row],[Current Week High]]/Table2[[#This Row],[Close Price]])-1</f>
        <v>6.5519366614516628E-2</v>
      </c>
      <c r="AG293" s="1">
        <f>(Table2[[#This Row],[Close Price]]/Table2[[#This Row],[Current Month Low]])-1</f>
        <v>3.1745255331637745E-2</v>
      </c>
      <c r="AH293" s="1">
        <f>(Table2[[#This Row],[Current Month High]]/Table2[[#This Row],[Close Price]])-1</f>
        <v>7.808277627648974E-2</v>
      </c>
      <c r="AI293">
        <v>7.8082776276489696</v>
      </c>
      <c r="AJ293">
        <v>44.050318245144297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0.15</v>
      </c>
      <c r="AM293" t="s">
        <v>3190</v>
      </c>
      <c r="AN293">
        <v>-3.97</v>
      </c>
      <c r="AO293" t="s">
        <v>3189</v>
      </c>
      <c r="AP293">
        <v>5.6037612362727002E-2</v>
      </c>
      <c r="AQ293">
        <f>(Table2[[#This Row],[Sharpe Ratio]]-AVERAGE(Table2[Sharpe Ratio]))/_xlfn.STDEV.P(Table2[Sharpe Ratio])</f>
        <v>-1.3234995312951999E-2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-0.46313045870682035</v>
      </c>
      <c r="AS293">
        <f>_xlfn.RANK.AVG(Table2[[#This Row],[1Y Return vs Nifty Z-Score]],Table2[1Y Return vs Nifty Z-Score])</f>
        <v>411</v>
      </c>
      <c r="AT293">
        <f>_xlfn.RANK.AVG(Table2[[#This Row],[6M Return vs Nifty Z-Score]],Table2[6M Return vs Nifty Z-Score])</f>
        <v>173</v>
      </c>
      <c r="AU293">
        <f>_xlfn.RANK.AVG(Table2[[#This Row],[Sharpe Ratio Z-Score]],Table2[Sharpe Ratio Z-Score])</f>
        <v>358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1208</v>
      </c>
      <c r="B294" t="s">
        <v>1209</v>
      </c>
      <c r="C294" t="s">
        <v>3148</v>
      </c>
      <c r="D294" t="s">
        <v>259</v>
      </c>
      <c r="E294">
        <v>9830.9693386800009</v>
      </c>
      <c r="F294">
        <v>1499.4</v>
      </c>
      <c r="G294">
        <v>22.4431775468951</v>
      </c>
      <c r="H294">
        <f>(Table2[[#This Row],[1Y Return vs Nifty]]-AVERAGE(Table2[1Y Return vs Nifty]))/_xlfn.STDEV.P(Table2[1Y Return vs Nifty])</f>
        <v>8.959216442283241E-2</v>
      </c>
      <c r="I294">
        <v>13.255203386818399</v>
      </c>
      <c r="J294">
        <f>(Table2[[#This Row],[1M Return vs Nifty]]-AVERAGE(Table2[1M Return vs Nifty]))/_xlfn.STDEV.P(Table2[1M Return vs Nifty])</f>
        <v>0.79392545391573288</v>
      </c>
      <c r="K294">
        <v>24.609022798510701</v>
      </c>
      <c r="L294">
        <f>(Table2[[#This Row],[6M Return vs Nifty]]-AVERAGE(Table2[6M Return vs Nifty]))/_xlfn.STDEV.P(Table2[6M Return vs Nifty])</f>
        <v>0.5601908479319827</v>
      </c>
      <c r="M294">
        <v>-0.66505581236720401</v>
      </c>
      <c r="N294">
        <f>(Table2[[#This Row],[1W Return vs Nifty]]-AVERAGE(Table2[1W Return vs Nifty]))/_xlfn.STDEV.P(Table2[1W Return vs Nifty])</f>
        <v>-0.48921022213995496</v>
      </c>
      <c r="O294">
        <v>1468.91</v>
      </c>
      <c r="P294">
        <v>1412.90765328208</v>
      </c>
      <c r="Q294">
        <v>1297.0647270404399</v>
      </c>
      <c r="R294">
        <v>54.477993154386098</v>
      </c>
      <c r="S294" s="1">
        <f>(Table2[[#This Row],[Close Price]]-Table2[[#This Row],[20D EMA]])/Table2[[#This Row],[20D EMA]]</f>
        <v>2.0756887760312072E-2</v>
      </c>
      <c r="T294" s="1">
        <f>(Table2[[#This Row],[Close Price]]-Table2[[#This Row],[50D EMA]])/Table2[[#This Row],[50D EMA]]</f>
        <v>6.121585265463371E-2</v>
      </c>
      <c r="U294" s="1">
        <f>(Table2[[#This Row],[Close Price]]-Table2[[#This Row],[200D EMA]])/Table2[[#This Row],[200D EMA]]</f>
        <v>0.15599473853647686</v>
      </c>
      <c r="V294">
        <v>0.80370363037050396</v>
      </c>
      <c r="W294">
        <v>1461.85</v>
      </c>
      <c r="X294">
        <v>1523.85</v>
      </c>
      <c r="Y294">
        <v>1461.85</v>
      </c>
      <c r="Z294">
        <v>1567.9</v>
      </c>
      <c r="AA294">
        <v>1341.6</v>
      </c>
      <c r="AB294">
        <v>1582.95</v>
      </c>
      <c r="AC294" s="1">
        <f>(Table2[[#This Row],[Close Price]]/Table2[[#This Row],[Day Low]])-1</f>
        <v>2.5686629955193885E-2</v>
      </c>
      <c r="AD294" s="1">
        <f>(Table2[[#This Row],[Day High]]/Table2[[#This Row],[Close Price]])-1</f>
        <v>1.6306522609043528E-2</v>
      </c>
      <c r="AE294" s="1">
        <f>(Table2[[#This Row],[Close Price]]/Table2[[#This Row],[Current Week Low]])-1</f>
        <v>2.5686629955193885E-2</v>
      </c>
      <c r="AF294" s="1">
        <f>(Table2[[#This Row],[Current Week High]]/Table2[[#This Row],[Close Price]])-1</f>
        <v>4.5684940642923832E-2</v>
      </c>
      <c r="AG294" s="1">
        <f>(Table2[[#This Row],[Close Price]]/Table2[[#This Row],[Current Month Low]])-1</f>
        <v>0.11762075134168182</v>
      </c>
      <c r="AH294" s="1">
        <f>(Table2[[#This Row],[Current Month High]]/Table2[[#This Row],[Close Price]])-1</f>
        <v>5.5722288915566187E-2</v>
      </c>
      <c r="AI294">
        <v>10.3074563158596</v>
      </c>
      <c r="AJ294">
        <v>42.8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0.19</v>
      </c>
      <c r="AM294" t="s">
        <v>3190</v>
      </c>
      <c r="AN294">
        <v>5.28</v>
      </c>
      <c r="AO294" t="s">
        <v>3190</v>
      </c>
      <c r="AQ294">
        <f>(Table2[[#This Row],[Sharpe Ratio]]-AVERAGE(Table2[Sharpe Ratio]))/_xlfn.STDEV.P(Table2[Sharpe Ratio])</f>
        <v>-0.66033855426170107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0.2941596898688919</v>
      </c>
      <c r="AS294">
        <f>_xlfn.RANK.AVG(Table2[[#This Row],[1Y Return vs Nifty Z-Score]],Table2[1Y Return vs Nifty Z-Score])</f>
        <v>273</v>
      </c>
      <c r="AT294">
        <f>_xlfn.RANK.AVG(Table2[[#This Row],[6M Return vs Nifty Z-Score]],Table2[6M Return vs Nifty Z-Score])</f>
        <v>151</v>
      </c>
      <c r="AU294">
        <f>_xlfn.RANK.AVG(Table2[[#This Row],[Sharpe Ratio Z-Score]],Table2[Sharpe Ratio Z-Score])</f>
        <v>533</v>
      </c>
      <c r="AV294">
        <f>(Table2[[#This Row],[Rank 1Y]]+Table2[[#This Row],[Rank 6M]]+Table2[[#This Row],[Rank Sharpe]])/3</f>
        <v>319</v>
      </c>
    </row>
    <row r="295" spans="1:48" x14ac:dyDescent="0.3">
      <c r="A295" t="s">
        <v>1045</v>
      </c>
      <c r="B295" t="s">
        <v>1046</v>
      </c>
      <c r="C295" t="s">
        <v>3145</v>
      </c>
      <c r="D295" t="s">
        <v>1047</v>
      </c>
      <c r="E295">
        <v>13086.263545424999</v>
      </c>
      <c r="F295">
        <v>407.75</v>
      </c>
      <c r="G295">
        <v>19.6700890071637</v>
      </c>
      <c r="H295">
        <f>(Table2[[#This Row],[1Y Return vs Nifty]]-AVERAGE(Table2[1Y Return vs Nifty]))/_xlfn.STDEV.P(Table2[1Y Return vs Nifty])</f>
        <v>3.5714800164390964E-2</v>
      </c>
      <c r="I295">
        <v>4.3298779941446801</v>
      </c>
      <c r="J295">
        <f>(Table2[[#This Row],[1M Return vs Nifty]]-AVERAGE(Table2[1M Return vs Nifty]))/_xlfn.STDEV.P(Table2[1M Return vs Nifty])</f>
        <v>-3.2779509094972861E-2</v>
      </c>
      <c r="K295">
        <v>-7.2604467571404498</v>
      </c>
      <c r="L295">
        <f>(Table2[[#This Row],[6M Return vs Nifty]]-AVERAGE(Table2[6M Return vs Nifty]))/_xlfn.STDEV.P(Table2[6M Return vs Nifty])</f>
        <v>-0.47036044199943261</v>
      </c>
      <c r="M295">
        <v>8.7716471596473795</v>
      </c>
      <c r="N295">
        <f>(Table2[[#This Row],[1W Return vs Nifty]]-AVERAGE(Table2[1W Return vs Nifty]))/_xlfn.STDEV.P(Table2[1W Return vs Nifty])</f>
        <v>1.5085504132566754</v>
      </c>
      <c r="O295">
        <v>395.44</v>
      </c>
      <c r="P295">
        <v>414.69869427594602</v>
      </c>
      <c r="Q295">
        <v>408.72373273649799</v>
      </c>
      <c r="R295">
        <v>62.694147437225098</v>
      </c>
      <c r="S295" s="1">
        <f>(Table2[[#This Row],[Close Price]]-Table2[[#This Row],[20D EMA]])/Table2[[#This Row],[20D EMA]]</f>
        <v>3.1129880639287889E-2</v>
      </c>
      <c r="T295" s="1">
        <f>(Table2[[#This Row],[Close Price]]-Table2[[#This Row],[50D EMA]])/Table2[[#This Row],[50D EMA]]</f>
        <v>-1.6756007124831388E-2</v>
      </c>
      <c r="U295" s="1">
        <f>(Table2[[#This Row],[Close Price]]-Table2[[#This Row],[200D EMA]])/Table2[[#This Row],[200D EMA]]</f>
        <v>-2.3823738591802145E-3</v>
      </c>
      <c r="V295">
        <v>0.84803442597549805</v>
      </c>
      <c r="W295">
        <v>405</v>
      </c>
      <c r="X295">
        <v>417.35</v>
      </c>
      <c r="Y295">
        <v>377.95</v>
      </c>
      <c r="Z295">
        <v>417.35</v>
      </c>
      <c r="AA295">
        <v>360</v>
      </c>
      <c r="AB295">
        <v>427</v>
      </c>
      <c r="AC295" s="1">
        <f>(Table2[[#This Row],[Close Price]]/Table2[[#This Row],[Day Low]])-1</f>
        <v>6.790123456790198E-3</v>
      </c>
      <c r="AD295" s="1">
        <f>(Table2[[#This Row],[Day High]]/Table2[[#This Row],[Close Price]])-1</f>
        <v>2.3543838136112827E-2</v>
      </c>
      <c r="AE295" s="1">
        <f>(Table2[[#This Row],[Close Price]]/Table2[[#This Row],[Current Week Low]])-1</f>
        <v>7.8846408255060174E-2</v>
      </c>
      <c r="AF295" s="1">
        <f>(Table2[[#This Row],[Current Week High]]/Table2[[#This Row],[Close Price]])-1</f>
        <v>2.3543838136112827E-2</v>
      </c>
      <c r="AG295" s="1">
        <f>(Table2[[#This Row],[Close Price]]/Table2[[#This Row],[Current Month Low]])-1</f>
        <v>0.13263888888888897</v>
      </c>
      <c r="AH295" s="1">
        <f>(Table2[[#This Row],[Current Month High]]/Table2[[#This Row],[Close Price]])-1</f>
        <v>4.7210300429184615E-2</v>
      </c>
      <c r="AI295">
        <v>51.5144083384426</v>
      </c>
      <c r="AJ295">
        <v>48.949771689497702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-0.13</v>
      </c>
      <c r="AM295" t="s">
        <v>3189</v>
      </c>
      <c r="AN295">
        <v>1.61</v>
      </c>
      <c r="AO295" t="s">
        <v>3190</v>
      </c>
      <c r="AP295">
        <v>0.114218512332651</v>
      </c>
      <c r="AQ295">
        <f>(Table2[[#This Row],[Sharpe Ratio]]-AVERAGE(Table2[Sharpe Ratio]))/_xlfn.STDEV.P(Table2[Sharpe Ratio])</f>
        <v>0.65861853030979522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294</v>
      </c>
      <c r="AT295">
        <f>_xlfn.RANK.AVG(Table2[[#This Row],[6M Return vs Nifty Z-Score]],Table2[6M Return vs Nifty Z-Score])</f>
        <v>483</v>
      </c>
      <c r="AU295">
        <f>_xlfn.RANK.AVG(Table2[[#This Row],[Sharpe Ratio Z-Score]],Table2[Sharpe Ratio Z-Score])</f>
        <v>182</v>
      </c>
      <c r="AV295">
        <f>(Table2[[#This Row],[Rank 1Y]]+Table2[[#This Row],[Rank 6M]]+Table2[[#This Row],[Rank Sharpe]])/3</f>
        <v>319.66666666666669</v>
      </c>
    </row>
    <row r="296" spans="1:48" x14ac:dyDescent="0.3">
      <c r="A296" t="s">
        <v>550</v>
      </c>
      <c r="B296" t="s">
        <v>551</v>
      </c>
      <c r="C296" t="s">
        <v>3148</v>
      </c>
      <c r="D296" t="s">
        <v>163</v>
      </c>
      <c r="E296">
        <v>36784.775973049997</v>
      </c>
      <c r="F296">
        <v>916.9</v>
      </c>
      <c r="G296">
        <v>1.9299069603022301</v>
      </c>
      <c r="H296">
        <f>(Table2[[#This Row],[1Y Return vs Nifty]]-AVERAGE(Table2[1Y Return vs Nifty]))/_xlfn.STDEV.P(Table2[1Y Return vs Nifty])</f>
        <v>-0.30895297241325503</v>
      </c>
      <c r="I296">
        <v>6.8734807194126599</v>
      </c>
      <c r="J296">
        <f>(Table2[[#This Row],[1M Return vs Nifty]]-AVERAGE(Table2[1M Return vs Nifty]))/_xlfn.STDEV.P(Table2[1M Return vs Nifty])</f>
        <v>0.20282075245209291</v>
      </c>
      <c r="K296">
        <v>28.6812261626023</v>
      </c>
      <c r="L296">
        <f>(Table2[[#This Row],[6M Return vs Nifty]]-AVERAGE(Table2[6M Return vs Nifty]))/_xlfn.STDEV.P(Table2[6M Return vs Nifty])</f>
        <v>0.69187218710204412</v>
      </c>
      <c r="M296">
        <v>5.5213179398721497</v>
      </c>
      <c r="N296">
        <f>(Table2[[#This Row],[1W Return vs Nifty]]-AVERAGE(Table2[1W Return vs Nifty]))/_xlfn.STDEV.P(Table2[1W Return vs Nifty])</f>
        <v>0.82045206083389433</v>
      </c>
      <c r="O296">
        <v>882.76</v>
      </c>
      <c r="P296">
        <v>873.01615992999302</v>
      </c>
      <c r="Q296">
        <v>804.32126239892295</v>
      </c>
      <c r="R296">
        <v>70.923910986127595</v>
      </c>
      <c r="S296" s="1">
        <f>(Table2[[#This Row],[Close Price]]-Table2[[#This Row],[20D EMA]])/Table2[[#This Row],[20D EMA]]</f>
        <v>3.8674158321627607E-2</v>
      </c>
      <c r="T296" s="1">
        <f>(Table2[[#This Row],[Close Price]]-Table2[[#This Row],[50D EMA]])/Table2[[#This Row],[50D EMA]]</f>
        <v>5.0266927560110676E-2</v>
      </c>
      <c r="U296" s="1">
        <f>(Table2[[#This Row],[Close Price]]-Table2[[#This Row],[200D EMA]])/Table2[[#This Row],[200D EMA]]</f>
        <v>0.13996737729561701</v>
      </c>
      <c r="V296">
        <v>0.66342213781678305</v>
      </c>
      <c r="W296">
        <v>901.6</v>
      </c>
      <c r="X296">
        <v>921</v>
      </c>
      <c r="Y296">
        <v>870.2</v>
      </c>
      <c r="Z296">
        <v>932.75</v>
      </c>
      <c r="AA296">
        <v>835.15</v>
      </c>
      <c r="AB296">
        <v>932.75</v>
      </c>
      <c r="AC296" s="1">
        <f>(Table2[[#This Row],[Close Price]]/Table2[[#This Row],[Day Low]])-1</f>
        <v>1.6969831410825087E-2</v>
      </c>
      <c r="AD296" s="1">
        <f>(Table2[[#This Row],[Day High]]/Table2[[#This Row],[Close Price]])-1</f>
        <v>4.4715890500599542E-3</v>
      </c>
      <c r="AE296" s="1">
        <f>(Table2[[#This Row],[Close Price]]/Table2[[#This Row],[Current Week Low]])-1</f>
        <v>5.3665823948517488E-2</v>
      </c>
      <c r="AF296" s="1">
        <f>(Table2[[#This Row],[Current Week High]]/Table2[[#This Row],[Close Price]])-1</f>
        <v>1.7286508888646468E-2</v>
      </c>
      <c r="AG296" s="1">
        <f>(Table2[[#This Row],[Close Price]]/Table2[[#This Row],[Current Month Low]])-1</f>
        <v>9.7886607196312037E-2</v>
      </c>
      <c r="AH296" s="1">
        <f>(Table2[[#This Row],[Current Month High]]/Table2[[#This Row],[Close Price]])-1</f>
        <v>1.7286508888646468E-2</v>
      </c>
      <c r="AI296">
        <v>3.0919402333951398</v>
      </c>
      <c r="AJ296">
        <v>50.892783674812797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0.09</v>
      </c>
      <c r="AM296" t="s">
        <v>3190</v>
      </c>
      <c r="AN296">
        <v>2.0499999999999998</v>
      </c>
      <c r="AO296" t="s">
        <v>3190</v>
      </c>
      <c r="AP296">
        <v>3.5079756566215002E-2</v>
      </c>
      <c r="AQ296">
        <f>(Table2[[#This Row],[Sharpe Ratio]]-AVERAGE(Table2[Sharpe Ratio]))/_xlfn.STDEV.P(Table2[Sharpe Ratio])</f>
        <v>-0.25524928717950168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1.1509427407952746</v>
      </c>
      <c r="AS296">
        <f>_xlfn.RANK.AVG(Table2[[#This Row],[1Y Return vs Nifty Z-Score]],Table2[1Y Return vs Nifty Z-Score])</f>
        <v>415</v>
      </c>
      <c r="AT296">
        <f>_xlfn.RANK.AVG(Table2[[#This Row],[6M Return vs Nifty Z-Score]],Table2[6M Return vs Nifty Z-Score])</f>
        <v>131</v>
      </c>
      <c r="AU296">
        <f>_xlfn.RANK.AVG(Table2[[#This Row],[Sharpe Ratio Z-Score]],Table2[Sharpe Ratio Z-Score])</f>
        <v>415</v>
      </c>
      <c r="AV296">
        <f>(Table2[[#This Row],[Rank 1Y]]+Table2[[#This Row],[Rank 6M]]+Table2[[#This Row],[Rank Sharpe]])/3</f>
        <v>320.33333333333331</v>
      </c>
    </row>
    <row r="297" spans="1:48" x14ac:dyDescent="0.3">
      <c r="A297" t="s">
        <v>1029</v>
      </c>
      <c r="B297" t="s">
        <v>1030</v>
      </c>
      <c r="C297" t="s">
        <v>3158</v>
      </c>
      <c r="D297" t="s">
        <v>499</v>
      </c>
      <c r="E297">
        <v>13476.92298114</v>
      </c>
      <c r="F297">
        <v>716.7</v>
      </c>
      <c r="G297">
        <v>6.8969807735782602</v>
      </c>
      <c r="H297">
        <f>(Table2[[#This Row],[1Y Return vs Nifty]]-AVERAGE(Table2[1Y Return vs Nifty]))/_xlfn.STDEV.P(Table2[1Y Return vs Nifty])</f>
        <v>-0.21244943806798697</v>
      </c>
      <c r="I297">
        <v>-4.8287355385899096</v>
      </c>
      <c r="J297">
        <f>(Table2[[#This Row],[1M Return vs Nifty]]-AVERAGE(Table2[1M Return vs Nifty]))/_xlfn.STDEV.P(Table2[1M Return vs Nifty])</f>
        <v>-0.881092699785329</v>
      </c>
      <c r="K297">
        <v>2.71948493582692</v>
      </c>
      <c r="L297">
        <f>(Table2[[#This Row],[6M Return vs Nifty]]-AVERAGE(Table2[6M Return vs Nifty]))/_xlfn.STDEV.P(Table2[6M Return vs Nifty])</f>
        <v>-0.14764306944777017</v>
      </c>
      <c r="M297">
        <v>0.56038004098840799</v>
      </c>
      <c r="N297">
        <f>(Table2[[#This Row],[1W Return vs Nifty]]-AVERAGE(Table2[1W Return vs Nifty]))/_xlfn.STDEV.P(Table2[1W Return vs Nifty])</f>
        <v>-0.22978407337828807</v>
      </c>
      <c r="O297">
        <v>724.73</v>
      </c>
      <c r="P297">
        <v>762.90724316364299</v>
      </c>
      <c r="Q297">
        <v>739.69064785479395</v>
      </c>
      <c r="R297">
        <v>51.060485409961899</v>
      </c>
      <c r="S297" s="1">
        <f>(Table2[[#This Row],[Close Price]]-Table2[[#This Row],[20D EMA]])/Table2[[#This Row],[20D EMA]]</f>
        <v>-1.1079988409476594E-2</v>
      </c>
      <c r="T297" s="1">
        <f>(Table2[[#This Row],[Close Price]]-Table2[[#This Row],[50D EMA]])/Table2[[#This Row],[50D EMA]]</f>
        <v>-6.0567314804915971E-2</v>
      </c>
      <c r="U297" s="1">
        <f>(Table2[[#This Row],[Close Price]]-Table2[[#This Row],[200D EMA]])/Table2[[#This Row],[200D EMA]]</f>
        <v>-3.1081436437610764E-2</v>
      </c>
      <c r="V297">
        <v>0.53283307344842601</v>
      </c>
      <c r="W297">
        <v>707.25</v>
      </c>
      <c r="X297">
        <v>725.9</v>
      </c>
      <c r="Y297">
        <v>691.95</v>
      </c>
      <c r="Z297">
        <v>725.9</v>
      </c>
      <c r="AA297">
        <v>669.95</v>
      </c>
      <c r="AB297">
        <v>804.95</v>
      </c>
      <c r="AC297" s="1">
        <f>(Table2[[#This Row],[Close Price]]/Table2[[#This Row],[Day Low]])-1</f>
        <v>1.3361611876988366E-2</v>
      </c>
      <c r="AD297" s="1">
        <f>(Table2[[#This Row],[Day High]]/Table2[[#This Row],[Close Price]])-1</f>
        <v>1.283661225059296E-2</v>
      </c>
      <c r="AE297" s="1">
        <f>(Table2[[#This Row],[Close Price]]/Table2[[#This Row],[Current Week Low]])-1</f>
        <v>3.5768480381530354E-2</v>
      </c>
      <c r="AF297" s="1">
        <f>(Table2[[#This Row],[Current Week High]]/Table2[[#This Row],[Close Price]])-1</f>
        <v>1.283661225059296E-2</v>
      </c>
      <c r="AG297" s="1">
        <f>(Table2[[#This Row],[Close Price]]/Table2[[#This Row],[Current Month Low]])-1</f>
        <v>6.9781326964698964E-2</v>
      </c>
      <c r="AH297" s="1">
        <f>(Table2[[#This Row],[Current Month High]]/Table2[[#This Row],[Close Price]])-1</f>
        <v>0.12313380772987292</v>
      </c>
      <c r="AI297">
        <v>29.287009906515902</v>
      </c>
      <c r="AJ297">
        <v>37.496402877697797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-0.08</v>
      </c>
      <c r="AM297" t="s">
        <v>3189</v>
      </c>
      <c r="AN297">
        <v>-4.9400000000000004</v>
      </c>
      <c r="AO297" t="s">
        <v>3189</v>
      </c>
      <c r="AP297">
        <v>9.5160659968562003E-2</v>
      </c>
      <c r="AQ297">
        <f>(Table2[[#This Row],[Sharpe Ratio]]-AVERAGE(Table2[Sharpe Ratio]))/_xlfn.STDEV.P(Table2[Sharpe Ratio])</f>
        <v>0.43854484103668434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377</v>
      </c>
      <c r="AT297">
        <f>_xlfn.RANK.AVG(Table2[[#This Row],[6M Return vs Nifty Z-Score]],Table2[6M Return vs Nifty Z-Score])</f>
        <v>349</v>
      </c>
      <c r="AU297">
        <f>_xlfn.RANK.AVG(Table2[[#This Row],[Sharpe Ratio Z-Score]],Table2[Sharpe Ratio Z-Score])</f>
        <v>235</v>
      </c>
      <c r="AV297">
        <f>(Table2[[#This Row],[Rank 1Y]]+Table2[[#This Row],[Rank 6M]]+Table2[[#This Row],[Rank Sharpe]])/3</f>
        <v>320.33333333333331</v>
      </c>
    </row>
    <row r="298" spans="1:48" x14ac:dyDescent="0.3">
      <c r="A298" t="s">
        <v>670</v>
      </c>
      <c r="B298" t="s">
        <v>671</v>
      </c>
      <c r="C298" t="s">
        <v>3158</v>
      </c>
      <c r="D298" t="s">
        <v>256</v>
      </c>
      <c r="E298">
        <v>26686.826775239999</v>
      </c>
      <c r="F298">
        <v>534.65</v>
      </c>
      <c r="G298">
        <v>18.997931207798501</v>
      </c>
      <c r="H298">
        <f>(Table2[[#This Row],[1Y Return vs Nifty]]-AVERAGE(Table2[1Y Return vs Nifty]))/_xlfn.STDEV.P(Table2[1Y Return vs Nifty])</f>
        <v>2.2655682117240956E-2</v>
      </c>
      <c r="I298">
        <v>10.491137858637099</v>
      </c>
      <c r="J298">
        <f>(Table2[[#This Row],[1M Return vs Nifty]]-AVERAGE(Table2[1M Return vs Nifty]))/_xlfn.STDEV.P(Table2[1M Return vs Nifty])</f>
        <v>0.53790490679820524</v>
      </c>
      <c r="K298">
        <v>14.5930548513722</v>
      </c>
      <c r="L298">
        <f>(Table2[[#This Row],[6M Return vs Nifty]]-AVERAGE(Table2[6M Return vs Nifty]))/_xlfn.STDEV.P(Table2[6M Return vs Nifty])</f>
        <v>0.23630818431215528</v>
      </c>
      <c r="M298">
        <v>2.0693204520030699</v>
      </c>
      <c r="N298">
        <f>(Table2[[#This Row],[1W Return vs Nifty]]-AVERAGE(Table2[1W Return vs Nifty]))/_xlfn.STDEV.P(Table2[1W Return vs Nifty])</f>
        <v>8.9660309180333062E-2</v>
      </c>
      <c r="O298">
        <v>536.25</v>
      </c>
      <c r="P298">
        <v>538.44766753311501</v>
      </c>
      <c r="Q298">
        <v>494.16893565727497</v>
      </c>
      <c r="R298">
        <v>49.816057022958702</v>
      </c>
      <c r="S298" s="1">
        <f>(Table2[[#This Row],[Close Price]]-Table2[[#This Row],[20D EMA]])/Table2[[#This Row],[20D EMA]]</f>
        <v>-2.9836829836830262E-3</v>
      </c>
      <c r="T298" s="1">
        <f>(Table2[[#This Row],[Close Price]]-Table2[[#This Row],[50D EMA]])/Table2[[#This Row],[50D EMA]]</f>
        <v>-7.0529928201081343E-3</v>
      </c>
      <c r="U298" s="1">
        <f>(Table2[[#This Row],[Close Price]]-Table2[[#This Row],[200D EMA]])/Table2[[#This Row],[200D EMA]]</f>
        <v>8.1917460653172597E-2</v>
      </c>
      <c r="V298">
        <v>0.52580227087307296</v>
      </c>
      <c r="W298">
        <v>533</v>
      </c>
      <c r="X298">
        <v>549.9</v>
      </c>
      <c r="Y298">
        <v>522</v>
      </c>
      <c r="Z298">
        <v>560.9</v>
      </c>
      <c r="AA298">
        <v>503</v>
      </c>
      <c r="AB298">
        <v>593</v>
      </c>
      <c r="AC298" s="1">
        <f>(Table2[[#This Row],[Close Price]]/Table2[[#This Row],[Day Low]])-1</f>
        <v>3.0956848030019302E-3</v>
      </c>
      <c r="AD298" s="1">
        <f>(Table2[[#This Row],[Day High]]/Table2[[#This Row],[Close Price]])-1</f>
        <v>2.8523333021602815E-2</v>
      </c>
      <c r="AE298" s="1">
        <f>(Table2[[#This Row],[Close Price]]/Table2[[#This Row],[Current Week Low]])-1</f>
        <v>2.4233716475095646E-2</v>
      </c>
      <c r="AF298" s="1">
        <f>(Table2[[#This Row],[Current Week High]]/Table2[[#This Row],[Close Price]])-1</f>
        <v>4.9097540447021526E-2</v>
      </c>
      <c r="AG298" s="1">
        <f>(Table2[[#This Row],[Close Price]]/Table2[[#This Row],[Current Month Low]])-1</f>
        <v>6.2922465208747447E-2</v>
      </c>
      <c r="AH298" s="1">
        <f>(Table2[[#This Row],[Current Month High]]/Table2[[#This Row],[Close Price]])-1</f>
        <v>0.10913681847937906</v>
      </c>
      <c r="AI298">
        <v>17.516132049004</v>
      </c>
      <c r="AJ298">
        <v>59.0746801547158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0.11</v>
      </c>
      <c r="AM298" t="s">
        <v>3190</v>
      </c>
      <c r="AN298">
        <v>-2.42</v>
      </c>
      <c r="AO298" t="s">
        <v>3189</v>
      </c>
      <c r="AP298">
        <v>2.3581174342648999E-2</v>
      </c>
      <c r="AQ298">
        <f>(Table2[[#This Row],[Sharpe Ratio]]-AVERAGE(Table2[Sharpe Ratio]))/_xlfn.STDEV.P(Table2[Sharpe Ratio])</f>
        <v>-0.38803105938583415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300</v>
      </c>
      <c r="AT298">
        <f>_xlfn.RANK.AVG(Table2[[#This Row],[6M Return vs Nifty Z-Score]],Table2[6M Return vs Nifty Z-Score])</f>
        <v>221</v>
      </c>
      <c r="AU298">
        <f>_xlfn.RANK.AVG(Table2[[#This Row],[Sharpe Ratio Z-Score]],Table2[Sharpe Ratio Z-Score])</f>
        <v>443</v>
      </c>
      <c r="AV298">
        <f>(Table2[[#This Row],[Rank 1Y]]+Table2[[#This Row],[Rank 6M]]+Table2[[#This Row],[Rank Sharpe]])/3</f>
        <v>321.33333333333331</v>
      </c>
    </row>
    <row r="299" spans="1:48" x14ac:dyDescent="0.3">
      <c r="A299" t="s">
        <v>32</v>
      </c>
      <c r="B299" t="s">
        <v>33</v>
      </c>
      <c r="C299" t="s">
        <v>3144</v>
      </c>
      <c r="D299" t="s">
        <v>34</v>
      </c>
      <c r="E299">
        <v>748641.75155209005</v>
      </c>
      <c r="F299">
        <v>838.85</v>
      </c>
      <c r="G299">
        <v>28.477295107391001</v>
      </c>
      <c r="H299">
        <f>(Table2[[#This Row],[1Y Return vs Nifty]]-AVERAGE(Table2[1Y Return vs Nifty]))/_xlfn.STDEV.P(Table2[1Y Return vs Nifty])</f>
        <v>0.2068269173444196</v>
      </c>
      <c r="I299">
        <v>7.8725018539657396</v>
      </c>
      <c r="J299">
        <f>(Table2[[#This Row],[1M Return vs Nifty]]-AVERAGE(Table2[1M Return vs Nifty]))/_xlfn.STDEV.P(Table2[1M Return vs Nifty])</f>
        <v>0.29535471550127729</v>
      </c>
      <c r="K299">
        <v>-3.5562417399955302</v>
      </c>
      <c r="L299">
        <f>(Table2[[#This Row],[6M Return vs Nifty]]-AVERAGE(Table2[6M Return vs Nifty]))/_xlfn.STDEV.P(Table2[6M Return vs Nifty])</f>
        <v>-0.35057892973035831</v>
      </c>
      <c r="M299">
        <v>2.7663513652199399</v>
      </c>
      <c r="N299">
        <f>(Table2[[#This Row],[1W Return vs Nifty]]-AVERAGE(Table2[1W Return vs Nifty]))/_xlfn.STDEV.P(Table2[1W Return vs Nifty])</f>
        <v>0.23722253766297347</v>
      </c>
      <c r="O299">
        <v>823.26</v>
      </c>
      <c r="P299">
        <v>816.67729622659203</v>
      </c>
      <c r="Q299">
        <v>782.98042442078304</v>
      </c>
      <c r="R299">
        <v>57.876058844375201</v>
      </c>
      <c r="S299" s="1">
        <f>(Table2[[#This Row],[Close Price]]-Table2[[#This Row],[20D EMA]])/Table2[[#This Row],[20D EMA]]</f>
        <v>1.8936909360347923E-2</v>
      </c>
      <c r="T299" s="1">
        <f>(Table2[[#This Row],[Close Price]]-Table2[[#This Row],[50D EMA]])/Table2[[#This Row],[50D EMA]]</f>
        <v>2.7149896141175495E-2</v>
      </c>
      <c r="U299" s="1">
        <f>(Table2[[#This Row],[Close Price]]-Table2[[#This Row],[200D EMA]])/Table2[[#This Row],[200D EMA]]</f>
        <v>7.1355009444261666E-2</v>
      </c>
      <c r="V299">
        <v>1.0141547655824401</v>
      </c>
      <c r="W299">
        <v>830.5</v>
      </c>
      <c r="X299">
        <v>845.8</v>
      </c>
      <c r="Y299">
        <v>825.65</v>
      </c>
      <c r="Z299">
        <v>849.6</v>
      </c>
      <c r="AA299">
        <v>761.55</v>
      </c>
      <c r="AB299">
        <v>863.5</v>
      </c>
      <c r="AC299" s="1">
        <f>(Table2[[#This Row],[Close Price]]/Table2[[#This Row],[Day Low]])-1</f>
        <v>1.0054184226369722E-2</v>
      </c>
      <c r="AD299" s="1">
        <f>(Table2[[#This Row],[Day High]]/Table2[[#This Row],[Close Price]])-1</f>
        <v>8.285152291827913E-3</v>
      </c>
      <c r="AE299" s="1">
        <f>(Table2[[#This Row],[Close Price]]/Table2[[#This Row],[Current Week Low]])-1</f>
        <v>1.598740386362274E-2</v>
      </c>
      <c r="AF299" s="1">
        <f>(Table2[[#This Row],[Current Week High]]/Table2[[#This Row],[Close Price]])-1</f>
        <v>1.2815163616856307E-2</v>
      </c>
      <c r="AG299" s="1">
        <f>(Table2[[#This Row],[Close Price]]/Table2[[#This Row],[Current Month Low]])-1</f>
        <v>0.10150351257304191</v>
      </c>
      <c r="AH299" s="1">
        <f>(Table2[[#This Row],[Current Month High]]/Table2[[#This Row],[Close Price]])-1</f>
        <v>2.9385468200512577E-2</v>
      </c>
      <c r="AI299">
        <v>8.7202718006794893</v>
      </c>
      <c r="AJ299">
        <v>49.500980217429998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0.05</v>
      </c>
      <c r="AM299" t="s">
        <v>3190</v>
      </c>
      <c r="AN299">
        <v>-0.51</v>
      </c>
      <c r="AO299" t="s">
        <v>3189</v>
      </c>
      <c r="AP299">
        <v>7.4650669080397997E-2</v>
      </c>
      <c r="AQ299">
        <f>(Table2[[#This Row],[Sharpe Ratio]]-AVERAGE(Table2[Sharpe Ratio]))/_xlfn.STDEV.P(Table2[Sharpe Ratio])</f>
        <v>0.20170234296899059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0.59052758374730274</v>
      </c>
      <c r="AS299">
        <f>_xlfn.RANK.AVG(Table2[[#This Row],[1Y Return vs Nifty Z-Score]],Table2[1Y Return vs Nifty Z-Score])</f>
        <v>243</v>
      </c>
      <c r="AT299">
        <f>_xlfn.RANK.AVG(Table2[[#This Row],[6M Return vs Nifty Z-Score]],Table2[6M Return vs Nifty Z-Score])</f>
        <v>426</v>
      </c>
      <c r="AU299">
        <f>_xlfn.RANK.AVG(Table2[[#This Row],[Sharpe Ratio Z-Score]],Table2[Sharpe Ratio Z-Score])</f>
        <v>296</v>
      </c>
      <c r="AV299">
        <f>(Table2[[#This Row],[Rank 1Y]]+Table2[[#This Row],[Rank 6M]]+Table2[[#This Row],[Rank Sharpe]])/3</f>
        <v>321.66666666666669</v>
      </c>
    </row>
    <row r="300" spans="1:48" x14ac:dyDescent="0.3">
      <c r="A300" t="s">
        <v>1507</v>
      </c>
      <c r="B300" t="s">
        <v>1508</v>
      </c>
      <c r="C300" t="s">
        <v>574</v>
      </c>
      <c r="D300" t="s">
        <v>451</v>
      </c>
      <c r="E300">
        <v>6777.87916124</v>
      </c>
      <c r="F300">
        <v>948.4</v>
      </c>
      <c r="G300">
        <v>-18.8649517100773</v>
      </c>
      <c r="H300">
        <f>(Table2[[#This Row],[1Y Return vs Nifty]]-AVERAGE(Table2[1Y Return vs Nifty]))/_xlfn.STDEV.P(Table2[1Y Return vs Nifty])</f>
        <v>-0.71296898532980113</v>
      </c>
      <c r="I300">
        <v>11.8311909412775</v>
      </c>
      <c r="J300">
        <f>(Table2[[#This Row],[1M Return vs Nifty]]-AVERAGE(Table2[1M Return vs Nifty]))/_xlfn.STDEV.P(Table2[1M Return vs Nifty])</f>
        <v>0.66202682789096068</v>
      </c>
      <c r="K300">
        <v>11.4090643865565</v>
      </c>
      <c r="L300">
        <f>(Table2[[#This Row],[6M Return vs Nifty]]-AVERAGE(Table2[6M Return vs Nifty]))/_xlfn.STDEV.P(Table2[6M Return vs Nifty])</f>
        <v>0.13334865827061482</v>
      </c>
      <c r="M300">
        <v>3.4749388245995001</v>
      </c>
      <c r="N300">
        <f>(Table2[[#This Row],[1W Return vs Nifty]]-AVERAGE(Table2[1W Return vs Nifty]))/_xlfn.STDEV.P(Table2[1W Return vs Nifty])</f>
        <v>0.38723129996928446</v>
      </c>
      <c r="O300">
        <v>889.41</v>
      </c>
      <c r="P300">
        <v>896.62709104201804</v>
      </c>
      <c r="Q300">
        <v>870.68935436061099</v>
      </c>
      <c r="R300">
        <v>75.886695663673294</v>
      </c>
      <c r="S300" s="1">
        <f>(Table2[[#This Row],[Close Price]]-Table2[[#This Row],[20D EMA]])/Table2[[#This Row],[20D EMA]]</f>
        <v>6.6324867046693894E-2</v>
      </c>
      <c r="T300" s="1">
        <f>(Table2[[#This Row],[Close Price]]-Table2[[#This Row],[50D EMA]])/Table2[[#This Row],[50D EMA]]</f>
        <v>5.7741852187194E-2</v>
      </c>
      <c r="U300" s="1">
        <f>(Table2[[#This Row],[Close Price]]-Table2[[#This Row],[200D EMA]])/Table2[[#This Row],[200D EMA]]</f>
        <v>8.9251861470679913E-2</v>
      </c>
      <c r="V300">
        <v>0.97927660953893902</v>
      </c>
      <c r="W300">
        <v>925.85</v>
      </c>
      <c r="X300">
        <v>953</v>
      </c>
      <c r="Y300">
        <v>877</v>
      </c>
      <c r="Z300">
        <v>953</v>
      </c>
      <c r="AA300">
        <v>817.2</v>
      </c>
      <c r="AB300">
        <v>953</v>
      </c>
      <c r="AC300" s="1">
        <f>(Table2[[#This Row],[Close Price]]/Table2[[#This Row],[Day Low]])-1</f>
        <v>2.4355997191769729E-2</v>
      </c>
      <c r="AD300" s="1">
        <f>(Table2[[#This Row],[Day High]]/Table2[[#This Row],[Close Price]])-1</f>
        <v>4.8502741459299781E-3</v>
      </c>
      <c r="AE300" s="1">
        <f>(Table2[[#This Row],[Close Price]]/Table2[[#This Row],[Current Week Low]])-1</f>
        <v>8.1413911060433275E-2</v>
      </c>
      <c r="AF300" s="1">
        <f>(Table2[[#This Row],[Current Week High]]/Table2[[#This Row],[Close Price]])-1</f>
        <v>4.8502741459299781E-3</v>
      </c>
      <c r="AG300" s="1">
        <f>(Table2[[#This Row],[Close Price]]/Table2[[#This Row],[Current Month Low]])-1</f>
        <v>0.16054821341164938</v>
      </c>
      <c r="AH300" s="1">
        <f>(Table2[[#This Row],[Current Month High]]/Table2[[#This Row],[Close Price]])-1</f>
        <v>4.8502741459299781E-3</v>
      </c>
      <c r="AI300">
        <v>18.937157317587499</v>
      </c>
      <c r="AJ300">
        <v>38.109800495121497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0.12</v>
      </c>
      <c r="AM300" t="s">
        <v>3190</v>
      </c>
      <c r="AN300">
        <v>8.08</v>
      </c>
      <c r="AO300" t="s">
        <v>3190</v>
      </c>
      <c r="AP300">
        <v>0.12411273725011</v>
      </c>
      <c r="AQ300">
        <f>(Table2[[#This Row],[Sharpe Ratio]]-AVERAGE(Table2[Sharpe Ratio]))/_xlfn.STDEV.P(Table2[Sharpe Ratio])</f>
        <v>0.77287372226343654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561</v>
      </c>
      <c r="AT300">
        <f>_xlfn.RANK.AVG(Table2[[#This Row],[6M Return vs Nifty Z-Score]],Table2[6M Return vs Nifty Z-Score])</f>
        <v>256</v>
      </c>
      <c r="AU300">
        <f>_xlfn.RANK.AVG(Table2[[#This Row],[Sharpe Ratio Z-Score]],Table2[Sharpe Ratio Z-Score])</f>
        <v>151</v>
      </c>
      <c r="AV300">
        <f>(Table2[[#This Row],[Rank 1Y]]+Table2[[#This Row],[Rank 6M]]+Table2[[#This Row],[Rank Sharpe]])/3</f>
        <v>322.66666666666669</v>
      </c>
    </row>
    <row r="301" spans="1:48" x14ac:dyDescent="0.3">
      <c r="A301" t="s">
        <v>436</v>
      </c>
      <c r="B301" t="s">
        <v>437</v>
      </c>
      <c r="C301" t="s">
        <v>3152</v>
      </c>
      <c r="D301" t="s">
        <v>262</v>
      </c>
      <c r="E301">
        <v>51530.087025000001</v>
      </c>
      <c r="F301">
        <v>4575</v>
      </c>
      <c r="G301">
        <v>57.467117823339699</v>
      </c>
      <c r="H301">
        <f>(Table2[[#This Row],[1Y Return vs Nifty]]-AVERAGE(Table2[1Y Return vs Nifty]))/_xlfn.STDEV.P(Table2[1Y Return vs Nifty])</f>
        <v>0.77006001137541369</v>
      </c>
      <c r="I301">
        <v>-13.045456758418601</v>
      </c>
      <c r="J301">
        <f>(Table2[[#This Row],[1M Return vs Nifty]]-AVERAGE(Table2[1M Return vs Nifty]))/_xlfn.STDEV.P(Table2[1M Return vs Nifty])</f>
        <v>-1.6421634633995696</v>
      </c>
      <c r="K301">
        <v>-18.963055546708201</v>
      </c>
      <c r="L301">
        <f>(Table2[[#This Row],[6M Return vs Nifty]]-AVERAGE(Table2[6M Return vs Nifty]))/_xlfn.STDEV.P(Table2[6M Return vs Nifty])</f>
        <v>-0.84878338884491089</v>
      </c>
      <c r="M301">
        <v>-1.0681469233767</v>
      </c>
      <c r="N301">
        <f>(Table2[[#This Row],[1W Return vs Nifty]]-AVERAGE(Table2[1W Return vs Nifty]))/_xlfn.STDEV.P(Table2[1W Return vs Nifty])</f>
        <v>-0.57454506381518777</v>
      </c>
      <c r="O301">
        <v>4796.96</v>
      </c>
      <c r="P301">
        <v>4899.3839875271096</v>
      </c>
      <c r="Q301">
        <v>4545.6391479722397</v>
      </c>
      <c r="R301">
        <v>38.877757272079002</v>
      </c>
      <c r="S301" s="1">
        <f>(Table2[[#This Row],[Close Price]]-Table2[[#This Row],[20D EMA]])/Table2[[#This Row],[20D EMA]]</f>
        <v>-4.6270971615356399E-2</v>
      </c>
      <c r="T301" s="1">
        <f>(Table2[[#This Row],[Close Price]]-Table2[[#This Row],[50D EMA]])/Table2[[#This Row],[50D EMA]]</f>
        <v>-6.6209137383991326E-2</v>
      </c>
      <c r="U301" s="1">
        <f>(Table2[[#This Row],[Close Price]]-Table2[[#This Row],[200D EMA]])/Table2[[#This Row],[200D EMA]]</f>
        <v>6.4591251245400463E-3</v>
      </c>
      <c r="V301">
        <v>1.57411252450651</v>
      </c>
      <c r="W301">
        <v>4551.1499999999996</v>
      </c>
      <c r="X301">
        <v>4696.45</v>
      </c>
      <c r="Y301">
        <v>4357</v>
      </c>
      <c r="Z301">
        <v>4696.45</v>
      </c>
      <c r="AA301">
        <v>4311.1499999999996</v>
      </c>
      <c r="AB301">
        <v>5355</v>
      </c>
      <c r="AC301" s="1">
        <f>(Table2[[#This Row],[Close Price]]/Table2[[#This Row],[Day Low]])-1</f>
        <v>5.2404337365281606E-3</v>
      </c>
      <c r="AD301" s="1">
        <f>(Table2[[#This Row],[Day High]]/Table2[[#This Row],[Close Price]])-1</f>
        <v>2.6546448087431562E-2</v>
      </c>
      <c r="AE301" s="1">
        <f>(Table2[[#This Row],[Close Price]]/Table2[[#This Row],[Current Week Low]])-1</f>
        <v>5.0034427358274014E-2</v>
      </c>
      <c r="AF301" s="1">
        <f>(Table2[[#This Row],[Current Week High]]/Table2[[#This Row],[Close Price]])-1</f>
        <v>2.6546448087431562E-2</v>
      </c>
      <c r="AG301" s="1">
        <f>(Table2[[#This Row],[Close Price]]/Table2[[#This Row],[Current Month Low]])-1</f>
        <v>6.1201767509829308E-2</v>
      </c>
      <c r="AH301" s="1">
        <f>(Table2[[#This Row],[Current Month High]]/Table2[[#This Row],[Close Price]])-1</f>
        <v>0.17049180327868863</v>
      </c>
      <c r="AI301">
        <v>27.649180327868802</v>
      </c>
      <c r="AJ301">
        <v>82.981701829816998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0.13</v>
      </c>
      <c r="AM301" t="s">
        <v>3190</v>
      </c>
      <c r="AN301">
        <v>-10.84</v>
      </c>
      <c r="AO301" t="s">
        <v>3189</v>
      </c>
      <c r="AP301">
        <v>0.101926125593139</v>
      </c>
      <c r="AQ301">
        <f>(Table2[[#This Row],[Sharpe Ratio]]-AVERAGE(Table2[Sharpe Ratio]))/_xlfn.STDEV.P(Table2[Sharpe Ratio])</f>
        <v>0.51667016970470525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125</v>
      </c>
      <c r="AT301">
        <f>_xlfn.RANK.AVG(Table2[[#This Row],[6M Return vs Nifty Z-Score]],Table2[6M Return vs Nifty Z-Score])</f>
        <v>628</v>
      </c>
      <c r="AU301">
        <f>_xlfn.RANK.AVG(Table2[[#This Row],[Sharpe Ratio Z-Score]],Table2[Sharpe Ratio Z-Score])</f>
        <v>217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772</v>
      </c>
      <c r="B302" t="s">
        <v>773</v>
      </c>
      <c r="C302" t="s">
        <v>3148</v>
      </c>
      <c r="D302" t="s">
        <v>51</v>
      </c>
      <c r="E302">
        <v>21247.490888779899</v>
      </c>
      <c r="F302">
        <v>1080.95</v>
      </c>
      <c r="G302">
        <v>30.8876102737777</v>
      </c>
      <c r="H302">
        <f>(Table2[[#This Row],[1Y Return vs Nifty]]-AVERAGE(Table2[1Y Return vs Nifty]))/_xlfn.STDEV.P(Table2[1Y Return vs Nifty])</f>
        <v>0.25365608501666431</v>
      </c>
      <c r="I302">
        <v>5.8753445418292403</v>
      </c>
      <c r="J302">
        <f>(Table2[[#This Row],[1M Return vs Nifty]]-AVERAGE(Table2[1M Return vs Nifty]))/_xlfn.STDEV.P(Table2[1M Return vs Nifty])</f>
        <v>0.11036875821487691</v>
      </c>
      <c r="K302">
        <v>10.763346266652499</v>
      </c>
      <c r="L302">
        <f>(Table2[[#This Row],[6M Return vs Nifty]]-AVERAGE(Table2[6M Return vs Nifty]))/_xlfn.STDEV.P(Table2[6M Return vs Nifty])</f>
        <v>0.11246830943904294</v>
      </c>
      <c r="M302">
        <v>2.1128001794724098</v>
      </c>
      <c r="N302">
        <f>(Table2[[#This Row],[1W Return vs Nifty]]-AVERAGE(Table2[1W Return vs Nifty]))/_xlfn.STDEV.P(Table2[1W Return vs Nifty])</f>
        <v>9.8865016399964589E-2</v>
      </c>
      <c r="O302">
        <v>1076.46</v>
      </c>
      <c r="P302">
        <v>1100.2643396918299</v>
      </c>
      <c r="Q302">
        <v>1032.1881283519499</v>
      </c>
      <c r="R302">
        <v>55.482133914236499</v>
      </c>
      <c r="S302" s="1">
        <f>(Table2[[#This Row],[Close Price]]-Table2[[#This Row],[20D EMA]])/Table2[[#This Row],[20D EMA]]</f>
        <v>4.1710792783754237E-3</v>
      </c>
      <c r="T302" s="1">
        <f>(Table2[[#This Row],[Close Price]]-Table2[[#This Row],[50D EMA]])/Table2[[#This Row],[50D EMA]]</f>
        <v>-1.7554272182664397E-2</v>
      </c>
      <c r="U302" s="1">
        <f>(Table2[[#This Row],[Close Price]]-Table2[[#This Row],[200D EMA]])/Table2[[#This Row],[200D EMA]]</f>
        <v>4.7241263785804351E-2</v>
      </c>
      <c r="V302">
        <v>0.32558374421126501</v>
      </c>
      <c r="W302">
        <v>1062.05</v>
      </c>
      <c r="X302">
        <v>1093.95</v>
      </c>
      <c r="Y302">
        <v>1043.25</v>
      </c>
      <c r="Z302">
        <v>1122.45</v>
      </c>
      <c r="AA302">
        <v>992.4</v>
      </c>
      <c r="AB302">
        <v>1156</v>
      </c>
      <c r="AC302" s="1">
        <f>(Table2[[#This Row],[Close Price]]/Table2[[#This Row],[Day Low]])-1</f>
        <v>1.7795772327103387E-2</v>
      </c>
      <c r="AD302" s="1">
        <f>(Table2[[#This Row],[Day High]]/Table2[[#This Row],[Close Price]])-1</f>
        <v>1.2026458208057811E-2</v>
      </c>
      <c r="AE302" s="1">
        <f>(Table2[[#This Row],[Close Price]]/Table2[[#This Row],[Current Week Low]])-1</f>
        <v>3.613707165109048E-2</v>
      </c>
      <c r="AF302" s="1">
        <f>(Table2[[#This Row],[Current Week High]]/Table2[[#This Row],[Close Price]])-1</f>
        <v>3.8392155048799559E-2</v>
      </c>
      <c r="AG302" s="1">
        <f>(Table2[[#This Row],[Close Price]]/Table2[[#This Row],[Current Month Low]])-1</f>
        <v>8.9228133817009336E-2</v>
      </c>
      <c r="AH302" s="1">
        <f>(Table2[[#This Row],[Current Month High]]/Table2[[#This Row],[Close Price]])-1</f>
        <v>6.9429668347287032E-2</v>
      </c>
      <c r="AI302">
        <v>20.625375826818999</v>
      </c>
      <c r="AJ302">
        <v>51.234697446659602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-0.05</v>
      </c>
      <c r="AM302" t="s">
        <v>3189</v>
      </c>
      <c r="AN302">
        <v>4.12</v>
      </c>
      <c r="AO302" t="s">
        <v>3190</v>
      </c>
      <c r="AP302">
        <v>1.1112448898374001E-2</v>
      </c>
      <c r="AQ302">
        <f>(Table2[[#This Row],[Sharpe Ratio]]-AVERAGE(Table2[Sharpe Ratio]))/_xlfn.STDEV.P(Table2[Sharpe Ratio])</f>
        <v>-0.5320157202296627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234</v>
      </c>
      <c r="AT302">
        <f>_xlfn.RANK.AVG(Table2[[#This Row],[6M Return vs Nifty Z-Score]],Table2[6M Return vs Nifty Z-Score])</f>
        <v>260</v>
      </c>
      <c r="AU302">
        <f>_xlfn.RANK.AVG(Table2[[#This Row],[Sharpe Ratio Z-Score]],Table2[Sharpe Ratio Z-Score])</f>
        <v>476</v>
      </c>
      <c r="AV302">
        <f>(Table2[[#This Row],[Rank 1Y]]+Table2[[#This Row],[Rank 6M]]+Table2[[#This Row],[Rank Sharpe]])/3</f>
        <v>323.33333333333331</v>
      </c>
    </row>
    <row r="303" spans="1:48" x14ac:dyDescent="0.3">
      <c r="A303" t="s">
        <v>1212</v>
      </c>
      <c r="B303" t="s">
        <v>1213</v>
      </c>
      <c r="C303" t="s">
        <v>3144</v>
      </c>
      <c r="D303" t="s">
        <v>567</v>
      </c>
      <c r="E303">
        <v>9762.9607308750001</v>
      </c>
      <c r="F303">
        <v>1092.45</v>
      </c>
      <c r="G303">
        <v>6.9966166371794998</v>
      </c>
      <c r="H303">
        <f>(Table2[[#This Row],[1Y Return vs Nifty]]-AVERAGE(Table2[1Y Return vs Nifty]))/_xlfn.STDEV.P(Table2[1Y Return vs Nifty])</f>
        <v>-0.21051364783282617</v>
      </c>
      <c r="I303">
        <v>0.89912256277507596</v>
      </c>
      <c r="J303">
        <f>(Table2[[#This Row],[1M Return vs Nifty]]-AVERAGE(Table2[1M Return vs Nifty]))/_xlfn.STDEV.P(Table2[1M Return vs Nifty])</f>
        <v>-0.35055196188613685</v>
      </c>
      <c r="K303">
        <v>30.6295689774736</v>
      </c>
      <c r="L303">
        <f>(Table2[[#This Row],[6M Return vs Nifty]]-AVERAGE(Table2[6M Return vs Nifty]))/_xlfn.STDEV.P(Table2[6M Return vs Nifty])</f>
        <v>0.7548750305471803</v>
      </c>
      <c r="M303">
        <v>-0.102873893065118</v>
      </c>
      <c r="N303">
        <f>(Table2[[#This Row],[1W Return vs Nifty]]-AVERAGE(Table2[1W Return vs Nifty]))/_xlfn.STDEV.P(Table2[1W Return vs Nifty])</f>
        <v>-0.37019567737319647</v>
      </c>
      <c r="O303">
        <v>1105.07</v>
      </c>
      <c r="P303">
        <v>1126.1379989483601</v>
      </c>
      <c r="Q303">
        <v>1045.04755351317</v>
      </c>
      <c r="R303">
        <v>48.3803834217047</v>
      </c>
      <c r="S303" s="1">
        <f>(Table2[[#This Row],[Close Price]]-Table2[[#This Row],[20D EMA]])/Table2[[#This Row],[20D EMA]]</f>
        <v>-1.1420091034956963E-2</v>
      </c>
      <c r="T303" s="1">
        <f>(Table2[[#This Row],[Close Price]]-Table2[[#This Row],[50D EMA]])/Table2[[#This Row],[50D EMA]]</f>
        <v>-2.9914627674245461E-2</v>
      </c>
      <c r="U303" s="1">
        <f>(Table2[[#This Row],[Close Price]]-Table2[[#This Row],[200D EMA]])/Table2[[#This Row],[200D EMA]]</f>
        <v>4.5359128709000586E-2</v>
      </c>
      <c r="V303">
        <v>0.23090095790805201</v>
      </c>
      <c r="W303">
        <v>1082.9000000000001</v>
      </c>
      <c r="X303">
        <v>1115.75</v>
      </c>
      <c r="Y303">
        <v>1082.9000000000001</v>
      </c>
      <c r="Z303">
        <v>1153.4000000000001</v>
      </c>
      <c r="AA303">
        <v>1017.05</v>
      </c>
      <c r="AB303">
        <v>1201.95</v>
      </c>
      <c r="AC303" s="1">
        <f>(Table2[[#This Row],[Close Price]]/Table2[[#This Row],[Day Low]])-1</f>
        <v>8.818912180256655E-3</v>
      </c>
      <c r="AD303" s="1">
        <f>(Table2[[#This Row],[Day High]]/Table2[[#This Row],[Close Price]])-1</f>
        <v>2.1328207240606023E-2</v>
      </c>
      <c r="AE303" s="1">
        <f>(Table2[[#This Row],[Close Price]]/Table2[[#This Row],[Current Week Low]])-1</f>
        <v>8.818912180256655E-3</v>
      </c>
      <c r="AF303" s="1">
        <f>(Table2[[#This Row],[Current Week High]]/Table2[[#This Row],[Close Price]])-1</f>
        <v>5.5792027095061592E-2</v>
      </c>
      <c r="AG303" s="1">
        <f>(Table2[[#This Row],[Close Price]]/Table2[[#This Row],[Current Month Low]])-1</f>
        <v>7.4135981515166538E-2</v>
      </c>
      <c r="AH303" s="1">
        <f>(Table2[[#This Row],[Current Month High]]/Table2[[#This Row],[Close Price]])-1</f>
        <v>0.10023342029383486</v>
      </c>
      <c r="AI303">
        <v>26.623644102704901</v>
      </c>
      <c r="AJ303">
        <v>40.661816777184001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</v>
      </c>
      <c r="AM303" t="s">
        <v>3191</v>
      </c>
      <c r="AN303">
        <v>0.03</v>
      </c>
      <c r="AO303" t="s">
        <v>3190</v>
      </c>
      <c r="AP303">
        <v>1.153038741578E-2</v>
      </c>
      <c r="AQ303">
        <f>(Table2[[#This Row],[Sharpe Ratio]]-AVERAGE(Table2[Sharpe Ratio]))/_xlfn.STDEV.P(Table2[Sharpe Ratio])</f>
        <v>-0.52718950635951078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376</v>
      </c>
      <c r="AT303">
        <f>_xlfn.RANK.AVG(Table2[[#This Row],[6M Return vs Nifty Z-Score]],Table2[6M Return vs Nifty Z-Score])</f>
        <v>122</v>
      </c>
      <c r="AU303">
        <f>_xlfn.RANK.AVG(Table2[[#This Row],[Sharpe Ratio Z-Score]],Table2[Sharpe Ratio Z-Score])</f>
        <v>473</v>
      </c>
      <c r="AV303">
        <f>(Table2[[#This Row],[Rank 1Y]]+Table2[[#This Row],[Rank 6M]]+Table2[[#This Row],[Rank Sharpe]])/3</f>
        <v>323.66666666666669</v>
      </c>
    </row>
    <row r="304" spans="1:48" x14ac:dyDescent="0.3">
      <c r="A304" t="s">
        <v>732</v>
      </c>
      <c r="B304" t="s">
        <v>733</v>
      </c>
      <c r="C304" t="s">
        <v>3156</v>
      </c>
      <c r="D304" t="s">
        <v>224</v>
      </c>
      <c r="E304">
        <v>23438.649541359999</v>
      </c>
      <c r="F304">
        <v>374.8</v>
      </c>
      <c r="G304">
        <v>34.536034851452598</v>
      </c>
      <c r="H304">
        <f>(Table2[[#This Row],[1Y Return vs Nifty]]-AVERAGE(Table2[1Y Return vs Nifty]))/_xlfn.STDEV.P(Table2[1Y Return vs Nifty])</f>
        <v>0.32454004603143971</v>
      </c>
      <c r="I304">
        <v>3.0331239849606102</v>
      </c>
      <c r="J304">
        <f>(Table2[[#This Row],[1M Return vs Nifty]]-AVERAGE(Table2[1M Return vs Nifty]))/_xlfn.STDEV.P(Table2[1M Return vs Nifty])</f>
        <v>-0.15289086952520103</v>
      </c>
      <c r="K304">
        <v>-17.4312231542552</v>
      </c>
      <c r="L304">
        <f>(Table2[[#This Row],[6M Return vs Nifty]]-AVERAGE(Table2[6M Return vs Nifty]))/_xlfn.STDEV.P(Table2[6M Return vs Nifty])</f>
        <v>-0.79924908940373174</v>
      </c>
      <c r="M304">
        <v>0.26219677872271102</v>
      </c>
      <c r="N304">
        <f>(Table2[[#This Row],[1W Return vs Nifty]]-AVERAGE(Table2[1W Return vs Nifty]))/_xlfn.STDEV.P(Table2[1W Return vs Nifty])</f>
        <v>-0.29290980545390372</v>
      </c>
      <c r="O304">
        <v>366.32</v>
      </c>
      <c r="P304">
        <v>375.40434668812702</v>
      </c>
      <c r="Q304">
        <v>377.66110733384397</v>
      </c>
      <c r="R304">
        <v>64.615551380165897</v>
      </c>
      <c r="S304" s="1">
        <f>(Table2[[#This Row],[Close Price]]-Table2[[#This Row],[20D EMA]])/Table2[[#This Row],[20D EMA]]</f>
        <v>2.3149159205066657E-2</v>
      </c>
      <c r="T304" s="1">
        <f>(Table2[[#This Row],[Close Price]]-Table2[[#This Row],[50D EMA]])/Table2[[#This Row],[50D EMA]]</f>
        <v>-1.6098553292167382E-3</v>
      </c>
      <c r="U304" s="1">
        <f>(Table2[[#This Row],[Close Price]]-Table2[[#This Row],[200D EMA]])/Table2[[#This Row],[200D EMA]]</f>
        <v>-7.5758590924079614E-3</v>
      </c>
      <c r="V304">
        <v>0.74828285149419205</v>
      </c>
      <c r="W304">
        <v>367.55</v>
      </c>
      <c r="X304">
        <v>381.9</v>
      </c>
      <c r="Y304">
        <v>361.1</v>
      </c>
      <c r="Z304">
        <v>381.9</v>
      </c>
      <c r="AA304">
        <v>348.85</v>
      </c>
      <c r="AB304">
        <v>383.9</v>
      </c>
      <c r="AC304" s="1">
        <f>(Table2[[#This Row],[Close Price]]/Table2[[#This Row],[Day Low]])-1</f>
        <v>1.9725207454768023E-2</v>
      </c>
      <c r="AD304" s="1">
        <f>(Table2[[#This Row],[Day High]]/Table2[[#This Row],[Close Price]])-1</f>
        <v>1.8943436499466282E-2</v>
      </c>
      <c r="AE304" s="1">
        <f>(Table2[[#This Row],[Close Price]]/Table2[[#This Row],[Current Week Low]])-1</f>
        <v>3.7939628911658696E-2</v>
      </c>
      <c r="AF304" s="1">
        <f>(Table2[[#This Row],[Current Week High]]/Table2[[#This Row],[Close Price]])-1</f>
        <v>1.8943436499466282E-2</v>
      </c>
      <c r="AG304" s="1">
        <f>(Table2[[#This Row],[Close Price]]/Table2[[#This Row],[Current Month Low]])-1</f>
        <v>7.4387272466676091E-2</v>
      </c>
      <c r="AH304" s="1">
        <f>(Table2[[#This Row],[Current Month High]]/Table2[[#This Row],[Close Price]])-1</f>
        <v>2.4279615795090637E-2</v>
      </c>
      <c r="AI304">
        <v>33.991462113127</v>
      </c>
      <c r="AJ304">
        <v>68.487300516970095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-0.01</v>
      </c>
      <c r="AM304" t="s">
        <v>3189</v>
      </c>
      <c r="AN304">
        <v>4.34</v>
      </c>
      <c r="AO304" t="s">
        <v>3190</v>
      </c>
      <c r="AP304">
        <v>0.124222397875849</v>
      </c>
      <c r="AQ304">
        <f>(Table2[[#This Row],[Sharpe Ratio]]-AVERAGE(Table2[Sharpe Ratio]))/_xlfn.STDEV.P(Table2[Sharpe Ratio])</f>
        <v>0.77414004640181922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211</v>
      </c>
      <c r="AT304">
        <f>_xlfn.RANK.AVG(Table2[[#This Row],[6M Return vs Nifty Z-Score]],Table2[6M Return vs Nifty Z-Score])</f>
        <v>616</v>
      </c>
      <c r="AU304">
        <f>_xlfn.RANK.AVG(Table2[[#This Row],[Sharpe Ratio Z-Score]],Table2[Sharpe Ratio Z-Score])</f>
        <v>150</v>
      </c>
      <c r="AV304">
        <f>(Table2[[#This Row],[Rank 1Y]]+Table2[[#This Row],[Rank 6M]]+Table2[[#This Row],[Rank Sharpe]])/3</f>
        <v>325.66666666666669</v>
      </c>
    </row>
    <row r="305" spans="1:48" x14ac:dyDescent="0.3">
      <c r="A305" t="s">
        <v>35</v>
      </c>
      <c r="B305" t="s">
        <v>36</v>
      </c>
      <c r="C305" t="s">
        <v>3146</v>
      </c>
      <c r="D305" t="s">
        <v>37</v>
      </c>
      <c r="E305">
        <v>594138.45480398997</v>
      </c>
      <c r="F305">
        <v>474.9</v>
      </c>
      <c r="G305">
        <v>-10.653138878837501</v>
      </c>
      <c r="H305">
        <f>(Table2[[#This Row],[1Y Return vs Nifty]]-AVERAGE(Table2[1Y Return vs Nifty]))/_xlfn.STDEV.P(Table2[1Y Return vs Nifty])</f>
        <v>-0.55342455507020916</v>
      </c>
      <c r="I305">
        <v>0.64714290526220797</v>
      </c>
      <c r="J305">
        <f>(Table2[[#This Row],[1M Return vs Nifty]]-AVERAGE(Table2[1M Return vs Nifty]))/_xlfn.STDEV.P(Table2[1M Return vs Nifty])</f>
        <v>-0.37389148445576975</v>
      </c>
      <c r="K305">
        <v>6.2166317199380101</v>
      </c>
      <c r="L305">
        <f>(Table2[[#This Row],[6M Return vs Nifty]]-AVERAGE(Table2[6M Return vs Nifty]))/_xlfn.STDEV.P(Table2[6M Return vs Nifty])</f>
        <v>-3.4557122938625368E-2</v>
      </c>
      <c r="M305">
        <v>0.78592488385965698</v>
      </c>
      <c r="N305">
        <f>(Table2[[#This Row],[1W Return vs Nifty]]-AVERAGE(Table2[1W Return vs Nifty]))/_xlfn.STDEV.P(Table2[1W Return vs Nifty])</f>
        <v>-0.18203597640616231</v>
      </c>
      <c r="O305">
        <v>476.6</v>
      </c>
      <c r="P305">
        <v>483.93976335777398</v>
      </c>
      <c r="Q305">
        <v>468.10598894115901</v>
      </c>
      <c r="R305">
        <v>50.438130718583999</v>
      </c>
      <c r="S305" s="1">
        <f>(Table2[[#This Row],[Close Price]]-Table2[[#This Row],[20D EMA]])/Table2[[#This Row],[20D EMA]]</f>
        <v>-3.5669324381033263E-3</v>
      </c>
      <c r="T305" s="1">
        <f>(Table2[[#This Row],[Close Price]]-Table2[[#This Row],[50D EMA]])/Table2[[#This Row],[50D EMA]]</f>
        <v>-1.8679521796374811E-2</v>
      </c>
      <c r="U305" s="1">
        <f>(Table2[[#This Row],[Close Price]]-Table2[[#This Row],[200D EMA]])/Table2[[#This Row],[200D EMA]]</f>
        <v>1.4513830669436218E-2</v>
      </c>
      <c r="V305">
        <v>1.0326354647088101</v>
      </c>
      <c r="W305">
        <v>470.55</v>
      </c>
      <c r="X305">
        <v>483.8</v>
      </c>
      <c r="Y305">
        <v>470.55</v>
      </c>
      <c r="Z305">
        <v>483.8</v>
      </c>
      <c r="AA305">
        <v>455.4</v>
      </c>
      <c r="AB305">
        <v>493.45</v>
      </c>
      <c r="AC305" s="1">
        <f>(Table2[[#This Row],[Close Price]]/Table2[[#This Row],[Day Low]])-1</f>
        <v>9.2445011157156198E-3</v>
      </c>
      <c r="AD305" s="1">
        <f>(Table2[[#This Row],[Day High]]/Table2[[#This Row],[Close Price]])-1</f>
        <v>1.8740787534217818E-2</v>
      </c>
      <c r="AE305" s="1">
        <f>(Table2[[#This Row],[Close Price]]/Table2[[#This Row],[Current Week Low]])-1</f>
        <v>9.2445011157156198E-3</v>
      </c>
      <c r="AF305" s="1">
        <f>(Table2[[#This Row],[Current Week High]]/Table2[[#This Row],[Close Price]])-1</f>
        <v>1.8740787534217818E-2</v>
      </c>
      <c r="AG305" s="1">
        <f>(Table2[[#This Row],[Close Price]]/Table2[[#This Row],[Current Month Low]])-1</f>
        <v>4.2819499341238521E-2</v>
      </c>
      <c r="AH305" s="1">
        <f>(Table2[[#This Row],[Current Month High]]/Table2[[#This Row],[Close Price]])-1</f>
        <v>3.9060854916824539E-2</v>
      </c>
      <c r="AI305">
        <v>11.286586649821</v>
      </c>
      <c r="AJ305">
        <v>18.918242143483099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0.04</v>
      </c>
      <c r="AM305" t="s">
        <v>3190</v>
      </c>
      <c r="AN305">
        <v>-0.66</v>
      </c>
      <c r="AO305" t="s">
        <v>3189</v>
      </c>
      <c r="AP305">
        <v>0.119383572578056</v>
      </c>
      <c r="AQ305">
        <f>(Table2[[#This Row],[Sharpe Ratio]]-AVERAGE(Table2[Sharpe Ratio]))/_xlfn.STDEV.P(Table2[Sharpe Ratio])</f>
        <v>0.71826291425234523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509</v>
      </c>
      <c r="AT305">
        <f>_xlfn.RANK.AVG(Table2[[#This Row],[6M Return vs Nifty Z-Score]],Table2[6M Return vs Nifty Z-Score])</f>
        <v>307</v>
      </c>
      <c r="AU305">
        <f>_xlfn.RANK.AVG(Table2[[#This Row],[Sharpe Ratio Z-Score]],Table2[Sharpe Ratio Z-Score])</f>
        <v>164</v>
      </c>
      <c r="AV305">
        <f>(Table2[[#This Row],[Rank 1Y]]+Table2[[#This Row],[Rank 6M]]+Table2[[#This Row],[Rank Sharpe]])/3</f>
        <v>326.66666666666669</v>
      </c>
    </row>
    <row r="306" spans="1:48" x14ac:dyDescent="0.3">
      <c r="A306" t="s">
        <v>836</v>
      </c>
      <c r="B306" t="s">
        <v>837</v>
      </c>
      <c r="C306" t="s">
        <v>3157</v>
      </c>
      <c r="D306" t="s">
        <v>136</v>
      </c>
      <c r="E306">
        <v>18507.432680214999</v>
      </c>
      <c r="F306">
        <v>1652.9</v>
      </c>
      <c r="G306">
        <v>69.358908933598101</v>
      </c>
      <c r="H306">
        <f>(Table2[[#This Row],[1Y Return vs Nifty]]-AVERAGE(Table2[1Y Return vs Nifty]))/_xlfn.STDEV.P(Table2[1Y Return vs Nifty])</f>
        <v>1.0011014484420953</v>
      </c>
      <c r="I306">
        <v>9.0877821231322198</v>
      </c>
      <c r="J306">
        <f>(Table2[[#This Row],[1M Return vs Nifty]]-AVERAGE(Table2[1M Return vs Nifty]))/_xlfn.STDEV.P(Table2[1M Return vs Nifty])</f>
        <v>0.40791960089958418</v>
      </c>
      <c r="K306">
        <v>-15.3883509476135</v>
      </c>
      <c r="L306">
        <f>(Table2[[#This Row],[6M Return vs Nifty]]-AVERAGE(Table2[6M Return vs Nifty]))/_xlfn.STDEV.P(Table2[6M Return vs Nifty])</f>
        <v>-0.73318948386045946</v>
      </c>
      <c r="M306">
        <v>5.4082837107987896</v>
      </c>
      <c r="N306">
        <f>(Table2[[#This Row],[1W Return vs Nifty]]-AVERAGE(Table2[1W Return vs Nifty]))/_xlfn.STDEV.P(Table2[1W Return vs Nifty])</f>
        <v>0.79652258737639114</v>
      </c>
      <c r="O306">
        <v>1611.33</v>
      </c>
      <c r="P306">
        <v>1667.34443401985</v>
      </c>
      <c r="Q306">
        <v>1604.8019779132401</v>
      </c>
      <c r="R306">
        <v>61.857325660380297</v>
      </c>
      <c r="S306" s="1">
        <f>(Table2[[#This Row],[Close Price]]-Table2[[#This Row],[20D EMA]])/Table2[[#This Row],[20D EMA]]</f>
        <v>2.5798563919246936E-2</v>
      </c>
      <c r="T306" s="1">
        <f>(Table2[[#This Row],[Close Price]]-Table2[[#This Row],[50D EMA]])/Table2[[#This Row],[50D EMA]]</f>
        <v>-8.6631374568633297E-3</v>
      </c>
      <c r="U306" s="1">
        <f>(Table2[[#This Row],[Close Price]]-Table2[[#This Row],[200D EMA]])/Table2[[#This Row],[200D EMA]]</f>
        <v>2.9971312815368627E-2</v>
      </c>
      <c r="V306">
        <v>1.36125486769899</v>
      </c>
      <c r="W306">
        <v>1643.05</v>
      </c>
      <c r="X306">
        <v>1675</v>
      </c>
      <c r="Y306">
        <v>1593</v>
      </c>
      <c r="Z306">
        <v>1675</v>
      </c>
      <c r="AA306">
        <v>1490</v>
      </c>
      <c r="AB306">
        <v>1695.65</v>
      </c>
      <c r="AC306" s="1">
        <f>(Table2[[#This Row],[Close Price]]/Table2[[#This Row],[Day Low]])-1</f>
        <v>5.9949484190986446E-3</v>
      </c>
      <c r="AD306" s="1">
        <f>(Table2[[#This Row],[Day High]]/Table2[[#This Row],[Close Price]])-1</f>
        <v>1.3370439833020775E-2</v>
      </c>
      <c r="AE306" s="1">
        <f>(Table2[[#This Row],[Close Price]]/Table2[[#This Row],[Current Week Low]])-1</f>
        <v>3.7602008788449437E-2</v>
      </c>
      <c r="AF306" s="1">
        <f>(Table2[[#This Row],[Current Week High]]/Table2[[#This Row],[Close Price]])-1</f>
        <v>1.3370439833020775E-2</v>
      </c>
      <c r="AG306" s="1">
        <f>(Table2[[#This Row],[Close Price]]/Table2[[#This Row],[Current Month Low]])-1</f>
        <v>0.10932885906040268</v>
      </c>
      <c r="AH306" s="1">
        <f>(Table2[[#This Row],[Current Month High]]/Table2[[#This Row],[Close Price]])-1</f>
        <v>2.5863633613648629E-2</v>
      </c>
      <c r="AI306">
        <v>30.7280182389737</v>
      </c>
      <c r="AJ306">
        <v>94.055793491504204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</v>
      </c>
      <c r="AM306" t="s">
        <v>3191</v>
      </c>
      <c r="AN306">
        <v>3.6</v>
      </c>
      <c r="AO306" t="s">
        <v>3190</v>
      </c>
      <c r="AP306">
        <v>7.4908161114588007E-2</v>
      </c>
      <c r="AQ306">
        <f>(Table2[[#This Row],[Sharpe Ratio]]-AVERAGE(Table2[Sharpe Ratio]))/_xlfn.STDEV.P(Table2[Sharpe Ratio])</f>
        <v>0.20467577464639264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97</v>
      </c>
      <c r="AT306">
        <f>_xlfn.RANK.AVG(Table2[[#This Row],[6M Return vs Nifty Z-Score]],Table2[6M Return vs Nifty Z-Score])</f>
        <v>591</v>
      </c>
      <c r="AU306">
        <f>_xlfn.RANK.AVG(Table2[[#This Row],[Sharpe Ratio Z-Score]],Table2[Sharpe Ratio Z-Score])</f>
        <v>295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1242</v>
      </c>
      <c r="B307" t="s">
        <v>1243</v>
      </c>
      <c r="C307" t="s">
        <v>3152</v>
      </c>
      <c r="D307" t="s">
        <v>468</v>
      </c>
      <c r="E307">
        <v>9515.0972246719994</v>
      </c>
      <c r="F307">
        <v>153.91999999999999</v>
      </c>
      <c r="G307">
        <v>14.3291818940084</v>
      </c>
      <c r="H307">
        <f>(Table2[[#This Row],[1Y Return vs Nifty]]-AVERAGE(Table2[1Y Return vs Nifty]))/_xlfn.STDEV.P(Table2[1Y Return vs Nifty])</f>
        <v>-6.8051810199171642E-2</v>
      </c>
      <c r="I307">
        <v>-9.2875238264306503</v>
      </c>
      <c r="J307">
        <f>(Table2[[#This Row],[1M Return vs Nifty]]-AVERAGE(Table2[1M Return vs Nifty]))/_xlfn.STDEV.P(Table2[1M Return vs Nifty])</f>
        <v>-1.2940863156368758</v>
      </c>
      <c r="K307">
        <v>-14.418303853558101</v>
      </c>
      <c r="L307">
        <f>(Table2[[#This Row],[6M Return vs Nifty]]-AVERAGE(Table2[6M Return vs Nifty]))/_xlfn.STDEV.P(Table2[6M Return vs Nifty])</f>
        <v>-0.70182142853944618</v>
      </c>
      <c r="M307">
        <v>2.5150082775867002</v>
      </c>
      <c r="N307">
        <f>(Table2[[#This Row],[1W Return vs Nifty]]-AVERAGE(Table2[1W Return vs Nifty]))/_xlfn.STDEV.P(Table2[1W Return vs Nifty])</f>
        <v>0.18401292325189947</v>
      </c>
      <c r="O307">
        <v>155.54</v>
      </c>
      <c r="P307">
        <v>173.75312301258799</v>
      </c>
      <c r="Q307">
        <v>172.88900285758501</v>
      </c>
      <c r="R307">
        <v>55.214959276407299</v>
      </c>
      <c r="S307" s="1">
        <f>(Table2[[#This Row],[Close Price]]-Table2[[#This Row],[20D EMA]])/Table2[[#This Row],[20D EMA]]</f>
        <v>-1.0415327247010445E-2</v>
      </c>
      <c r="T307" s="1">
        <f>(Table2[[#This Row],[Close Price]]-Table2[[#This Row],[50D EMA]])/Table2[[#This Row],[50D EMA]]</f>
        <v>-0.11414541890652027</v>
      </c>
      <c r="U307" s="1">
        <f>(Table2[[#This Row],[Close Price]]-Table2[[#This Row],[200D EMA]])/Table2[[#This Row],[200D EMA]]</f>
        <v>-0.10971781052615871</v>
      </c>
      <c r="V307">
        <v>0.80438345003866796</v>
      </c>
      <c r="W307">
        <v>152.41999999999999</v>
      </c>
      <c r="X307">
        <v>156.30000000000001</v>
      </c>
      <c r="Y307">
        <v>142.41</v>
      </c>
      <c r="Z307">
        <v>156.30000000000001</v>
      </c>
      <c r="AA307">
        <v>140.6</v>
      </c>
      <c r="AB307">
        <v>171.94</v>
      </c>
      <c r="AC307" s="1">
        <f>(Table2[[#This Row],[Close Price]]/Table2[[#This Row],[Day Low]])-1</f>
        <v>9.8412281852775507E-3</v>
      </c>
      <c r="AD307" s="1">
        <f>(Table2[[#This Row],[Day High]]/Table2[[#This Row],[Close Price]])-1</f>
        <v>1.5462577962578106E-2</v>
      </c>
      <c r="AE307" s="1">
        <f>(Table2[[#This Row],[Close Price]]/Table2[[#This Row],[Current Week Low]])-1</f>
        <v>8.0822975914612627E-2</v>
      </c>
      <c r="AF307" s="1">
        <f>(Table2[[#This Row],[Current Week High]]/Table2[[#This Row],[Close Price]])-1</f>
        <v>1.5462577962578106E-2</v>
      </c>
      <c r="AG307" s="1">
        <f>(Table2[[#This Row],[Close Price]]/Table2[[#This Row],[Current Month Low]])-1</f>
        <v>9.4736842105263008E-2</v>
      </c>
      <c r="AH307" s="1">
        <f>(Table2[[#This Row],[Current Month High]]/Table2[[#This Row],[Close Price]])-1</f>
        <v>0.11707380457380467</v>
      </c>
      <c r="AI307">
        <v>53.716216216216203</v>
      </c>
      <c r="AJ307">
        <v>45.207547169811299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-0.23</v>
      </c>
      <c r="AM307" t="s">
        <v>3189</v>
      </c>
      <c r="AN307">
        <v>1.85</v>
      </c>
      <c r="AO307" t="s">
        <v>3190</v>
      </c>
      <c r="AP307">
        <v>0.166321228352277</v>
      </c>
      <c r="AQ307">
        <f>(Table2[[#This Row],[Sharpe Ratio]]-AVERAGE(Table2[Sharpe Ratio]))/_xlfn.STDEV.P(Table2[Sharpe Ratio])</f>
        <v>1.2602832256033054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330</v>
      </c>
      <c r="AT307">
        <f>_xlfn.RANK.AVG(Table2[[#This Row],[6M Return vs Nifty Z-Score]],Table2[6M Return vs Nifty Z-Score])</f>
        <v>580</v>
      </c>
      <c r="AU307">
        <f>_xlfn.RANK.AVG(Table2[[#This Row],[Sharpe Ratio Z-Score]],Table2[Sharpe Ratio Z-Score])</f>
        <v>76</v>
      </c>
      <c r="AV307">
        <f>(Table2[[#This Row],[Rank 1Y]]+Table2[[#This Row],[Rank 6M]]+Table2[[#This Row],[Rank Sharpe]])/3</f>
        <v>328.66666666666669</v>
      </c>
    </row>
    <row r="308" spans="1:48" x14ac:dyDescent="0.3">
      <c r="A308" t="s">
        <v>1052</v>
      </c>
      <c r="B308" t="s">
        <v>1053</v>
      </c>
      <c r="C308" t="s">
        <v>3149</v>
      </c>
      <c r="D308" t="s">
        <v>153</v>
      </c>
      <c r="E308">
        <v>12973.597559510999</v>
      </c>
      <c r="F308">
        <v>18.93</v>
      </c>
      <c r="G308">
        <v>8.4328270411318407</v>
      </c>
      <c r="H308">
        <f>(Table2[[#This Row],[1Y Return vs Nifty]]-AVERAGE(Table2[1Y Return vs Nifty]))/_xlfn.STDEV.P(Table2[1Y Return vs Nifty])</f>
        <v>-0.18261001981054942</v>
      </c>
      <c r="I308">
        <v>-0.72436423959293506</v>
      </c>
      <c r="J308">
        <f>(Table2[[#This Row],[1M Return vs Nifty]]-AVERAGE(Table2[1M Return vs Nifty]))/_xlfn.STDEV.P(Table2[1M Return vs Nifty])</f>
        <v>-0.50092682642628061</v>
      </c>
      <c r="K308">
        <v>-6.90534939173381</v>
      </c>
      <c r="L308">
        <f>(Table2[[#This Row],[6M Return vs Nifty]]-AVERAGE(Table2[6M Return vs Nifty]))/_xlfn.STDEV.P(Table2[6M Return vs Nifty])</f>
        <v>-0.45887778938320262</v>
      </c>
      <c r="M308">
        <v>1.84520611014439</v>
      </c>
      <c r="N308">
        <f>(Table2[[#This Row],[1W Return vs Nifty]]-AVERAGE(Table2[1W Return vs Nifty]))/_xlfn.STDEV.P(Table2[1W Return vs Nifty])</f>
        <v>4.2215050881871261E-2</v>
      </c>
      <c r="O308">
        <v>17.47</v>
      </c>
      <c r="P308">
        <v>18.0922735402421</v>
      </c>
      <c r="Q308">
        <v>17.457783249591799</v>
      </c>
      <c r="R308">
        <v>74.598273875795002</v>
      </c>
      <c r="S308" s="1">
        <f>(Table2[[#This Row],[Close Price]]-Table2[[#This Row],[20D EMA]])/Table2[[#This Row],[20D EMA]]</f>
        <v>8.3571837435603952E-2</v>
      </c>
      <c r="T308" s="1">
        <f>(Table2[[#This Row],[Close Price]]-Table2[[#This Row],[50D EMA]])/Table2[[#This Row],[50D EMA]]</f>
        <v>4.630299546900888E-2</v>
      </c>
      <c r="U308" s="1">
        <f>(Table2[[#This Row],[Close Price]]-Table2[[#This Row],[200D EMA]])/Table2[[#This Row],[200D EMA]]</f>
        <v>8.4330108202175361E-2</v>
      </c>
      <c r="V308">
        <v>0.99647014276165702</v>
      </c>
      <c r="W308">
        <v>17.149999999999999</v>
      </c>
      <c r="X308">
        <v>19.329999999999998</v>
      </c>
      <c r="Y308">
        <v>16.100000000000001</v>
      </c>
      <c r="Z308">
        <v>19.329999999999998</v>
      </c>
      <c r="AA308">
        <v>16.079999999999998</v>
      </c>
      <c r="AB308">
        <v>19.48</v>
      </c>
      <c r="AC308" s="1">
        <f>(Table2[[#This Row],[Close Price]]/Table2[[#This Row],[Day Low]])-1</f>
        <v>0.10379008746355689</v>
      </c>
      <c r="AD308" s="1">
        <f>(Table2[[#This Row],[Day High]]/Table2[[#This Row],[Close Price]])-1</f>
        <v>2.1130480718436262E-2</v>
      </c>
      <c r="AE308" s="1">
        <f>(Table2[[#This Row],[Close Price]]/Table2[[#This Row],[Current Week Low]])-1</f>
        <v>0.17577639751552776</v>
      </c>
      <c r="AF308" s="1">
        <f>(Table2[[#This Row],[Current Week High]]/Table2[[#This Row],[Close Price]])-1</f>
        <v>2.1130480718436262E-2</v>
      </c>
      <c r="AG308" s="1">
        <f>(Table2[[#This Row],[Close Price]]/Table2[[#This Row],[Current Month Low]])-1</f>
        <v>0.17723880597014929</v>
      </c>
      <c r="AH308" s="1">
        <f>(Table2[[#This Row],[Current Month High]]/Table2[[#This Row],[Close Price]])-1</f>
        <v>2.905441098785011E-2</v>
      </c>
      <c r="AI308">
        <v>26.782884310618002</v>
      </c>
      <c r="AJ308">
        <v>54.530612244897902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0.24</v>
      </c>
      <c r="AM308" t="s">
        <v>3190</v>
      </c>
      <c r="AN308">
        <v>5.23</v>
      </c>
      <c r="AO308" t="s">
        <v>3190</v>
      </c>
      <c r="AP308">
        <v>0.12708949752051099</v>
      </c>
      <c r="AQ308">
        <f>(Table2[[#This Row],[Sharpe Ratio]]-AVERAGE(Table2[Sharpe Ratio]))/_xlfn.STDEV.P(Table2[Sharpe Ratio])</f>
        <v>0.80724835180056087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364</v>
      </c>
      <c r="AT308">
        <f>_xlfn.RANK.AVG(Table2[[#This Row],[6M Return vs Nifty Z-Score]],Table2[6M Return vs Nifty Z-Score])</f>
        <v>478</v>
      </c>
      <c r="AU308">
        <f>_xlfn.RANK.AVG(Table2[[#This Row],[Sharpe Ratio Z-Score]],Table2[Sharpe Ratio Z-Score])</f>
        <v>147</v>
      </c>
      <c r="AV308">
        <f>(Table2[[#This Row],[Rank 1Y]]+Table2[[#This Row],[Rank 6M]]+Table2[[#This Row],[Rank Sharpe]])/3</f>
        <v>329.66666666666669</v>
      </c>
    </row>
    <row r="309" spans="1:48" x14ac:dyDescent="0.3">
      <c r="A309" t="s">
        <v>287</v>
      </c>
      <c r="B309" t="s">
        <v>288</v>
      </c>
      <c r="C309" t="s">
        <v>3145</v>
      </c>
      <c r="D309" t="s">
        <v>289</v>
      </c>
      <c r="E309">
        <v>91864.419789799998</v>
      </c>
      <c r="F309">
        <v>348.25</v>
      </c>
      <c r="G309">
        <v>68.9736258870429</v>
      </c>
      <c r="H309">
        <f>(Table2[[#This Row],[1Y Return vs Nifty]]-AVERAGE(Table2[1Y Return vs Nifty]))/_xlfn.STDEV.P(Table2[1Y Return vs Nifty])</f>
        <v>0.99361591931295057</v>
      </c>
      <c r="I309">
        <v>4.4175215086046897</v>
      </c>
      <c r="J309">
        <f>(Table2[[#This Row],[1M Return vs Nifty]]-AVERAGE(Table2[1M Return vs Nifty]))/_xlfn.STDEV.P(Table2[1M Return vs Nifty])</f>
        <v>-2.4661560987527406E-2</v>
      </c>
      <c r="K309">
        <v>-2.4762249254669499</v>
      </c>
      <c r="L309">
        <f>(Table2[[#This Row],[6M Return vs Nifty]]-AVERAGE(Table2[6M Return vs Nifty]))/_xlfn.STDEV.P(Table2[6M Return vs Nifty])</f>
        <v>-0.31565482409325379</v>
      </c>
      <c r="M309">
        <v>1.0445279036451001</v>
      </c>
      <c r="N309">
        <f>(Table2[[#This Row],[1W Return vs Nifty]]-AVERAGE(Table2[1W Return vs Nifty]))/_xlfn.STDEV.P(Table2[1W Return vs Nifty])</f>
        <v>-0.12728942619109682</v>
      </c>
      <c r="O309">
        <v>339.72</v>
      </c>
      <c r="P309">
        <v>357.985286768881</v>
      </c>
      <c r="Q309">
        <v>342.35163473444902</v>
      </c>
      <c r="R309">
        <v>69.7529531314633</v>
      </c>
      <c r="S309" s="1">
        <f>(Table2[[#This Row],[Close Price]]-Table2[[#This Row],[20D EMA]])/Table2[[#This Row],[20D EMA]]</f>
        <v>2.5108913222653868E-2</v>
      </c>
      <c r="T309" s="1">
        <f>(Table2[[#This Row],[Close Price]]-Table2[[#This Row],[50D EMA]])/Table2[[#This Row],[50D EMA]]</f>
        <v>-2.7194656117714128E-2</v>
      </c>
      <c r="U309" s="1">
        <f>(Table2[[#This Row],[Close Price]]-Table2[[#This Row],[200D EMA]])/Table2[[#This Row],[200D EMA]]</f>
        <v>1.7228967725321797E-2</v>
      </c>
      <c r="V309">
        <v>0.93702613387901101</v>
      </c>
      <c r="W309">
        <v>345.6</v>
      </c>
      <c r="X309">
        <v>354.5</v>
      </c>
      <c r="Y309">
        <v>330.3</v>
      </c>
      <c r="Z309">
        <v>355.85</v>
      </c>
      <c r="AA309">
        <v>315.5</v>
      </c>
      <c r="AB309">
        <v>355.85</v>
      </c>
      <c r="AC309" s="1">
        <f>(Table2[[#This Row],[Close Price]]/Table2[[#This Row],[Day Low]])-1</f>
        <v>7.6678240740739589E-3</v>
      </c>
      <c r="AD309" s="1">
        <f>(Table2[[#This Row],[Day High]]/Table2[[#This Row],[Close Price]])-1</f>
        <v>1.7946877243359749E-2</v>
      </c>
      <c r="AE309" s="1">
        <f>(Table2[[#This Row],[Close Price]]/Table2[[#This Row],[Current Week Low]])-1</f>
        <v>5.4344535270965721E-2</v>
      </c>
      <c r="AF309" s="1">
        <f>(Table2[[#This Row],[Current Week High]]/Table2[[#This Row],[Close Price]])-1</f>
        <v>2.1823402727925378E-2</v>
      </c>
      <c r="AG309" s="1">
        <f>(Table2[[#This Row],[Close Price]]/Table2[[#This Row],[Current Month Low]])-1</f>
        <v>0.10380348652931848</v>
      </c>
      <c r="AH309" s="1">
        <f>(Table2[[#This Row],[Current Month High]]/Table2[[#This Row],[Close Price]])-1</f>
        <v>2.1823402727925378E-2</v>
      </c>
      <c r="AI309">
        <v>32.189519023689897</v>
      </c>
      <c r="AJ309">
        <v>97.252902860379393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-0.17</v>
      </c>
      <c r="AM309" t="s">
        <v>3189</v>
      </c>
      <c r="AN309">
        <v>6.76</v>
      </c>
      <c r="AO309" t="s">
        <v>3190</v>
      </c>
      <c r="AP309">
        <v>1.0342729390746E-2</v>
      </c>
      <c r="AQ309">
        <f>(Table2[[#This Row],[Sharpe Ratio]]-AVERAGE(Table2[Sharpe Ratio]))/_xlfn.STDEV.P(Table2[Sharpe Ratio])</f>
        <v>-0.54090418302772536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98</v>
      </c>
      <c r="AT309">
        <f>_xlfn.RANK.AVG(Table2[[#This Row],[6M Return vs Nifty Z-Score]],Table2[6M Return vs Nifty Z-Score])</f>
        <v>413</v>
      </c>
      <c r="AU309">
        <f>_xlfn.RANK.AVG(Table2[[#This Row],[Sharpe Ratio Z-Score]],Table2[Sharpe Ratio Z-Score])</f>
        <v>482</v>
      </c>
      <c r="AV309">
        <f>(Table2[[#This Row],[Rank 1Y]]+Table2[[#This Row],[Rank 6M]]+Table2[[#This Row],[Rank Sharpe]])/3</f>
        <v>331</v>
      </c>
    </row>
    <row r="310" spans="1:48" x14ac:dyDescent="0.3">
      <c r="A310" t="s">
        <v>1132</v>
      </c>
      <c r="B310" t="s">
        <v>1133</v>
      </c>
      <c r="C310" t="s">
        <v>3155</v>
      </c>
      <c r="D310" t="s">
        <v>448</v>
      </c>
      <c r="E310">
        <v>10956.058514210001</v>
      </c>
      <c r="F310">
        <v>235.21</v>
      </c>
      <c r="G310">
        <v>41.748142356447097</v>
      </c>
      <c r="H310">
        <f>(Table2[[#This Row],[1Y Return vs Nifty]]-AVERAGE(Table2[1Y Return vs Nifty]))/_xlfn.STDEV.P(Table2[1Y Return vs Nifty])</f>
        <v>0.46466155226912531</v>
      </c>
      <c r="I310">
        <v>14.583731324477</v>
      </c>
      <c r="J310">
        <f>(Table2[[#This Row],[1M Return vs Nifty]]-AVERAGE(Table2[1M Return vs Nifty]))/_xlfn.STDEV.P(Table2[1M Return vs Nifty])</f>
        <v>0.91697986271771059</v>
      </c>
      <c r="K310">
        <v>-9.6016685759742195</v>
      </c>
      <c r="L310">
        <f>(Table2[[#This Row],[6M Return vs Nifty]]-AVERAGE(Table2[6M Return vs Nifty]))/_xlfn.STDEV.P(Table2[6M Return vs Nifty])</f>
        <v>-0.54606766898046288</v>
      </c>
      <c r="M310">
        <v>8.4681168128870201</v>
      </c>
      <c r="N310">
        <f>(Table2[[#This Row],[1W Return vs Nifty]]-AVERAGE(Table2[1W Return vs Nifty]))/_xlfn.STDEV.P(Table2[1W Return vs Nifty])</f>
        <v>1.4442926973781092</v>
      </c>
      <c r="O310">
        <v>221.51</v>
      </c>
      <c r="P310">
        <v>230.57651222084201</v>
      </c>
      <c r="Q310">
        <v>230.113250466615</v>
      </c>
      <c r="R310">
        <v>70.246751606144102</v>
      </c>
      <c r="S310" s="1">
        <f>(Table2[[#This Row],[Close Price]]-Table2[[#This Row],[20D EMA]])/Table2[[#This Row],[20D EMA]]</f>
        <v>6.184822355649866E-2</v>
      </c>
      <c r="T310" s="1">
        <f>(Table2[[#This Row],[Close Price]]-Table2[[#This Row],[50D EMA]])/Table2[[#This Row],[50D EMA]]</f>
        <v>2.0095228844124992E-2</v>
      </c>
      <c r="U310" s="1">
        <f>(Table2[[#This Row],[Close Price]]-Table2[[#This Row],[200D EMA]])/Table2[[#This Row],[200D EMA]]</f>
        <v>2.2148874621735214E-2</v>
      </c>
      <c r="V310">
        <v>1.16487892778282</v>
      </c>
      <c r="W310">
        <v>229</v>
      </c>
      <c r="X310">
        <v>239.13</v>
      </c>
      <c r="Y310">
        <v>221.01</v>
      </c>
      <c r="Z310">
        <v>239.13</v>
      </c>
      <c r="AA310">
        <v>203.65</v>
      </c>
      <c r="AB310">
        <v>243.65</v>
      </c>
      <c r="AC310" s="1">
        <f>(Table2[[#This Row],[Close Price]]/Table2[[#This Row],[Day Low]])-1</f>
        <v>2.7117903930131027E-2</v>
      </c>
      <c r="AD310" s="1">
        <f>(Table2[[#This Row],[Day High]]/Table2[[#This Row],[Close Price]])-1</f>
        <v>1.6665958080013477E-2</v>
      </c>
      <c r="AE310" s="1">
        <f>(Table2[[#This Row],[Close Price]]/Table2[[#This Row],[Current Week Low]])-1</f>
        <v>6.4250486403330198E-2</v>
      </c>
      <c r="AF310" s="1">
        <f>(Table2[[#This Row],[Current Week High]]/Table2[[#This Row],[Close Price]])-1</f>
        <v>1.6665958080013477E-2</v>
      </c>
      <c r="AG310" s="1">
        <f>(Table2[[#This Row],[Close Price]]/Table2[[#This Row],[Current Month Low]])-1</f>
        <v>0.1549717652835747</v>
      </c>
      <c r="AH310" s="1">
        <f>(Table2[[#This Row],[Current Month High]]/Table2[[#This Row],[Close Price]])-1</f>
        <v>3.5882828111049703E-2</v>
      </c>
      <c r="AI310">
        <v>63.343395263806698</v>
      </c>
      <c r="AJ310">
        <v>75.464378963073401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0</v>
      </c>
      <c r="AM310" t="s">
        <v>3191</v>
      </c>
      <c r="AN310">
        <v>10.75</v>
      </c>
      <c r="AO310" t="s">
        <v>3190</v>
      </c>
      <c r="AP310">
        <v>6.7172364444644E-2</v>
      </c>
      <c r="AQ310">
        <f>(Table2[[#This Row],[Sharpe Ratio]]-AVERAGE(Table2[Sharpe Ratio]))/_xlfn.STDEV.P(Table2[Sharpe Ratio])</f>
        <v>0.1153453884047001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170</v>
      </c>
      <c r="AT310">
        <f>_xlfn.RANK.AVG(Table2[[#This Row],[6M Return vs Nifty Z-Score]],Table2[6M Return vs Nifty Z-Score])</f>
        <v>504</v>
      </c>
      <c r="AU310">
        <f>_xlfn.RANK.AVG(Table2[[#This Row],[Sharpe Ratio Z-Score]],Table2[Sharpe Ratio Z-Score])</f>
        <v>319</v>
      </c>
      <c r="AV310">
        <f>(Table2[[#This Row],[Rank 1Y]]+Table2[[#This Row],[Rank 6M]]+Table2[[#This Row],[Rank Sharpe]])/3</f>
        <v>331</v>
      </c>
    </row>
    <row r="311" spans="1:48" x14ac:dyDescent="0.3">
      <c r="A311" t="s">
        <v>297</v>
      </c>
      <c r="B311" t="s">
        <v>298</v>
      </c>
      <c r="C311" t="s">
        <v>3144</v>
      </c>
      <c r="D311" t="s">
        <v>212</v>
      </c>
      <c r="E311">
        <v>89956.006250175007</v>
      </c>
      <c r="F311">
        <v>4241.8999999999996</v>
      </c>
      <c r="G311">
        <v>26.124370359628799</v>
      </c>
      <c r="H311">
        <f>(Table2[[#This Row],[1Y Return vs Nifty]]-AVERAGE(Table2[1Y Return vs Nifty]))/_xlfn.STDEV.P(Table2[1Y Return vs Nifty])</f>
        <v>0.16111276797933496</v>
      </c>
      <c r="I311">
        <v>-0.99044280624077796</v>
      </c>
      <c r="J311">
        <f>(Table2[[#This Row],[1M Return vs Nifty]]-AVERAGE(Table2[1M Return vs Nifty]))/_xlfn.STDEV.P(Table2[1M Return vs Nifty])</f>
        <v>-0.52557225523934159</v>
      </c>
      <c r="K311">
        <v>1.2581825511986799</v>
      </c>
      <c r="L311">
        <f>(Table2[[#This Row],[6M Return vs Nifty]]-AVERAGE(Table2[6M Return vs Nifty]))/_xlfn.STDEV.P(Table2[6M Return vs Nifty])</f>
        <v>-0.19489666602328795</v>
      </c>
      <c r="M311">
        <v>-9.9723965797143599E-2</v>
      </c>
      <c r="N311">
        <f>(Table2[[#This Row],[1W Return vs Nifty]]-AVERAGE(Table2[1W Return vs Nifty]))/_xlfn.STDEV.P(Table2[1W Return vs Nifty])</f>
        <v>-0.36952883422692134</v>
      </c>
      <c r="O311">
        <v>4306.7299999999996</v>
      </c>
      <c r="P311">
        <v>4352.3774549546297</v>
      </c>
      <c r="Q311">
        <v>3999.17938565041</v>
      </c>
      <c r="R311">
        <v>39.5249543541427</v>
      </c>
      <c r="S311" s="1">
        <f>(Table2[[#This Row],[Close Price]]-Table2[[#This Row],[20D EMA]])/Table2[[#This Row],[20D EMA]]</f>
        <v>-1.5053184202399485E-2</v>
      </c>
      <c r="T311" s="1">
        <f>(Table2[[#This Row],[Close Price]]-Table2[[#This Row],[50D EMA]])/Table2[[#This Row],[50D EMA]]</f>
        <v>-2.5383243089099609E-2</v>
      </c>
      <c r="U311" s="1">
        <f>(Table2[[#This Row],[Close Price]]-Table2[[#This Row],[200D EMA]])/Table2[[#This Row],[200D EMA]]</f>
        <v>6.0692604893019697E-2</v>
      </c>
      <c r="V311">
        <v>1.04626578657748</v>
      </c>
      <c r="W311">
        <v>4187</v>
      </c>
      <c r="X311">
        <v>4279.3999999999996</v>
      </c>
      <c r="Y311">
        <v>4187</v>
      </c>
      <c r="Z311">
        <v>4375.5</v>
      </c>
      <c r="AA311">
        <v>4126.6000000000004</v>
      </c>
      <c r="AB311">
        <v>4552.8999999999996</v>
      </c>
      <c r="AC311" s="1">
        <f>(Table2[[#This Row],[Close Price]]/Table2[[#This Row],[Day Low]])-1</f>
        <v>1.3112013374731335E-2</v>
      </c>
      <c r="AD311" s="1">
        <f>(Table2[[#This Row],[Day High]]/Table2[[#This Row],[Close Price]])-1</f>
        <v>8.8403781324406516E-3</v>
      </c>
      <c r="AE311" s="1">
        <f>(Table2[[#This Row],[Close Price]]/Table2[[#This Row],[Current Week Low]])-1</f>
        <v>1.3112013374731335E-2</v>
      </c>
      <c r="AF311" s="1">
        <f>(Table2[[#This Row],[Current Week High]]/Table2[[#This Row],[Close Price]])-1</f>
        <v>3.1495320493175383E-2</v>
      </c>
      <c r="AG311" s="1">
        <f>(Table2[[#This Row],[Close Price]]/Table2[[#This Row],[Current Month Low]])-1</f>
        <v>2.7940677555372329E-2</v>
      </c>
      <c r="AH311" s="1">
        <f>(Table2[[#This Row],[Current Month High]]/Table2[[#This Row],[Close Price]])-1</f>
        <v>7.3316202645041129E-2</v>
      </c>
      <c r="AI311">
        <v>14.665597963176801</v>
      </c>
      <c r="AJ311">
        <v>48.943117977527997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-0.05</v>
      </c>
      <c r="AM311" t="s">
        <v>3189</v>
      </c>
      <c r="AN311">
        <v>-6.13</v>
      </c>
      <c r="AO311" t="s">
        <v>3189</v>
      </c>
      <c r="AP311">
        <v>4.8937540541335998E-2</v>
      </c>
      <c r="AQ311">
        <f>(Table2[[#This Row],[Sharpe Ratio]]-AVERAGE(Table2[Sharpe Ratio]))/_xlfn.STDEV.P(Table2[Sharpe Ratio])</f>
        <v>-9.5224244153072637E-2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255</v>
      </c>
      <c r="AT311">
        <f>_xlfn.RANK.AVG(Table2[[#This Row],[6M Return vs Nifty Z-Score]],Table2[6M Return vs Nifty Z-Score])</f>
        <v>362</v>
      </c>
      <c r="AU311">
        <f>_xlfn.RANK.AVG(Table2[[#This Row],[Sharpe Ratio Z-Score]],Table2[Sharpe Ratio Z-Score])</f>
        <v>379</v>
      </c>
      <c r="AV311">
        <f>(Table2[[#This Row],[Rank 1Y]]+Table2[[#This Row],[Rank 6M]]+Table2[[#This Row],[Rank Sharpe]])/3</f>
        <v>332</v>
      </c>
    </row>
    <row r="312" spans="1:48" x14ac:dyDescent="0.3">
      <c r="A312" t="s">
        <v>146</v>
      </c>
      <c r="B312" t="s">
        <v>147</v>
      </c>
      <c r="C312" t="s">
        <v>3154</v>
      </c>
      <c r="D312" t="s">
        <v>148</v>
      </c>
      <c r="E312">
        <v>176403.33401922</v>
      </c>
      <c r="F312">
        <v>451.85</v>
      </c>
      <c r="G312">
        <v>69.953873685045295</v>
      </c>
      <c r="H312">
        <f>(Table2[[#This Row],[1Y Return vs Nifty]]-AVERAGE(Table2[1Y Return vs Nifty]))/_xlfn.STDEV.P(Table2[1Y Return vs Nifty])</f>
        <v>1.0126608098455931</v>
      </c>
      <c r="I312">
        <v>-0.86443736415462302</v>
      </c>
      <c r="J312">
        <f>(Table2[[#This Row],[1M Return vs Nifty]]-AVERAGE(Table2[1M Return vs Nifty]))/_xlfn.STDEV.P(Table2[1M Return vs Nifty])</f>
        <v>-0.51390104777563517</v>
      </c>
      <c r="K312">
        <v>-5.1640625390945099</v>
      </c>
      <c r="L312">
        <f>(Table2[[#This Row],[6M Return vs Nifty]]-AVERAGE(Table2[6M Return vs Nifty]))/_xlfn.STDEV.P(Table2[6M Return vs Nifty])</f>
        <v>-0.40257043826791411</v>
      </c>
      <c r="M312">
        <v>-1.5453593025802499</v>
      </c>
      <c r="N312">
        <f>(Table2[[#This Row],[1W Return vs Nifty]]-AVERAGE(Table2[1W Return vs Nifty]))/_xlfn.STDEV.P(Table2[1W Return vs Nifty])</f>
        <v>-0.67557146135298118</v>
      </c>
      <c r="O312">
        <v>452.69</v>
      </c>
      <c r="P312">
        <v>459.62504886833602</v>
      </c>
      <c r="Q312">
        <v>415.27930871913799</v>
      </c>
      <c r="R312">
        <v>53.469102914955997</v>
      </c>
      <c r="S312" s="1">
        <f>(Table2[[#This Row],[Close Price]]-Table2[[#This Row],[20D EMA]])/Table2[[#This Row],[20D EMA]]</f>
        <v>-1.8555744549249486E-3</v>
      </c>
      <c r="T312" s="1">
        <f>(Table2[[#This Row],[Close Price]]-Table2[[#This Row],[50D EMA]])/Table2[[#This Row],[50D EMA]]</f>
        <v>-1.6916068624804732E-2</v>
      </c>
      <c r="U312" s="1">
        <f>(Table2[[#This Row],[Close Price]]-Table2[[#This Row],[200D EMA]])/Table2[[#This Row],[200D EMA]]</f>
        <v>8.806287843634307E-2</v>
      </c>
      <c r="V312">
        <v>0.70100867289937097</v>
      </c>
      <c r="W312">
        <v>448.9</v>
      </c>
      <c r="X312">
        <v>456.35</v>
      </c>
      <c r="Y312">
        <v>442.75</v>
      </c>
      <c r="Z312">
        <v>456.35</v>
      </c>
      <c r="AA312">
        <v>430.25</v>
      </c>
      <c r="AB312">
        <v>476.45</v>
      </c>
      <c r="AC312" s="1">
        <f>(Table2[[#This Row],[Close Price]]/Table2[[#This Row],[Day Low]])-1</f>
        <v>6.5716195143685763E-3</v>
      </c>
      <c r="AD312" s="1">
        <f>(Table2[[#This Row],[Day High]]/Table2[[#This Row],[Close Price]])-1</f>
        <v>9.9590572092509433E-3</v>
      </c>
      <c r="AE312" s="1">
        <f>(Table2[[#This Row],[Close Price]]/Table2[[#This Row],[Current Week Low]])-1</f>
        <v>2.055335968379457E-2</v>
      </c>
      <c r="AF312" s="1">
        <f>(Table2[[#This Row],[Current Week High]]/Table2[[#This Row],[Close Price]])-1</f>
        <v>9.9590572092509433E-3</v>
      </c>
      <c r="AG312" s="1">
        <f>(Table2[[#This Row],[Close Price]]/Table2[[#This Row],[Current Month Low]])-1</f>
        <v>5.0203370133643288E-2</v>
      </c>
      <c r="AH312" s="1">
        <f>(Table2[[#This Row],[Current Month High]]/Table2[[#This Row],[Close Price]])-1</f>
        <v>5.4442846077237927E-2</v>
      </c>
      <c r="AI312">
        <v>15.8902290583158</v>
      </c>
      <c r="AJ312">
        <v>95.8179848320693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0</v>
      </c>
      <c r="AM312" t="s">
        <v>3191</v>
      </c>
      <c r="AN312">
        <v>-1.32</v>
      </c>
      <c r="AO312" t="s">
        <v>3189</v>
      </c>
      <c r="AP312">
        <v>1.8770218394991E-2</v>
      </c>
      <c r="AQ312">
        <f>(Table2[[#This Row],[Sharpe Ratio]]-AVERAGE(Table2[Sharpe Ratio]))/_xlfn.STDEV.P(Table2[Sharpe Ratio])</f>
        <v>-0.44358636562414661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94</v>
      </c>
      <c r="AT312">
        <f>_xlfn.RANK.AVG(Table2[[#This Row],[6M Return vs Nifty Z-Score]],Table2[6M Return vs Nifty Z-Score])</f>
        <v>453</v>
      </c>
      <c r="AU312">
        <f>_xlfn.RANK.AVG(Table2[[#This Row],[Sharpe Ratio Z-Score]],Table2[Sharpe Ratio Z-Score])</f>
        <v>453</v>
      </c>
      <c r="AV312">
        <f>(Table2[[#This Row],[Rank 1Y]]+Table2[[#This Row],[Rank 6M]]+Table2[[#This Row],[Rank Sharpe]])/3</f>
        <v>333.33333333333331</v>
      </c>
    </row>
    <row r="313" spans="1:48" x14ac:dyDescent="0.3">
      <c r="A313" t="s">
        <v>1238</v>
      </c>
      <c r="B313" t="s">
        <v>1239</v>
      </c>
      <c r="C313" t="s">
        <v>3156</v>
      </c>
      <c r="D313" t="s">
        <v>915</v>
      </c>
      <c r="E313">
        <v>9529.5454195599996</v>
      </c>
      <c r="F313">
        <v>204.7</v>
      </c>
      <c r="G313">
        <v>3.11656712348596</v>
      </c>
      <c r="H313">
        <f>(Table2[[#This Row],[1Y Return vs Nifty]]-AVERAGE(Table2[1Y Return vs Nifty]))/_xlfn.STDEV.P(Table2[1Y Return vs Nifty])</f>
        <v>-0.28589776846040033</v>
      </c>
      <c r="I313">
        <v>11.5850408605481</v>
      </c>
      <c r="J313">
        <f>(Table2[[#This Row],[1M Return vs Nifty]]-AVERAGE(Table2[1M Return vs Nifty]))/_xlfn.STDEV.P(Table2[1M Return vs Nifty])</f>
        <v>0.63922726771453098</v>
      </c>
      <c r="K313">
        <v>-4.96881385053429</v>
      </c>
      <c r="L313">
        <f>(Table2[[#This Row],[6M Return vs Nifty]]-AVERAGE(Table2[6M Return vs Nifty]))/_xlfn.STDEV.P(Table2[6M Return vs Nifty])</f>
        <v>-0.39625675339462846</v>
      </c>
      <c r="M313">
        <v>-0.15138531606557401</v>
      </c>
      <c r="N313">
        <f>(Table2[[#This Row],[1W Return vs Nifty]]-AVERAGE(Table2[1W Return vs Nifty]))/_xlfn.STDEV.P(Table2[1W Return vs Nifty])</f>
        <v>-0.38046560019738557</v>
      </c>
      <c r="O313">
        <v>198</v>
      </c>
      <c r="P313">
        <v>199.66680772410101</v>
      </c>
      <c r="Q313">
        <v>194.67033557876101</v>
      </c>
      <c r="R313">
        <v>65.208079994856604</v>
      </c>
      <c r="S313" s="1">
        <f>(Table2[[#This Row],[Close Price]]-Table2[[#This Row],[20D EMA]])/Table2[[#This Row],[20D EMA]]</f>
        <v>3.3838383838383779E-2</v>
      </c>
      <c r="T313" s="1">
        <f>(Table2[[#This Row],[Close Price]]-Table2[[#This Row],[50D EMA]])/Table2[[#This Row],[50D EMA]]</f>
        <v>2.5207956862083124E-2</v>
      </c>
      <c r="U313" s="1">
        <f>(Table2[[#This Row],[Close Price]]-Table2[[#This Row],[200D EMA]])/Table2[[#This Row],[200D EMA]]</f>
        <v>5.1521277709931868E-2</v>
      </c>
      <c r="V313">
        <v>0.92848587370639002</v>
      </c>
      <c r="W313">
        <v>202.24</v>
      </c>
      <c r="X313">
        <v>206.54</v>
      </c>
      <c r="Y313">
        <v>195.5</v>
      </c>
      <c r="Z313">
        <v>206.54</v>
      </c>
      <c r="AA313">
        <v>186.1</v>
      </c>
      <c r="AB313">
        <v>207.5</v>
      </c>
      <c r="AC313" s="1">
        <f>(Table2[[#This Row],[Close Price]]/Table2[[#This Row],[Day Low]])-1</f>
        <v>1.2163765822784667E-2</v>
      </c>
      <c r="AD313" s="1">
        <f>(Table2[[#This Row],[Day High]]/Table2[[#This Row],[Close Price]])-1</f>
        <v>8.9887640449437534E-3</v>
      </c>
      <c r="AE313" s="1">
        <f>(Table2[[#This Row],[Close Price]]/Table2[[#This Row],[Current Week Low]])-1</f>
        <v>4.7058823529411598E-2</v>
      </c>
      <c r="AF313" s="1">
        <f>(Table2[[#This Row],[Current Week High]]/Table2[[#This Row],[Close Price]])-1</f>
        <v>8.9887640449437534E-3</v>
      </c>
      <c r="AG313" s="1">
        <f>(Table2[[#This Row],[Close Price]]/Table2[[#This Row],[Current Month Low]])-1</f>
        <v>9.9946265448683569E-2</v>
      </c>
      <c r="AH313" s="1">
        <f>(Table2[[#This Row],[Current Month High]]/Table2[[#This Row],[Close Price]])-1</f>
        <v>1.3678553981436359E-2</v>
      </c>
      <c r="AI313">
        <v>28.969223253541699</v>
      </c>
      <c r="AJ313">
        <v>51.967334818114303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-0.05</v>
      </c>
      <c r="AM313" t="s">
        <v>3189</v>
      </c>
      <c r="AN313">
        <v>3.88</v>
      </c>
      <c r="AO313" t="s">
        <v>3190</v>
      </c>
      <c r="AP313">
        <v>0.12792889755342499</v>
      </c>
      <c r="AQ313">
        <f>(Table2[[#This Row],[Sharpe Ratio]]-AVERAGE(Table2[Sharpe Ratio]))/_xlfn.STDEV.P(Table2[Sharpe Ratio])</f>
        <v>0.81694146194173511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407</v>
      </c>
      <c r="AT313">
        <f>_xlfn.RANK.AVG(Table2[[#This Row],[6M Return vs Nifty Z-Score]],Table2[6M Return vs Nifty Z-Score])</f>
        <v>450</v>
      </c>
      <c r="AU313">
        <f>_xlfn.RANK.AVG(Table2[[#This Row],[Sharpe Ratio Z-Score]],Table2[Sharpe Ratio Z-Score])</f>
        <v>144</v>
      </c>
      <c r="AV313">
        <f>(Table2[[#This Row],[Rank 1Y]]+Table2[[#This Row],[Rank 6M]]+Table2[[#This Row],[Rank Sharpe]])/3</f>
        <v>333.66666666666669</v>
      </c>
    </row>
    <row r="314" spans="1:48" x14ac:dyDescent="0.3">
      <c r="A314" t="s">
        <v>1118</v>
      </c>
      <c r="B314" t="s">
        <v>1119</v>
      </c>
      <c r="C314" t="s">
        <v>3153</v>
      </c>
      <c r="D314" t="s">
        <v>111</v>
      </c>
      <c r="E314">
        <v>11174.314624500001</v>
      </c>
      <c r="F314">
        <v>808.55</v>
      </c>
      <c r="G314">
        <v>41.405340784260197</v>
      </c>
      <c r="H314">
        <f>(Table2[[#This Row],[1Y Return vs Nifty]]-AVERAGE(Table2[1Y Return vs Nifty]))/_xlfn.STDEV.P(Table2[1Y Return vs Nifty])</f>
        <v>0.45800138080021541</v>
      </c>
      <c r="I314">
        <v>-6.5654420156849502</v>
      </c>
      <c r="J314">
        <f>(Table2[[#This Row],[1M Return vs Nifty]]-AVERAGE(Table2[1M Return vs Nifty]))/_xlfn.STDEV.P(Table2[1M Return vs Nifty])</f>
        <v>-1.0419544948170067</v>
      </c>
      <c r="K314">
        <v>7.0030256087103897</v>
      </c>
      <c r="L314">
        <f>(Table2[[#This Row],[6M Return vs Nifty]]-AVERAGE(Table2[6M Return vs Nifty]))/_xlfn.STDEV.P(Table2[6M Return vs Nifty])</f>
        <v>-9.1277936222592358E-3</v>
      </c>
      <c r="M314">
        <v>-3.4204162994462699</v>
      </c>
      <c r="N314">
        <f>(Table2[[#This Row],[1W Return vs Nifty]]-AVERAGE(Table2[1W Return vs Nifty]))/_xlfn.STDEV.P(Table2[1W Return vs Nifty])</f>
        <v>-1.0725231370147896</v>
      </c>
      <c r="O314">
        <v>849.5</v>
      </c>
      <c r="P314">
        <v>837.34706427717401</v>
      </c>
      <c r="Q314">
        <v>725.26452941580897</v>
      </c>
      <c r="R314">
        <v>34.3188250744806</v>
      </c>
      <c r="S314" s="1">
        <f>(Table2[[#This Row],[Close Price]]-Table2[[#This Row],[20D EMA]])/Table2[[#This Row],[20D EMA]]</f>
        <v>-4.8204826368452088E-2</v>
      </c>
      <c r="T314" s="1">
        <f>(Table2[[#This Row],[Close Price]]-Table2[[#This Row],[50D EMA]])/Table2[[#This Row],[50D EMA]]</f>
        <v>-3.4390834464837643E-2</v>
      </c>
      <c r="U314" s="1">
        <f>(Table2[[#This Row],[Close Price]]-Table2[[#This Row],[200D EMA]])/Table2[[#This Row],[200D EMA]]</f>
        <v>0.11483461165717886</v>
      </c>
      <c r="V314">
        <v>0.66999637259837497</v>
      </c>
      <c r="W314">
        <v>804.45</v>
      </c>
      <c r="X314">
        <v>824</v>
      </c>
      <c r="Y314">
        <v>804</v>
      </c>
      <c r="Z314">
        <v>841.55</v>
      </c>
      <c r="AA314">
        <v>791.9</v>
      </c>
      <c r="AB314">
        <v>974.65</v>
      </c>
      <c r="AC314" s="1">
        <f>(Table2[[#This Row],[Close Price]]/Table2[[#This Row],[Day Low]])-1</f>
        <v>5.0966498850144593E-3</v>
      </c>
      <c r="AD314" s="1">
        <f>(Table2[[#This Row],[Day High]]/Table2[[#This Row],[Close Price]])-1</f>
        <v>1.9108280254777066E-2</v>
      </c>
      <c r="AE314" s="1">
        <f>(Table2[[#This Row],[Close Price]]/Table2[[#This Row],[Current Week Low]])-1</f>
        <v>5.6592039800993366E-3</v>
      </c>
      <c r="AF314" s="1">
        <f>(Table2[[#This Row],[Current Week High]]/Table2[[#This Row],[Close Price]])-1</f>
        <v>4.0813802485931694E-2</v>
      </c>
      <c r="AG314" s="1">
        <f>(Table2[[#This Row],[Close Price]]/Table2[[#This Row],[Current Month Low]])-1</f>
        <v>2.1025381992675785E-2</v>
      </c>
      <c r="AH314" s="1">
        <f>(Table2[[#This Row],[Current Month High]]/Table2[[#This Row],[Close Price]])-1</f>
        <v>0.20542947251252253</v>
      </c>
      <c r="AI314">
        <v>21.204625564281699</v>
      </c>
      <c r="AJ314">
        <v>85.001716050795096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0.27</v>
      </c>
      <c r="AM314" t="s">
        <v>3190</v>
      </c>
      <c r="AN314">
        <v>-13.5</v>
      </c>
      <c r="AO314" t="s">
        <v>3189</v>
      </c>
      <c r="AQ314">
        <f>(Table2[[#This Row],[Sharpe Ratio]]-AVERAGE(Table2[Sharpe Ratio]))/_xlfn.STDEV.P(Table2[Sharpe Ratio])</f>
        <v>-0.66033855426170107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-2.3259425989155411</v>
      </c>
      <c r="AS314">
        <f>_xlfn.RANK.AVG(Table2[[#This Row],[1Y Return vs Nifty Z-Score]],Table2[1Y Return vs Nifty Z-Score])</f>
        <v>171</v>
      </c>
      <c r="AT314">
        <f>_xlfn.RANK.AVG(Table2[[#This Row],[6M Return vs Nifty Z-Score]],Table2[6M Return vs Nifty Z-Score])</f>
        <v>298</v>
      </c>
      <c r="AU314">
        <f>_xlfn.RANK.AVG(Table2[[#This Row],[Sharpe Ratio Z-Score]],Table2[Sharpe Ratio Z-Score])</f>
        <v>533</v>
      </c>
      <c r="AV314">
        <f>(Table2[[#This Row],[Rank 1Y]]+Table2[[#This Row],[Rank 6M]]+Table2[[#This Row],[Rank Sharpe]])/3</f>
        <v>334</v>
      </c>
    </row>
    <row r="315" spans="1:48" x14ac:dyDescent="0.3">
      <c r="A315" t="s">
        <v>538</v>
      </c>
      <c r="B315" t="s">
        <v>539</v>
      </c>
      <c r="C315" t="s">
        <v>3148</v>
      </c>
      <c r="D315" t="s">
        <v>51</v>
      </c>
      <c r="E315">
        <v>38385.448183400003</v>
      </c>
      <c r="F315">
        <v>1513</v>
      </c>
      <c r="G315">
        <v>19.022754006315001</v>
      </c>
      <c r="H315">
        <f>(Table2[[#This Row],[1Y Return vs Nifty]]-AVERAGE(Table2[1Y Return vs Nifty]))/_xlfn.STDEV.P(Table2[1Y Return vs Nifty])</f>
        <v>2.3137955560164233E-2</v>
      </c>
      <c r="I315">
        <v>-1.75447337417288</v>
      </c>
      <c r="J315">
        <f>(Table2[[#This Row],[1M Return vs Nifty]]-AVERAGE(Table2[1M Return vs Nifty]))/_xlfn.STDEV.P(Table2[1M Return vs Nifty])</f>
        <v>-0.59634030397847482</v>
      </c>
      <c r="K315">
        <v>10.1602558170002</v>
      </c>
      <c r="L315">
        <f>(Table2[[#This Row],[6M Return vs Nifty]]-AVERAGE(Table2[6M Return vs Nifty]))/_xlfn.STDEV.P(Table2[6M Return vs Nifty])</f>
        <v>9.2966395867836796E-2</v>
      </c>
      <c r="M315">
        <v>-4.7705294903434101</v>
      </c>
      <c r="N315">
        <f>(Table2[[#This Row],[1W Return vs Nifty]]-AVERAGE(Table2[1W Return vs Nifty]))/_xlfn.STDEV.P(Table2[1W Return vs Nifty])</f>
        <v>-1.3583436183950819</v>
      </c>
      <c r="O315">
        <v>1561.94</v>
      </c>
      <c r="P315">
        <v>1535.58541635451</v>
      </c>
      <c r="Q315">
        <v>1351.4687346109799</v>
      </c>
      <c r="R315">
        <v>34.663236747324397</v>
      </c>
      <c r="S315" s="1">
        <f>(Table2[[#This Row],[Close Price]]-Table2[[#This Row],[20D EMA]])/Table2[[#This Row],[20D EMA]]</f>
        <v>-3.1332829686159552E-2</v>
      </c>
      <c r="T315" s="1">
        <f>(Table2[[#This Row],[Close Price]]-Table2[[#This Row],[50D EMA]])/Table2[[#This Row],[50D EMA]]</f>
        <v>-1.4708016964714308E-2</v>
      </c>
      <c r="U315" s="1">
        <f>(Table2[[#This Row],[Close Price]]-Table2[[#This Row],[200D EMA]])/Table2[[#This Row],[200D EMA]]</f>
        <v>0.11952275420971305</v>
      </c>
      <c r="V315">
        <v>1.0731912331132301</v>
      </c>
      <c r="W315">
        <v>1503.55</v>
      </c>
      <c r="X315">
        <v>1533.9</v>
      </c>
      <c r="Y315">
        <v>1503.55</v>
      </c>
      <c r="Z315">
        <v>1621.8</v>
      </c>
      <c r="AA315">
        <v>1489.25</v>
      </c>
      <c r="AB315">
        <v>1621.8</v>
      </c>
      <c r="AC315" s="1">
        <f>(Table2[[#This Row],[Close Price]]/Table2[[#This Row],[Day Low]])-1</f>
        <v>6.2851252036846272E-3</v>
      </c>
      <c r="AD315" s="1">
        <f>(Table2[[#This Row],[Day High]]/Table2[[#This Row],[Close Price]])-1</f>
        <v>1.381361533377401E-2</v>
      </c>
      <c r="AE315" s="1">
        <f>(Table2[[#This Row],[Close Price]]/Table2[[#This Row],[Current Week Low]])-1</f>
        <v>6.2851252036846272E-3</v>
      </c>
      <c r="AF315" s="1">
        <f>(Table2[[#This Row],[Current Week High]]/Table2[[#This Row],[Close Price]])-1</f>
        <v>7.1910112359550471E-2</v>
      </c>
      <c r="AG315" s="1">
        <f>(Table2[[#This Row],[Close Price]]/Table2[[#This Row],[Current Month Low]])-1</f>
        <v>1.5947624643276814E-2</v>
      </c>
      <c r="AH315" s="1">
        <f>(Table2[[#This Row],[Current Month High]]/Table2[[#This Row],[Close Price]])-1</f>
        <v>7.1910112359550471E-2</v>
      </c>
      <c r="AI315">
        <v>12.9312623925974</v>
      </c>
      <c r="AJ315">
        <v>45.341018251681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0.14000000000000001</v>
      </c>
      <c r="AM315" t="s">
        <v>3190</v>
      </c>
      <c r="AN315">
        <v>-2.93</v>
      </c>
      <c r="AO315" t="s">
        <v>3189</v>
      </c>
      <c r="AP315">
        <v>2.4070011437483999E-2</v>
      </c>
      <c r="AQ315">
        <f>(Table2[[#This Row],[Sharpe Ratio]]-AVERAGE(Table2[Sharpe Ratio]))/_xlfn.STDEV.P(Table2[Sharpe Ratio])</f>
        <v>-0.38238613251481895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-2.2209657034603745</v>
      </c>
      <c r="AS315">
        <f>_xlfn.RANK.AVG(Table2[[#This Row],[1Y Return vs Nifty Z-Score]],Table2[1Y Return vs Nifty Z-Score])</f>
        <v>299</v>
      </c>
      <c r="AT315">
        <f>_xlfn.RANK.AVG(Table2[[#This Row],[6M Return vs Nifty Z-Score]],Table2[6M Return vs Nifty Z-Score])</f>
        <v>265</v>
      </c>
      <c r="AU315">
        <f>_xlfn.RANK.AVG(Table2[[#This Row],[Sharpe Ratio Z-Score]],Table2[Sharpe Ratio Z-Score])</f>
        <v>442</v>
      </c>
      <c r="AV315">
        <f>(Table2[[#This Row],[Rank 1Y]]+Table2[[#This Row],[Rank 6M]]+Table2[[#This Row],[Rank Sharpe]])/3</f>
        <v>335.33333333333331</v>
      </c>
    </row>
    <row r="316" spans="1:48" x14ac:dyDescent="0.3">
      <c r="A316" t="s">
        <v>1210</v>
      </c>
      <c r="B316" t="s">
        <v>1211</v>
      </c>
      <c r="C316" t="s">
        <v>3143</v>
      </c>
      <c r="D316" t="s">
        <v>21</v>
      </c>
      <c r="E316">
        <v>9790.6437245199995</v>
      </c>
      <c r="F316">
        <v>3170.8</v>
      </c>
      <c r="G316">
        <v>20.8384396174602</v>
      </c>
      <c r="H316">
        <f>(Table2[[#This Row],[1Y Return vs Nifty]]-AVERAGE(Table2[1Y Return vs Nifty]))/_xlfn.STDEV.P(Table2[1Y Return vs Nifty])</f>
        <v>5.841427423838283E-2</v>
      </c>
      <c r="I316">
        <v>23.296933139988301</v>
      </c>
      <c r="J316">
        <f>(Table2[[#This Row],[1M Return vs Nifty]]-AVERAGE(Table2[1M Return vs Nifty]))/_xlfn.STDEV.P(Table2[1M Return vs Nifty])</f>
        <v>1.7240369578584447</v>
      </c>
      <c r="K316">
        <v>22.278344852891198</v>
      </c>
      <c r="L316">
        <f>(Table2[[#This Row],[6M Return vs Nifty]]-AVERAGE(Table2[6M Return vs Nifty]))/_xlfn.STDEV.P(Table2[6M Return vs Nifty])</f>
        <v>0.48482457429260944</v>
      </c>
      <c r="M316">
        <v>1.31397733063921</v>
      </c>
      <c r="N316">
        <f>(Table2[[#This Row],[1W Return vs Nifty]]-AVERAGE(Table2[1W Return vs Nifty]))/_xlfn.STDEV.P(Table2[1W Return vs Nifty])</f>
        <v>-7.0246679367828566E-2</v>
      </c>
      <c r="O316">
        <v>3067.81</v>
      </c>
      <c r="P316">
        <v>2932.7220776150398</v>
      </c>
      <c r="Q316">
        <v>2742.3763851200201</v>
      </c>
      <c r="R316">
        <v>58.9569527724884</v>
      </c>
      <c r="S316" s="1">
        <f>(Table2[[#This Row],[Close Price]]-Table2[[#This Row],[20D EMA]])/Table2[[#This Row],[20D EMA]]</f>
        <v>3.3571179440708594E-2</v>
      </c>
      <c r="T316" s="1">
        <f>(Table2[[#This Row],[Close Price]]-Table2[[#This Row],[50D EMA]])/Table2[[#This Row],[50D EMA]]</f>
        <v>8.1179844555393774E-2</v>
      </c>
      <c r="U316" s="1">
        <f>(Table2[[#This Row],[Close Price]]-Table2[[#This Row],[200D EMA]])/Table2[[#This Row],[200D EMA]]</f>
        <v>0.15622349186077536</v>
      </c>
      <c r="V316">
        <v>1.2505664313306999</v>
      </c>
      <c r="W316">
        <v>3151</v>
      </c>
      <c r="X316">
        <v>3288</v>
      </c>
      <c r="Y316">
        <v>3151</v>
      </c>
      <c r="Z316">
        <v>3328</v>
      </c>
      <c r="AA316">
        <v>2838.05</v>
      </c>
      <c r="AB316">
        <v>3328</v>
      </c>
      <c r="AC316" s="1">
        <f>(Table2[[#This Row],[Close Price]]/Table2[[#This Row],[Day Low]])-1</f>
        <v>6.2837194541416341E-3</v>
      </c>
      <c r="AD316" s="1">
        <f>(Table2[[#This Row],[Day High]]/Table2[[#This Row],[Close Price]])-1</f>
        <v>3.6962280812413262E-2</v>
      </c>
      <c r="AE316" s="1">
        <f>(Table2[[#This Row],[Close Price]]/Table2[[#This Row],[Current Week Low]])-1</f>
        <v>6.2837194541416341E-3</v>
      </c>
      <c r="AF316" s="1">
        <f>(Table2[[#This Row],[Current Week High]]/Table2[[#This Row],[Close Price]])-1</f>
        <v>4.9577393717673779E-2</v>
      </c>
      <c r="AG316" s="1">
        <f>(Table2[[#This Row],[Close Price]]/Table2[[#This Row],[Current Month Low]])-1</f>
        <v>0.11724599637074751</v>
      </c>
      <c r="AH316" s="1">
        <f>(Table2[[#This Row],[Current Month High]]/Table2[[#This Row],[Close Price]])-1</f>
        <v>4.9577393717673779E-2</v>
      </c>
      <c r="AI316">
        <v>4.9577393717673699</v>
      </c>
      <c r="AJ316">
        <v>48.338050571916398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0.15</v>
      </c>
      <c r="AM316" t="s">
        <v>3190</v>
      </c>
      <c r="AN316">
        <v>8.56</v>
      </c>
      <c r="AO316" t="s">
        <v>3190</v>
      </c>
      <c r="AP316">
        <v>-3.38467094402E-3</v>
      </c>
      <c r="AQ316">
        <f>(Table2[[#This Row],[Sharpe Ratio]]-AVERAGE(Table2[Sharpe Ratio]))/_xlfn.STDEV.P(Table2[Sharpe Ratio])</f>
        <v>-0.69942359949111876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1.4976055275304896</v>
      </c>
      <c r="AS316">
        <f>_xlfn.RANK.AVG(Table2[[#This Row],[1Y Return vs Nifty Z-Score]],Table2[1Y Return vs Nifty Z-Score])</f>
        <v>286</v>
      </c>
      <c r="AT316">
        <f>_xlfn.RANK.AVG(Table2[[#This Row],[6M Return vs Nifty Z-Score]],Table2[6M Return vs Nifty Z-Score])</f>
        <v>161</v>
      </c>
      <c r="AU316">
        <f>_xlfn.RANK.AVG(Table2[[#This Row],[Sharpe Ratio Z-Score]],Table2[Sharpe Ratio Z-Score])</f>
        <v>561</v>
      </c>
      <c r="AV316">
        <f>(Table2[[#This Row],[Rank 1Y]]+Table2[[#This Row],[Rank 6M]]+Table2[[#This Row],[Rank Sharpe]])/3</f>
        <v>336</v>
      </c>
    </row>
    <row r="317" spans="1:48" x14ac:dyDescent="0.3">
      <c r="A317" t="s">
        <v>1863</v>
      </c>
      <c r="B317" t="s">
        <v>1864</v>
      </c>
      <c r="C317" t="s">
        <v>3150</v>
      </c>
      <c r="D317" t="s">
        <v>221</v>
      </c>
      <c r="E317">
        <v>4076.5820174999999</v>
      </c>
      <c r="F317">
        <v>624.9</v>
      </c>
      <c r="G317">
        <v>24.720927249900001</v>
      </c>
      <c r="H317">
        <f>(Table2[[#This Row],[1Y Return vs Nifty]]-AVERAGE(Table2[1Y Return vs Nifty]))/_xlfn.STDEV.P(Table2[1Y Return vs Nifty])</f>
        <v>0.13384576421962735</v>
      </c>
      <c r="I317">
        <v>2.6690373226354902</v>
      </c>
      <c r="J317">
        <f>(Table2[[#This Row],[1M Return vs Nifty]]-AVERAGE(Table2[1M Return vs Nifty]))/_xlfn.STDEV.P(Table2[1M Return vs Nifty])</f>
        <v>-0.1866142619470893</v>
      </c>
      <c r="K317">
        <v>-0.51461307719147797</v>
      </c>
      <c r="L317">
        <f>(Table2[[#This Row],[6M Return vs Nifty]]-AVERAGE(Table2[6M Return vs Nifty]))/_xlfn.STDEV.P(Table2[6M Return vs Nifty])</f>
        <v>-0.25222290480589399</v>
      </c>
      <c r="M317">
        <v>0.69082290076486597</v>
      </c>
      <c r="N317">
        <f>(Table2[[#This Row],[1W Return vs Nifty]]-AVERAGE(Table2[1W Return vs Nifty]))/_xlfn.STDEV.P(Table2[1W Return vs Nifty])</f>
        <v>-0.20216917321635811</v>
      </c>
      <c r="O317">
        <v>630.69000000000005</v>
      </c>
      <c r="P317">
        <v>659.88175154806902</v>
      </c>
      <c r="Q317">
        <v>639.609907196628</v>
      </c>
      <c r="R317">
        <v>50.393029380751997</v>
      </c>
      <c r="S317" s="1">
        <f>(Table2[[#This Row],[Close Price]]-Table2[[#This Row],[20D EMA]])/Table2[[#This Row],[20D EMA]]</f>
        <v>-9.1804214431813989E-3</v>
      </c>
      <c r="T317" s="1">
        <f>(Table2[[#This Row],[Close Price]]-Table2[[#This Row],[50D EMA]])/Table2[[#This Row],[50D EMA]]</f>
        <v>-5.301215174688885E-2</v>
      </c>
      <c r="U317" s="1">
        <f>(Table2[[#This Row],[Close Price]]-Table2[[#This Row],[200D EMA]])/Table2[[#This Row],[200D EMA]]</f>
        <v>-2.2998247886904483E-2</v>
      </c>
      <c r="V317">
        <v>0.43038968097274199</v>
      </c>
      <c r="W317">
        <v>621</v>
      </c>
      <c r="X317">
        <v>634.65</v>
      </c>
      <c r="Y317">
        <v>609.65</v>
      </c>
      <c r="Z317">
        <v>634.65</v>
      </c>
      <c r="AA317">
        <v>595</v>
      </c>
      <c r="AB317">
        <v>725</v>
      </c>
      <c r="AC317" s="1">
        <f>(Table2[[#This Row],[Close Price]]/Table2[[#This Row],[Day Low]])-1</f>
        <v>6.2801932367149149E-3</v>
      </c>
      <c r="AD317" s="1">
        <f>(Table2[[#This Row],[Day High]]/Table2[[#This Row],[Close Price]])-1</f>
        <v>1.5602496399423904E-2</v>
      </c>
      <c r="AE317" s="1">
        <f>(Table2[[#This Row],[Close Price]]/Table2[[#This Row],[Current Week Low]])-1</f>
        <v>2.5014352497334524E-2</v>
      </c>
      <c r="AF317" s="1">
        <f>(Table2[[#This Row],[Current Week High]]/Table2[[#This Row],[Close Price]])-1</f>
        <v>1.5602496399423904E-2</v>
      </c>
      <c r="AG317" s="1">
        <f>(Table2[[#This Row],[Close Price]]/Table2[[#This Row],[Current Month Low]])-1</f>
        <v>5.0252100840336045E-2</v>
      </c>
      <c r="AH317" s="1">
        <f>(Table2[[#This Row],[Current Month High]]/Table2[[#This Row],[Close Price]])-1</f>
        <v>0.16018562970075223</v>
      </c>
      <c r="AI317">
        <v>32.405184829572697</v>
      </c>
      <c r="AJ317">
        <v>47.382075471698101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-0.12</v>
      </c>
      <c r="AM317" t="s">
        <v>3189</v>
      </c>
      <c r="AN317">
        <v>-5.14</v>
      </c>
      <c r="AO317" t="s">
        <v>3189</v>
      </c>
      <c r="AP317">
        <v>5.4671733676136001E-2</v>
      </c>
      <c r="AQ317">
        <f>(Table2[[#This Row],[Sharpe Ratio]]-AVERAGE(Table2[Sharpe Ratio]))/_xlfn.STDEV.P(Table2[Sharpe Ratio])</f>
        <v>-2.9007704425968658E-2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262</v>
      </c>
      <c r="AT317">
        <f>_xlfn.RANK.AVG(Table2[[#This Row],[6M Return vs Nifty Z-Score]],Table2[6M Return vs Nifty Z-Score])</f>
        <v>384</v>
      </c>
      <c r="AU317">
        <f>_xlfn.RANK.AVG(Table2[[#This Row],[Sharpe Ratio Z-Score]],Table2[Sharpe Ratio Z-Score])</f>
        <v>362</v>
      </c>
      <c r="AV317">
        <f>(Table2[[#This Row],[Rank 1Y]]+Table2[[#This Row],[Rank 6M]]+Table2[[#This Row],[Rank Sharpe]])/3</f>
        <v>336</v>
      </c>
    </row>
    <row r="318" spans="1:48" x14ac:dyDescent="0.3">
      <c r="A318" t="s">
        <v>1825</v>
      </c>
      <c r="B318" t="s">
        <v>1826</v>
      </c>
      <c r="C318" t="s">
        <v>3147</v>
      </c>
      <c r="D318" t="s">
        <v>46</v>
      </c>
      <c r="E318">
        <v>4272.9635942499999</v>
      </c>
      <c r="F318">
        <v>617.5</v>
      </c>
      <c r="G318">
        <v>-39.730612977988997</v>
      </c>
      <c r="H318">
        <f>(Table2[[#This Row],[1Y Return vs Nifty]]-AVERAGE(Table2[1Y Return vs Nifty]))/_xlfn.STDEV.P(Table2[1Y Return vs Nifty])</f>
        <v>-1.1183605970716388</v>
      </c>
      <c r="I318">
        <v>9.8427240885139309</v>
      </c>
      <c r="J318">
        <f>(Table2[[#This Row],[1M Return vs Nifty]]-AVERAGE(Table2[1M Return vs Nifty]))/_xlfn.STDEV.P(Table2[1M Return vs Nifty])</f>
        <v>0.47784582118936947</v>
      </c>
      <c r="K318">
        <v>22.0023781324767</v>
      </c>
      <c r="L318">
        <f>(Table2[[#This Row],[6M Return vs Nifty]]-AVERAGE(Table2[6M Return vs Nifty]))/_xlfn.STDEV.P(Table2[6M Return vs Nifty])</f>
        <v>0.47590074017592665</v>
      </c>
      <c r="M318">
        <v>9.7060832398789305</v>
      </c>
      <c r="N318">
        <f>(Table2[[#This Row],[1W Return vs Nifty]]-AVERAGE(Table2[1W Return vs Nifty]))/_xlfn.STDEV.P(Table2[1W Return vs Nifty])</f>
        <v>1.7063715826753831</v>
      </c>
      <c r="O318">
        <v>587.35</v>
      </c>
      <c r="P318">
        <v>614.92633220826201</v>
      </c>
      <c r="Q318">
        <v>619.94511367770895</v>
      </c>
      <c r="R318">
        <v>66.942098903010404</v>
      </c>
      <c r="S318" s="1">
        <f>(Table2[[#This Row],[Close Price]]-Table2[[#This Row],[20D EMA]])/Table2[[#This Row],[20D EMA]]</f>
        <v>5.1332255043840938E-2</v>
      </c>
      <c r="T318" s="1">
        <f>(Table2[[#This Row],[Close Price]]-Table2[[#This Row],[50D EMA]])/Table2[[#This Row],[50D EMA]]</f>
        <v>4.1853270171334032E-3</v>
      </c>
      <c r="U318" s="1">
        <f>(Table2[[#This Row],[Close Price]]-Table2[[#This Row],[200D EMA]])/Table2[[#This Row],[200D EMA]]</f>
        <v>-3.9440808932322486E-3</v>
      </c>
      <c r="V318">
        <v>1.42261022275581</v>
      </c>
      <c r="W318">
        <v>608.04999999999995</v>
      </c>
      <c r="X318">
        <v>637</v>
      </c>
      <c r="Y318">
        <v>536</v>
      </c>
      <c r="Z318">
        <v>648</v>
      </c>
      <c r="AA318">
        <v>529.9</v>
      </c>
      <c r="AB318">
        <v>649</v>
      </c>
      <c r="AC318" s="1">
        <f>(Table2[[#This Row],[Close Price]]/Table2[[#This Row],[Day Low]])-1</f>
        <v>1.5541485075240669E-2</v>
      </c>
      <c r="AD318" s="1">
        <f>(Table2[[#This Row],[Day High]]/Table2[[#This Row],[Close Price]])-1</f>
        <v>3.1578947368421151E-2</v>
      </c>
      <c r="AE318" s="1">
        <f>(Table2[[#This Row],[Close Price]]/Table2[[#This Row],[Current Week Low]])-1</f>
        <v>0.15205223880597019</v>
      </c>
      <c r="AF318" s="1">
        <f>(Table2[[#This Row],[Current Week High]]/Table2[[#This Row],[Close Price]])-1</f>
        <v>4.9392712550607287E-2</v>
      </c>
      <c r="AG318" s="1">
        <f>(Table2[[#This Row],[Close Price]]/Table2[[#This Row],[Current Month Low]])-1</f>
        <v>0.16531421022834492</v>
      </c>
      <c r="AH318" s="1">
        <f>(Table2[[#This Row],[Current Month High]]/Table2[[#This Row],[Close Price]])-1</f>
        <v>5.1012145748987825E-2</v>
      </c>
      <c r="AI318">
        <v>63.408906882590998</v>
      </c>
      <c r="AJ318">
        <v>44.698301113063799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-0.05</v>
      </c>
      <c r="AM318" t="s">
        <v>3189</v>
      </c>
      <c r="AN318">
        <v>0.42</v>
      </c>
      <c r="AO318" t="s">
        <v>3190</v>
      </c>
      <c r="AP318">
        <v>0.121333891587016</v>
      </c>
      <c r="AQ318">
        <f>(Table2[[#This Row],[Sharpe Ratio]]-AVERAGE(Table2[Sharpe Ratio]))/_xlfn.STDEV.P(Table2[Sharpe Ratio])</f>
        <v>0.74078454425353468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685</v>
      </c>
      <c r="AT318">
        <f>_xlfn.RANK.AVG(Table2[[#This Row],[6M Return vs Nifty Z-Score]],Table2[6M Return vs Nifty Z-Score])</f>
        <v>168</v>
      </c>
      <c r="AU318">
        <f>_xlfn.RANK.AVG(Table2[[#This Row],[Sharpe Ratio Z-Score]],Table2[Sharpe Ratio Z-Score])</f>
        <v>159</v>
      </c>
      <c r="AV318">
        <f>(Table2[[#This Row],[Rank 1Y]]+Table2[[#This Row],[Rank 6M]]+Table2[[#This Row],[Rank Sharpe]])/3</f>
        <v>337.33333333333331</v>
      </c>
    </row>
    <row r="319" spans="1:48" x14ac:dyDescent="0.3">
      <c r="A319" t="s">
        <v>134</v>
      </c>
      <c r="B319" t="s">
        <v>135</v>
      </c>
      <c r="C319" t="s">
        <v>3157</v>
      </c>
      <c r="D319" t="s">
        <v>136</v>
      </c>
      <c r="E319">
        <v>201453.24319281001</v>
      </c>
      <c r="F319">
        <v>813.85</v>
      </c>
      <c r="G319">
        <v>11.268981641253699</v>
      </c>
      <c r="H319">
        <f>(Table2[[#This Row],[1Y Return vs Nifty]]-AVERAGE(Table2[1Y Return vs Nifty]))/_xlfn.STDEV.P(Table2[1Y Return vs Nifty])</f>
        <v>-0.12750736719246164</v>
      </c>
      <c r="I319">
        <v>5.4867120951297101</v>
      </c>
      <c r="J319">
        <f>(Table2[[#This Row],[1M Return vs Nifty]]-AVERAGE(Table2[1M Return vs Nifty]))/_xlfn.STDEV.P(Table2[1M Return vs Nifty])</f>
        <v>7.4371821594816118E-2</v>
      </c>
      <c r="K319">
        <v>-5.2326689793626802</v>
      </c>
      <c r="L319">
        <f>(Table2[[#This Row],[6M Return vs Nifty]]-AVERAGE(Table2[6M Return vs Nifty]))/_xlfn.STDEV.P(Table2[6M Return vs Nifty])</f>
        <v>-0.40478893943852517</v>
      </c>
      <c r="M319">
        <v>5.0039500459033697</v>
      </c>
      <c r="N319">
        <f>(Table2[[#This Row],[1W Return vs Nifty]]-AVERAGE(Table2[1W Return vs Nifty]))/_xlfn.STDEV.P(Table2[1W Return vs Nifty])</f>
        <v>0.7109246956456442</v>
      </c>
      <c r="O319">
        <v>803.29</v>
      </c>
      <c r="P319">
        <v>820.10555809776304</v>
      </c>
      <c r="Q319">
        <v>807.08101922506705</v>
      </c>
      <c r="R319">
        <v>57.7732252197493</v>
      </c>
      <c r="S319" s="1">
        <f>(Table2[[#This Row],[Close Price]]-Table2[[#This Row],[20D EMA]])/Table2[[#This Row],[20D EMA]]</f>
        <v>1.3145937332719267E-2</v>
      </c>
      <c r="T319" s="1">
        <f>(Table2[[#This Row],[Close Price]]-Table2[[#This Row],[50D EMA]])/Table2[[#This Row],[50D EMA]]</f>
        <v>-7.6277474722556415E-3</v>
      </c>
      <c r="U319" s="1">
        <f>(Table2[[#This Row],[Close Price]]-Table2[[#This Row],[200D EMA]])/Table2[[#This Row],[200D EMA]]</f>
        <v>8.3869904181767593E-3</v>
      </c>
      <c r="V319">
        <v>1.0504567811088199</v>
      </c>
      <c r="W319">
        <v>808.95</v>
      </c>
      <c r="X319">
        <v>826.4</v>
      </c>
      <c r="Y319">
        <v>808.95</v>
      </c>
      <c r="Z319">
        <v>838.95</v>
      </c>
      <c r="AA319">
        <v>743.95</v>
      </c>
      <c r="AB319">
        <v>838.95</v>
      </c>
      <c r="AC319" s="1">
        <f>(Table2[[#This Row],[Close Price]]/Table2[[#This Row],[Day Low]])-1</f>
        <v>6.0572346869398608E-3</v>
      </c>
      <c r="AD319" s="1">
        <f>(Table2[[#This Row],[Day High]]/Table2[[#This Row],[Close Price]])-1</f>
        <v>1.5420532039073453E-2</v>
      </c>
      <c r="AE319" s="1">
        <f>(Table2[[#This Row],[Close Price]]/Table2[[#This Row],[Current Week Low]])-1</f>
        <v>6.0572346869398608E-3</v>
      </c>
      <c r="AF319" s="1">
        <f>(Table2[[#This Row],[Current Week High]]/Table2[[#This Row],[Close Price]])-1</f>
        <v>3.0841064078147129E-2</v>
      </c>
      <c r="AG319" s="1">
        <f>(Table2[[#This Row],[Close Price]]/Table2[[#This Row],[Current Month Low]])-1</f>
        <v>9.3957927280059028E-2</v>
      </c>
      <c r="AH319" s="1">
        <f>(Table2[[#This Row],[Current Month High]]/Table2[[#This Row],[Close Price]])-1</f>
        <v>3.0841064078147129E-2</v>
      </c>
      <c r="AI319">
        <v>18.891687657430701</v>
      </c>
      <c r="AJ319">
        <v>31.425111021396798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-0.01</v>
      </c>
      <c r="AM319" t="s">
        <v>3189</v>
      </c>
      <c r="AN319">
        <v>3.54</v>
      </c>
      <c r="AO319" t="s">
        <v>3190</v>
      </c>
      <c r="AP319">
        <v>0.10219753885789901</v>
      </c>
      <c r="AQ319">
        <f>(Table2[[#This Row],[Sharpe Ratio]]-AVERAGE(Table2[Sharpe Ratio]))/_xlfn.STDEV.P(Table2[Sharpe Ratio])</f>
        <v>0.51980435908513856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345</v>
      </c>
      <c r="AT319">
        <f>_xlfn.RANK.AVG(Table2[[#This Row],[6M Return vs Nifty Z-Score]],Table2[6M Return vs Nifty Z-Score])</f>
        <v>455</v>
      </c>
      <c r="AU319">
        <f>_xlfn.RANK.AVG(Table2[[#This Row],[Sharpe Ratio Z-Score]],Table2[Sharpe Ratio Z-Score])</f>
        <v>216</v>
      </c>
      <c r="AV319">
        <f>(Table2[[#This Row],[Rank 1Y]]+Table2[[#This Row],[Rank 6M]]+Table2[[#This Row],[Rank Sharpe]])/3</f>
        <v>338.66666666666669</v>
      </c>
    </row>
    <row r="320" spans="1:48" x14ac:dyDescent="0.3">
      <c r="A320" t="s">
        <v>473</v>
      </c>
      <c r="B320" t="s">
        <v>474</v>
      </c>
      <c r="C320" t="s">
        <v>3149</v>
      </c>
      <c r="D320" t="s">
        <v>153</v>
      </c>
      <c r="E320">
        <v>46355.863884300001</v>
      </c>
      <c r="F320">
        <v>117.96</v>
      </c>
      <c r="G320">
        <v>19.612040635283101</v>
      </c>
      <c r="H320">
        <f>(Table2[[#This Row],[1Y Return vs Nifty]]-AVERAGE(Table2[1Y Return vs Nifty]))/_xlfn.STDEV.P(Table2[1Y Return vs Nifty])</f>
        <v>3.4586998714270872E-2</v>
      </c>
      <c r="I320">
        <v>7.23005883902339</v>
      </c>
      <c r="J320">
        <f>(Table2[[#This Row],[1M Return vs Nifty]]-AVERAGE(Table2[1M Return vs Nifty]))/_xlfn.STDEV.P(Table2[1M Return vs Nifty])</f>
        <v>0.23584866888247732</v>
      </c>
      <c r="K320">
        <v>-19.619359626844702</v>
      </c>
      <c r="L320">
        <f>(Table2[[#This Row],[6M Return vs Nifty]]-AVERAGE(Table2[6M Return vs Nifty]))/_xlfn.STDEV.P(Table2[6M Return vs Nifty])</f>
        <v>-0.87000605197053515</v>
      </c>
      <c r="M320">
        <v>5.7677420068784198</v>
      </c>
      <c r="N320">
        <f>(Table2[[#This Row],[1W Return vs Nifty]]-AVERAGE(Table2[1W Return vs Nifty]))/_xlfn.STDEV.P(Table2[1W Return vs Nifty])</f>
        <v>0.87262031304437693</v>
      </c>
      <c r="O320">
        <v>111.53</v>
      </c>
      <c r="P320">
        <v>116.859165473697</v>
      </c>
      <c r="Q320">
        <v>119.331454960055</v>
      </c>
      <c r="R320">
        <v>72.155041874442105</v>
      </c>
      <c r="S320" s="1">
        <f>(Table2[[#This Row],[Close Price]]-Table2[[#This Row],[20D EMA]])/Table2[[#This Row],[20D EMA]]</f>
        <v>5.765264951134217E-2</v>
      </c>
      <c r="T320" s="1">
        <f>(Table2[[#This Row],[Close Price]]-Table2[[#This Row],[50D EMA]])/Table2[[#This Row],[50D EMA]]</f>
        <v>9.4201813083353604E-3</v>
      </c>
      <c r="U320" s="1">
        <f>(Table2[[#This Row],[Close Price]]-Table2[[#This Row],[200D EMA]])/Table2[[#This Row],[200D EMA]]</f>
        <v>-1.1492820233475616E-2</v>
      </c>
      <c r="V320">
        <v>1.0600588432218401</v>
      </c>
      <c r="W320">
        <v>113.7</v>
      </c>
      <c r="X320">
        <v>119.7</v>
      </c>
      <c r="Y320">
        <v>109.75</v>
      </c>
      <c r="Z320">
        <v>119.7</v>
      </c>
      <c r="AA320">
        <v>101.7</v>
      </c>
      <c r="AB320">
        <v>119.7</v>
      </c>
      <c r="AC320" s="1">
        <f>(Table2[[#This Row],[Close Price]]/Table2[[#This Row],[Day Low]])-1</f>
        <v>3.7467018469656832E-2</v>
      </c>
      <c r="AD320" s="1">
        <f>(Table2[[#This Row],[Day High]]/Table2[[#This Row],[Close Price]])-1</f>
        <v>1.4750762970498599E-2</v>
      </c>
      <c r="AE320" s="1">
        <f>(Table2[[#This Row],[Close Price]]/Table2[[#This Row],[Current Week Low]])-1</f>
        <v>7.4806378132118434E-2</v>
      </c>
      <c r="AF320" s="1">
        <f>(Table2[[#This Row],[Current Week High]]/Table2[[#This Row],[Close Price]])-1</f>
        <v>1.4750762970498599E-2</v>
      </c>
      <c r="AG320" s="1">
        <f>(Table2[[#This Row],[Close Price]]/Table2[[#This Row],[Current Month Low]])-1</f>
        <v>0.15988200589970503</v>
      </c>
      <c r="AH320" s="1">
        <f>(Table2[[#This Row],[Current Month High]]/Table2[[#This Row],[Close Price]])-1</f>
        <v>1.4750762970498599E-2</v>
      </c>
      <c r="AI320">
        <v>44.540522210918901</v>
      </c>
      <c r="AJ320">
        <v>45.539790252930203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0.06</v>
      </c>
      <c r="AM320" t="s">
        <v>3190</v>
      </c>
      <c r="AN320">
        <v>5.83</v>
      </c>
      <c r="AO320" t="s">
        <v>3190</v>
      </c>
      <c r="AP320">
        <v>0.161230021864291</v>
      </c>
      <c r="AQ320">
        <f>(Table2[[#This Row],[Sharpe Ratio]]-AVERAGE(Table2[Sharpe Ratio]))/_xlfn.STDEV.P(Table2[Sharpe Ratio])</f>
        <v>1.2014916800893136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295</v>
      </c>
      <c r="AT320">
        <f>_xlfn.RANK.AVG(Table2[[#This Row],[6M Return vs Nifty Z-Score]],Table2[6M Return vs Nifty Z-Score])</f>
        <v>639</v>
      </c>
      <c r="AU320">
        <f>_xlfn.RANK.AVG(Table2[[#This Row],[Sharpe Ratio Z-Score]],Table2[Sharpe Ratio Z-Score])</f>
        <v>86</v>
      </c>
      <c r="AV320">
        <f>(Table2[[#This Row],[Rank 1Y]]+Table2[[#This Row],[Rank 6M]]+Table2[[#This Row],[Rank Sharpe]])/3</f>
        <v>340</v>
      </c>
    </row>
    <row r="321" spans="1:48" x14ac:dyDescent="0.3">
      <c r="A321" t="s">
        <v>931</v>
      </c>
      <c r="B321" t="s">
        <v>932</v>
      </c>
      <c r="C321" t="s">
        <v>3148</v>
      </c>
      <c r="D321" t="s">
        <v>51</v>
      </c>
      <c r="E321">
        <v>16254.125</v>
      </c>
      <c r="F321">
        <v>6501.65</v>
      </c>
      <c r="G321">
        <v>16.564836764466399</v>
      </c>
      <c r="H321">
        <f>(Table2[[#This Row],[1Y Return vs Nifty]]-AVERAGE(Table2[1Y Return vs Nifty]))/_xlfn.STDEV.P(Table2[1Y Return vs Nifty])</f>
        <v>-2.4616056134322647E-2</v>
      </c>
      <c r="I321">
        <v>-7.3777814634665901</v>
      </c>
      <c r="J321">
        <f>(Table2[[#This Row],[1M Return vs Nifty]]-AVERAGE(Table2[1M Return vs Nifty]))/_xlfn.STDEV.P(Table2[1M Return vs Nifty])</f>
        <v>-1.1171971356827062</v>
      </c>
      <c r="K321">
        <v>-3.8846494837723999</v>
      </c>
      <c r="L321">
        <f>(Table2[[#This Row],[6M Return vs Nifty]]-AVERAGE(Table2[6M Return vs Nifty]))/_xlfn.STDEV.P(Table2[6M Return vs Nifty])</f>
        <v>-0.36119852988974366</v>
      </c>
      <c r="M321">
        <v>-3.3211063460115402</v>
      </c>
      <c r="N321">
        <f>(Table2[[#This Row],[1W Return vs Nifty]]-AVERAGE(Table2[1W Return vs Nifty]))/_xlfn.STDEV.P(Table2[1W Return vs Nifty])</f>
        <v>-1.0514991081496934</v>
      </c>
      <c r="O321">
        <v>6835.12</v>
      </c>
      <c r="P321">
        <v>7028.5708974939398</v>
      </c>
      <c r="Q321">
        <v>6427.1430880020898</v>
      </c>
      <c r="R321">
        <v>35.157086284863297</v>
      </c>
      <c r="S321" s="1">
        <f>(Table2[[#This Row],[Close Price]]-Table2[[#This Row],[20D EMA]])/Table2[[#This Row],[20D EMA]]</f>
        <v>-4.8787731597982227E-2</v>
      </c>
      <c r="T321" s="1">
        <f>(Table2[[#This Row],[Close Price]]-Table2[[#This Row],[50D EMA]])/Table2[[#This Row],[50D EMA]]</f>
        <v>-7.4968426039753761E-2</v>
      </c>
      <c r="U321" s="1">
        <f>(Table2[[#This Row],[Close Price]]-Table2[[#This Row],[200D EMA]])/Table2[[#This Row],[200D EMA]]</f>
        <v>1.159253979221282E-2</v>
      </c>
      <c r="V321">
        <v>0.25949039015306002</v>
      </c>
      <c r="W321">
        <v>6442.15</v>
      </c>
      <c r="X321">
        <v>6537.95</v>
      </c>
      <c r="Y321">
        <v>6309.3</v>
      </c>
      <c r="Z321">
        <v>6595.9</v>
      </c>
      <c r="AA321">
        <v>6220</v>
      </c>
      <c r="AB321">
        <v>7777</v>
      </c>
      <c r="AC321" s="1">
        <f>(Table2[[#This Row],[Close Price]]/Table2[[#This Row],[Day Low]])-1</f>
        <v>9.2360469718959504E-3</v>
      </c>
      <c r="AD321" s="1">
        <f>(Table2[[#This Row],[Day High]]/Table2[[#This Row],[Close Price]])-1</f>
        <v>5.5831981112486329E-3</v>
      </c>
      <c r="AE321" s="1">
        <f>(Table2[[#This Row],[Close Price]]/Table2[[#This Row],[Current Week Low]])-1</f>
        <v>3.0486741793859684E-2</v>
      </c>
      <c r="AF321" s="1">
        <f>(Table2[[#This Row],[Current Week High]]/Table2[[#This Row],[Close Price]])-1</f>
        <v>1.4496320164881116E-2</v>
      </c>
      <c r="AG321" s="1">
        <f>(Table2[[#This Row],[Close Price]]/Table2[[#This Row],[Current Month Low]])-1</f>
        <v>4.5281350482315075E-2</v>
      </c>
      <c r="AH321" s="1">
        <f>(Table2[[#This Row],[Current Month High]]/Table2[[#This Row],[Close Price]])-1</f>
        <v>0.19615789837964215</v>
      </c>
      <c r="AI321">
        <v>25.183607238162601</v>
      </c>
      <c r="AJ321">
        <v>41.318712369856698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0.01</v>
      </c>
      <c r="AM321" t="s">
        <v>3190</v>
      </c>
      <c r="AN321">
        <v>-11.02</v>
      </c>
      <c r="AO321" t="s">
        <v>3189</v>
      </c>
      <c r="AP321">
        <v>8.2547977390008007E-2</v>
      </c>
      <c r="AQ321">
        <f>(Table2[[#This Row],[Sharpe Ratio]]-AVERAGE(Table2[Sharpe Ratio]))/_xlfn.STDEV.P(Table2[Sharpe Ratio])</f>
        <v>0.29289781147298588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315</v>
      </c>
      <c r="AT321">
        <f>_xlfn.RANK.AVG(Table2[[#This Row],[6M Return vs Nifty Z-Score]],Table2[6M Return vs Nifty Z-Score])</f>
        <v>434</v>
      </c>
      <c r="AU321">
        <f>_xlfn.RANK.AVG(Table2[[#This Row],[Sharpe Ratio Z-Score]],Table2[Sharpe Ratio Z-Score])</f>
        <v>276</v>
      </c>
      <c r="AV321">
        <f>(Table2[[#This Row],[Rank 1Y]]+Table2[[#This Row],[Rank 6M]]+Table2[[#This Row],[Rank Sharpe]])/3</f>
        <v>341.66666666666669</v>
      </c>
    </row>
    <row r="322" spans="1:48" x14ac:dyDescent="0.3">
      <c r="A322" t="s">
        <v>586</v>
      </c>
      <c r="B322" t="s">
        <v>587</v>
      </c>
      <c r="C322" t="s">
        <v>3150</v>
      </c>
      <c r="D322" t="s">
        <v>221</v>
      </c>
      <c r="E322">
        <v>33197.83875648</v>
      </c>
      <c r="F322">
        <v>2399.8000000000002</v>
      </c>
      <c r="G322">
        <v>26.9660622330188</v>
      </c>
      <c r="H322">
        <f>(Table2[[#This Row],[1Y Return vs Nifty]]-AVERAGE(Table2[1Y Return vs Nifty]))/_xlfn.STDEV.P(Table2[1Y Return vs Nifty])</f>
        <v>0.17746570406712231</v>
      </c>
      <c r="I322">
        <v>3.9240047871478101</v>
      </c>
      <c r="J322">
        <f>(Table2[[#This Row],[1M Return vs Nifty]]-AVERAGE(Table2[1M Return vs Nifty]))/_xlfn.STDEV.P(Table2[1M Return vs Nifty])</f>
        <v>-7.0373364760202409E-2</v>
      </c>
      <c r="K322">
        <v>6.1199350072717298</v>
      </c>
      <c r="L322">
        <f>(Table2[[#This Row],[6M Return vs Nifty]]-AVERAGE(Table2[6M Return vs Nifty]))/_xlfn.STDEV.P(Table2[6M Return vs Nifty])</f>
        <v>-3.7683968893696879E-2</v>
      </c>
      <c r="M322">
        <v>0.13905698382720499</v>
      </c>
      <c r="N322">
        <f>(Table2[[#This Row],[1W Return vs Nifty]]-AVERAGE(Table2[1W Return vs Nifty]))/_xlfn.STDEV.P(Table2[1W Return vs Nifty])</f>
        <v>-0.31897863856464215</v>
      </c>
      <c r="O322">
        <v>2387.42</v>
      </c>
      <c r="P322">
        <v>2400.2728013074002</v>
      </c>
      <c r="Q322">
        <v>2270.05308840625</v>
      </c>
      <c r="R322">
        <v>41.096585428413299</v>
      </c>
      <c r="S322" s="1">
        <f>(Table2[[#This Row],[Close Price]]-Table2[[#This Row],[20D EMA]])/Table2[[#This Row],[20D EMA]]</f>
        <v>5.1855140695814348E-3</v>
      </c>
      <c r="T322" s="1">
        <f>(Table2[[#This Row],[Close Price]]-Table2[[#This Row],[50D EMA]])/Table2[[#This Row],[50D EMA]]</f>
        <v>-1.9697815479243665E-4</v>
      </c>
      <c r="U322" s="1">
        <f>(Table2[[#This Row],[Close Price]]-Table2[[#This Row],[200D EMA]])/Table2[[#This Row],[200D EMA]]</f>
        <v>5.7155893074219845E-2</v>
      </c>
      <c r="V322">
        <v>0.69070151240158795</v>
      </c>
      <c r="W322">
        <v>2337</v>
      </c>
      <c r="X322">
        <v>2426.8000000000002</v>
      </c>
      <c r="Y322">
        <v>2337</v>
      </c>
      <c r="Z322">
        <v>2491.4499999999998</v>
      </c>
      <c r="AA322">
        <v>2332.4499999999998</v>
      </c>
      <c r="AB322">
        <v>2648</v>
      </c>
      <c r="AC322" s="1">
        <f>(Table2[[#This Row],[Close Price]]/Table2[[#This Row],[Day Low]])-1</f>
        <v>2.6872058194266302E-2</v>
      </c>
      <c r="AD322" s="1">
        <f>(Table2[[#This Row],[Day High]]/Table2[[#This Row],[Close Price]])-1</f>
        <v>1.1250937578131559E-2</v>
      </c>
      <c r="AE322" s="1">
        <f>(Table2[[#This Row],[Close Price]]/Table2[[#This Row],[Current Week Low]])-1</f>
        <v>2.6872058194266302E-2</v>
      </c>
      <c r="AF322" s="1">
        <f>(Table2[[#This Row],[Current Week High]]/Table2[[#This Row],[Close Price]])-1</f>
        <v>3.8190682556879629E-2</v>
      </c>
      <c r="AG322" s="1">
        <f>(Table2[[#This Row],[Close Price]]/Table2[[#This Row],[Current Month Low]])-1</f>
        <v>2.8875217046453461E-2</v>
      </c>
      <c r="AH322" s="1">
        <f>(Table2[[#This Row],[Current Month High]]/Table2[[#This Row],[Close Price]])-1</f>
        <v>0.10342528544045337</v>
      </c>
      <c r="AI322">
        <v>27.564797066422202</v>
      </c>
      <c r="AJ322">
        <v>48.493286306540398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0.04</v>
      </c>
      <c r="AM322" t="s">
        <v>3190</v>
      </c>
      <c r="AN322">
        <v>-2.74</v>
      </c>
      <c r="AO322" t="s">
        <v>3189</v>
      </c>
      <c r="AP322">
        <v>1.2824269817927E-2</v>
      </c>
      <c r="AQ322">
        <f>(Table2[[#This Row],[Sharpe Ratio]]-AVERAGE(Table2[Sharpe Ratio]))/_xlfn.STDEV.P(Table2[Sharpe Ratio])</f>
        <v>-0.51224818619992107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250</v>
      </c>
      <c r="AT322">
        <f>_xlfn.RANK.AVG(Table2[[#This Row],[6M Return vs Nifty Z-Score]],Table2[6M Return vs Nifty Z-Score])</f>
        <v>309</v>
      </c>
      <c r="AU322">
        <f>_xlfn.RANK.AVG(Table2[[#This Row],[Sharpe Ratio Z-Score]],Table2[Sharpe Ratio Z-Score])</f>
        <v>468</v>
      </c>
      <c r="AV322">
        <f>(Table2[[#This Row],[Rank 1Y]]+Table2[[#This Row],[Rank 6M]]+Table2[[#This Row],[Rank Sharpe]])/3</f>
        <v>342.33333333333331</v>
      </c>
    </row>
    <row r="323" spans="1:48" x14ac:dyDescent="0.3">
      <c r="A323" t="s">
        <v>1181</v>
      </c>
      <c r="B323" t="s">
        <v>1182</v>
      </c>
      <c r="C323" t="s">
        <v>3152</v>
      </c>
      <c r="D323" t="s">
        <v>120</v>
      </c>
      <c r="E323">
        <v>10340.29101648</v>
      </c>
      <c r="F323">
        <v>580.4</v>
      </c>
      <c r="G323">
        <v>-16.321924846195401</v>
      </c>
      <c r="H323">
        <f>(Table2[[#This Row],[1Y Return vs Nifty]]-AVERAGE(Table2[1Y Return vs Nifty]))/_xlfn.STDEV.P(Table2[1Y Return vs Nifty])</f>
        <v>-0.66356140865082558</v>
      </c>
      <c r="I323">
        <v>45.623708959366503</v>
      </c>
      <c r="J323">
        <f>(Table2[[#This Row],[1M Return vs Nifty]]-AVERAGE(Table2[1M Return vs Nifty]))/_xlfn.STDEV.P(Table2[1M Return vs Nifty])</f>
        <v>3.7920463094343764</v>
      </c>
      <c r="K323">
        <v>19.7733789761072</v>
      </c>
      <c r="L323">
        <f>(Table2[[#This Row],[6M Return vs Nifty]]-AVERAGE(Table2[6M Return vs Nifty]))/_xlfn.STDEV.P(Table2[6M Return vs Nifty])</f>
        <v>0.40382241606571878</v>
      </c>
      <c r="M323">
        <v>-0.684896840126622</v>
      </c>
      <c r="N323">
        <f>(Table2[[#This Row],[1W Return vs Nifty]]-AVERAGE(Table2[1W Return vs Nifty]))/_xlfn.STDEV.P(Table2[1W Return vs Nifty])</f>
        <v>-0.49341059003763338</v>
      </c>
      <c r="O323">
        <v>531.11</v>
      </c>
      <c r="P323">
        <v>492.21164841449797</v>
      </c>
      <c r="Q323">
        <v>476.73354410442101</v>
      </c>
      <c r="R323">
        <v>69.388613699249106</v>
      </c>
      <c r="S323" s="1">
        <f>(Table2[[#This Row],[Close Price]]-Table2[[#This Row],[20D EMA]])/Table2[[#This Row],[20D EMA]]</f>
        <v>9.2805633484588812E-2</v>
      </c>
      <c r="T323" s="1">
        <f>(Table2[[#This Row],[Close Price]]-Table2[[#This Row],[50D EMA]])/Table2[[#This Row],[50D EMA]]</f>
        <v>0.17916754280312647</v>
      </c>
      <c r="U323" s="1">
        <f>(Table2[[#This Row],[Close Price]]-Table2[[#This Row],[200D EMA]])/Table2[[#This Row],[200D EMA]]</f>
        <v>0.2174515663468238</v>
      </c>
      <c r="V323">
        <v>0.65905590935339597</v>
      </c>
      <c r="W323">
        <v>560.04999999999995</v>
      </c>
      <c r="X323">
        <v>590</v>
      </c>
      <c r="Y323">
        <v>532</v>
      </c>
      <c r="Z323">
        <v>590</v>
      </c>
      <c r="AA323">
        <v>496.1</v>
      </c>
      <c r="AB323">
        <v>590</v>
      </c>
      <c r="AC323" s="1">
        <f>(Table2[[#This Row],[Close Price]]/Table2[[#This Row],[Day Low]])-1</f>
        <v>3.6336041424872789E-2</v>
      </c>
      <c r="AD323" s="1">
        <f>(Table2[[#This Row],[Day High]]/Table2[[#This Row],[Close Price]])-1</f>
        <v>1.6540317022742945E-2</v>
      </c>
      <c r="AE323" s="1">
        <f>(Table2[[#This Row],[Close Price]]/Table2[[#This Row],[Current Week Low]])-1</f>
        <v>9.097744360902249E-2</v>
      </c>
      <c r="AF323" s="1">
        <f>(Table2[[#This Row],[Current Week High]]/Table2[[#This Row],[Close Price]])-1</f>
        <v>1.6540317022742945E-2</v>
      </c>
      <c r="AG323" s="1">
        <f>(Table2[[#This Row],[Close Price]]/Table2[[#This Row],[Current Month Low]])-1</f>
        <v>0.169925418262447</v>
      </c>
      <c r="AH323" s="1">
        <f>(Table2[[#This Row],[Current Month High]]/Table2[[#This Row],[Close Price]])-1</f>
        <v>1.6540317022742945E-2</v>
      </c>
      <c r="AI323">
        <v>21.502412129565801</v>
      </c>
      <c r="AJ323">
        <v>54.2181480005314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0.47</v>
      </c>
      <c r="AM323" t="s">
        <v>3190</v>
      </c>
      <c r="AN323">
        <v>5.65</v>
      </c>
      <c r="AO323" t="s">
        <v>3190</v>
      </c>
      <c r="AP323">
        <v>7.3240362331711995E-2</v>
      </c>
      <c r="AQ323">
        <f>(Table2[[#This Row],[Sharpe Ratio]]-AVERAGE(Table2[Sharpe Ratio]))/_xlfn.STDEV.P(Table2[Sharpe Ratio])</f>
        <v>0.18541659349099945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3.2243133203026355</v>
      </c>
      <c r="AS323">
        <f>_xlfn.RANK.AVG(Table2[[#This Row],[1Y Return vs Nifty Z-Score]],Table2[1Y Return vs Nifty Z-Score])</f>
        <v>541</v>
      </c>
      <c r="AT323">
        <f>_xlfn.RANK.AVG(Table2[[#This Row],[6M Return vs Nifty Z-Score]],Table2[6M Return vs Nifty Z-Score])</f>
        <v>183</v>
      </c>
      <c r="AU323">
        <f>_xlfn.RANK.AVG(Table2[[#This Row],[Sharpe Ratio Z-Score]],Table2[Sharpe Ratio Z-Score])</f>
        <v>303</v>
      </c>
      <c r="AV323">
        <f>(Table2[[#This Row],[Rank 1Y]]+Table2[[#This Row],[Rank 6M]]+Table2[[#This Row],[Rank Sharpe]])/3</f>
        <v>342.33333333333331</v>
      </c>
    </row>
    <row r="324" spans="1:48" x14ac:dyDescent="0.3">
      <c r="A324" t="s">
        <v>181</v>
      </c>
      <c r="B324" t="s">
        <v>182</v>
      </c>
      <c r="C324" t="s">
        <v>3149</v>
      </c>
      <c r="D324" t="s">
        <v>75</v>
      </c>
      <c r="E324">
        <v>132446.82422315</v>
      </c>
      <c r="F324">
        <v>414.5</v>
      </c>
      <c r="G324">
        <v>33.994373077566998</v>
      </c>
      <c r="H324">
        <f>(Table2[[#This Row],[1Y Return vs Nifty]]-AVERAGE(Table2[1Y Return vs Nifty]))/_xlfn.STDEV.P(Table2[1Y Return vs Nifty])</f>
        <v>0.31401628947683119</v>
      </c>
      <c r="I324">
        <v>-0.15636701700164801</v>
      </c>
      <c r="J324">
        <f>(Table2[[#This Row],[1M Return vs Nifty]]-AVERAGE(Table2[1M Return vs Nifty]))/_xlfn.STDEV.P(Table2[1M Return vs Nifty])</f>
        <v>-0.44831629378643384</v>
      </c>
      <c r="K324">
        <v>-9.6097003366526703</v>
      </c>
      <c r="L324">
        <f>(Table2[[#This Row],[6M Return vs Nifty]]-AVERAGE(Table2[6M Return vs Nifty]))/_xlfn.STDEV.P(Table2[6M Return vs Nifty])</f>
        <v>-0.5463273890650141</v>
      </c>
      <c r="M324">
        <v>-0.62512640502107897</v>
      </c>
      <c r="N324">
        <f>(Table2[[#This Row],[1W Return vs Nifty]]-AVERAGE(Table2[1W Return vs Nifty]))/_xlfn.STDEV.P(Table2[1W Return vs Nifty])</f>
        <v>-0.48075712168449192</v>
      </c>
      <c r="O324">
        <v>420.65</v>
      </c>
      <c r="P324">
        <v>431.12590556695199</v>
      </c>
      <c r="Q324">
        <v>411.33801197061001</v>
      </c>
      <c r="R324">
        <v>46.343730053725402</v>
      </c>
      <c r="S324" s="1">
        <f>(Table2[[#This Row],[Close Price]]-Table2[[#This Row],[20D EMA]])/Table2[[#This Row],[20D EMA]]</f>
        <v>-1.46202305955069E-2</v>
      </c>
      <c r="T324" s="1">
        <f>(Table2[[#This Row],[Close Price]]-Table2[[#This Row],[50D EMA]])/Table2[[#This Row],[50D EMA]]</f>
        <v>-3.8563921472285677E-2</v>
      </c>
      <c r="U324" s="1">
        <f>(Table2[[#This Row],[Close Price]]-Table2[[#This Row],[200D EMA]])/Table2[[#This Row],[200D EMA]]</f>
        <v>7.6870795729326166E-3</v>
      </c>
      <c r="V324">
        <v>0.81563237354191698</v>
      </c>
      <c r="W324">
        <v>412.1</v>
      </c>
      <c r="X324">
        <v>421</v>
      </c>
      <c r="Y324">
        <v>408</v>
      </c>
      <c r="Z324">
        <v>423.45</v>
      </c>
      <c r="AA324">
        <v>396.95</v>
      </c>
      <c r="AB324">
        <v>454.75</v>
      </c>
      <c r="AC324" s="1">
        <f>(Table2[[#This Row],[Close Price]]/Table2[[#This Row],[Day Low]])-1</f>
        <v>5.8238291676777632E-3</v>
      </c>
      <c r="AD324" s="1">
        <f>(Table2[[#This Row],[Day High]]/Table2[[#This Row],[Close Price]])-1</f>
        <v>1.5681544028950611E-2</v>
      </c>
      <c r="AE324" s="1">
        <f>(Table2[[#This Row],[Close Price]]/Table2[[#This Row],[Current Week Low]])-1</f>
        <v>1.5931372549019551E-2</v>
      </c>
      <c r="AF324" s="1">
        <f>(Table2[[#This Row],[Current Week High]]/Table2[[#This Row],[Close Price]])-1</f>
        <v>2.1592279855247254E-2</v>
      </c>
      <c r="AG324" s="1">
        <f>(Table2[[#This Row],[Close Price]]/Table2[[#This Row],[Current Month Low]])-1</f>
        <v>4.4212117395137973E-2</v>
      </c>
      <c r="AH324" s="1">
        <f>(Table2[[#This Row],[Current Month High]]/Table2[[#This Row],[Close Price]])-1</f>
        <v>9.7104945717732205E-2</v>
      </c>
      <c r="AI324">
        <v>19.384800965018002</v>
      </c>
      <c r="AJ324">
        <v>60.348162475822001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0.12</v>
      </c>
      <c r="AM324" t="s">
        <v>3190</v>
      </c>
      <c r="AN324">
        <v>-4.22</v>
      </c>
      <c r="AO324" t="s">
        <v>3189</v>
      </c>
      <c r="AP324">
        <v>6.9821483732812994E-2</v>
      </c>
      <c r="AQ324">
        <f>(Table2[[#This Row],[Sharpe Ratio]]-AVERAGE(Table2[Sharpe Ratio]))/_xlfn.STDEV.P(Table2[Sharpe Ratio])</f>
        <v>0.14593652973238014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216</v>
      </c>
      <c r="AT324">
        <f>_xlfn.RANK.AVG(Table2[[#This Row],[6M Return vs Nifty Z-Score]],Table2[6M Return vs Nifty Z-Score])</f>
        <v>505</v>
      </c>
      <c r="AU324">
        <f>_xlfn.RANK.AVG(Table2[[#This Row],[Sharpe Ratio Z-Score]],Table2[Sharpe Ratio Z-Score])</f>
        <v>309</v>
      </c>
      <c r="AV324">
        <f>(Table2[[#This Row],[Rank 1Y]]+Table2[[#This Row],[Rank 6M]]+Table2[[#This Row],[Rank Sharpe]])/3</f>
        <v>343.33333333333331</v>
      </c>
    </row>
    <row r="325" spans="1:48" x14ac:dyDescent="0.3">
      <c r="A325" t="s">
        <v>1351</v>
      </c>
      <c r="B325" t="s">
        <v>1352</v>
      </c>
      <c r="C325" t="s">
        <v>3148</v>
      </c>
      <c r="D325" t="s">
        <v>51</v>
      </c>
      <c r="E325">
        <v>8413.2110907000006</v>
      </c>
      <c r="F325">
        <v>510.7</v>
      </c>
      <c r="G325">
        <v>8.8775242981157803</v>
      </c>
      <c r="H325">
        <f>(Table2[[#This Row],[1Y Return vs Nifty]]-AVERAGE(Table2[1Y Return vs Nifty]))/_xlfn.STDEV.P(Table2[1Y Return vs Nifty])</f>
        <v>-0.17397015283335795</v>
      </c>
      <c r="I325">
        <v>0.14692865186786599</v>
      </c>
      <c r="J325">
        <f>(Table2[[#This Row],[1M Return vs Nifty]]-AVERAGE(Table2[1M Return vs Nifty]))/_xlfn.STDEV.P(Table2[1M Return vs Nifty])</f>
        <v>-0.42022364464672923</v>
      </c>
      <c r="K325">
        <v>5.2273202794987501</v>
      </c>
      <c r="L325">
        <f>(Table2[[#This Row],[6M Return vs Nifty]]-AVERAGE(Table2[6M Return vs Nifty]))/_xlfn.STDEV.P(Table2[6M Return vs Nifty])</f>
        <v>-6.65481223278135E-2</v>
      </c>
      <c r="M325">
        <v>2.6766180040510399</v>
      </c>
      <c r="N325">
        <f>(Table2[[#This Row],[1W Return vs Nifty]]-AVERAGE(Table2[1W Return vs Nifty]))/_xlfn.STDEV.P(Table2[1W Return vs Nifty])</f>
        <v>0.21822588415414879</v>
      </c>
      <c r="O325">
        <v>510.24</v>
      </c>
      <c r="P325">
        <v>520.59286550996001</v>
      </c>
      <c r="Q325">
        <v>487.42387479929801</v>
      </c>
      <c r="R325">
        <v>62.0478539022333</v>
      </c>
      <c r="S325" s="1">
        <f>(Table2[[#This Row],[Close Price]]-Table2[[#This Row],[20D EMA]])/Table2[[#This Row],[20D EMA]]</f>
        <v>9.0153653182811918E-4</v>
      </c>
      <c r="T325" s="1">
        <f>(Table2[[#This Row],[Close Price]]-Table2[[#This Row],[50D EMA]])/Table2[[#This Row],[50D EMA]]</f>
        <v>-1.900307546525673E-2</v>
      </c>
      <c r="U325" s="1">
        <f>(Table2[[#This Row],[Close Price]]-Table2[[#This Row],[200D EMA]])/Table2[[#This Row],[200D EMA]]</f>
        <v>4.7753354737262672E-2</v>
      </c>
      <c r="V325">
        <v>0.10799125269793999</v>
      </c>
      <c r="W325">
        <v>508.75</v>
      </c>
      <c r="X325">
        <v>519.29999999999995</v>
      </c>
      <c r="Y325">
        <v>490.25</v>
      </c>
      <c r="Z325">
        <v>519.29999999999995</v>
      </c>
      <c r="AA325">
        <v>478.25</v>
      </c>
      <c r="AB325">
        <v>556</v>
      </c>
      <c r="AC325" s="1">
        <f>(Table2[[#This Row],[Close Price]]/Table2[[#This Row],[Day Low]])-1</f>
        <v>3.8329238329237736E-3</v>
      </c>
      <c r="AD325" s="1">
        <f>(Table2[[#This Row],[Day High]]/Table2[[#This Row],[Close Price]])-1</f>
        <v>1.6839631877814787E-2</v>
      </c>
      <c r="AE325" s="1">
        <f>(Table2[[#This Row],[Close Price]]/Table2[[#This Row],[Current Week Low]])-1</f>
        <v>4.171341152473218E-2</v>
      </c>
      <c r="AF325" s="1">
        <f>(Table2[[#This Row],[Current Week High]]/Table2[[#This Row],[Close Price]])-1</f>
        <v>1.6839631877814787E-2</v>
      </c>
      <c r="AG325" s="1">
        <f>(Table2[[#This Row],[Close Price]]/Table2[[#This Row],[Current Month Low]])-1</f>
        <v>6.7851542080501703E-2</v>
      </c>
      <c r="AH325" s="1">
        <f>(Table2[[#This Row],[Current Month High]]/Table2[[#This Row],[Close Price]])-1</f>
        <v>8.8701781868024243E-2</v>
      </c>
      <c r="AI325">
        <v>29.009203054630898</v>
      </c>
      <c r="AJ325">
        <v>35.034373347435199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-0.03</v>
      </c>
      <c r="AM325" t="s">
        <v>3189</v>
      </c>
      <c r="AN325">
        <v>0.46</v>
      </c>
      <c r="AO325" t="s">
        <v>3190</v>
      </c>
      <c r="AP325">
        <v>5.9561306469656003E-2</v>
      </c>
      <c r="AQ325">
        <f>(Table2[[#This Row],[Sharpe Ratio]]-AVERAGE(Table2[Sharpe Ratio]))/_xlfn.STDEV.P(Table2[Sharpe Ratio])</f>
        <v>2.7455442789245679E-2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363</v>
      </c>
      <c r="AT325">
        <f>_xlfn.RANK.AVG(Table2[[#This Row],[6M Return vs Nifty Z-Score]],Table2[6M Return vs Nifty Z-Score])</f>
        <v>321</v>
      </c>
      <c r="AU325">
        <f>_xlfn.RANK.AVG(Table2[[#This Row],[Sharpe Ratio Z-Score]],Table2[Sharpe Ratio Z-Score])</f>
        <v>349</v>
      </c>
      <c r="AV325">
        <f>(Table2[[#This Row],[Rank 1Y]]+Table2[[#This Row],[Rank 6M]]+Table2[[#This Row],[Rank Sharpe]])/3</f>
        <v>344.33333333333331</v>
      </c>
    </row>
    <row r="326" spans="1:48" x14ac:dyDescent="0.3">
      <c r="A326" t="s">
        <v>157</v>
      </c>
      <c r="B326" t="s">
        <v>158</v>
      </c>
      <c r="C326" t="s">
        <v>3143</v>
      </c>
      <c r="D326" t="s">
        <v>21</v>
      </c>
      <c r="E326">
        <v>167672.07255409</v>
      </c>
      <c r="F326">
        <v>1713.35</v>
      </c>
      <c r="G326">
        <v>22.260338684511702</v>
      </c>
      <c r="H326">
        <f>(Table2[[#This Row],[1Y Return vs Nifty]]-AVERAGE(Table2[1Y Return vs Nifty]))/_xlfn.STDEV.P(Table2[1Y Return vs Nifty])</f>
        <v>8.6039852317361887E-2</v>
      </c>
      <c r="I326">
        <v>3.72264901427405</v>
      </c>
      <c r="J326">
        <f>(Table2[[#This Row],[1M Return vs Nifty]]-AVERAGE(Table2[1M Return vs Nifty]))/_xlfn.STDEV.P(Table2[1M Return vs Nifty])</f>
        <v>-8.9023868740957288E-2</v>
      </c>
      <c r="K326">
        <v>25.8001992435861</v>
      </c>
      <c r="L326">
        <f>(Table2[[#This Row],[6M Return vs Nifty]]-AVERAGE(Table2[6M Return vs Nifty]))/_xlfn.STDEV.P(Table2[6M Return vs Nifty])</f>
        <v>0.59870948156862869</v>
      </c>
      <c r="M326">
        <v>0.20032385817818099</v>
      </c>
      <c r="N326">
        <f>(Table2[[#This Row],[1W Return vs Nifty]]-AVERAGE(Table2[1W Return vs Nifty]))/_xlfn.STDEV.P(Table2[1W Return vs Nifty])</f>
        <v>-0.30600837233975936</v>
      </c>
      <c r="O326">
        <v>1700.77</v>
      </c>
      <c r="P326">
        <v>1665.5060251146101</v>
      </c>
      <c r="Q326">
        <v>1498.39108295239</v>
      </c>
      <c r="R326">
        <v>51.203083653139203</v>
      </c>
      <c r="S326" s="1">
        <f>(Table2[[#This Row],[Close Price]]-Table2[[#This Row],[20D EMA]])/Table2[[#This Row],[20D EMA]]</f>
        <v>7.3966497527590018E-3</v>
      </c>
      <c r="T326" s="1">
        <f>(Table2[[#This Row],[Close Price]]-Table2[[#This Row],[50D EMA]])/Table2[[#This Row],[50D EMA]]</f>
        <v>2.8726389556049468E-2</v>
      </c>
      <c r="U326" s="1">
        <f>(Table2[[#This Row],[Close Price]]-Table2[[#This Row],[200D EMA]])/Table2[[#This Row],[200D EMA]]</f>
        <v>0.14345982133320001</v>
      </c>
      <c r="V326">
        <v>0.96453537207247697</v>
      </c>
      <c r="W326">
        <v>1706.8</v>
      </c>
      <c r="X326">
        <v>1760</v>
      </c>
      <c r="Y326">
        <v>1706.8</v>
      </c>
      <c r="Z326">
        <v>1767.8</v>
      </c>
      <c r="AA326">
        <v>1598.8</v>
      </c>
      <c r="AB326">
        <v>1767.8</v>
      </c>
      <c r="AC326" s="1">
        <f>(Table2[[#This Row],[Close Price]]/Table2[[#This Row],[Day Low]])-1</f>
        <v>3.8375908132177727E-3</v>
      </c>
      <c r="AD326" s="1">
        <f>(Table2[[#This Row],[Day High]]/Table2[[#This Row],[Close Price]])-1</f>
        <v>2.7227361601540823E-2</v>
      </c>
      <c r="AE326" s="1">
        <f>(Table2[[#This Row],[Close Price]]/Table2[[#This Row],[Current Week Low]])-1</f>
        <v>3.8375908132177727E-3</v>
      </c>
      <c r="AF326" s="1">
        <f>(Table2[[#This Row],[Current Week High]]/Table2[[#This Row],[Close Price]])-1</f>
        <v>3.1779846499547793E-2</v>
      </c>
      <c r="AG326" s="1">
        <f>(Table2[[#This Row],[Close Price]]/Table2[[#This Row],[Current Month Low]])-1</f>
        <v>7.1647485614210638E-2</v>
      </c>
      <c r="AH326" s="1">
        <f>(Table2[[#This Row],[Current Month High]]/Table2[[#This Row],[Close Price]])-1</f>
        <v>3.1779846499547793E-2</v>
      </c>
      <c r="AI326">
        <v>3.1779846499547699</v>
      </c>
      <c r="AJ326">
        <v>47.327916075497598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0.06</v>
      </c>
      <c r="AM326" t="s">
        <v>3190</v>
      </c>
      <c r="AN326">
        <v>1.9</v>
      </c>
      <c r="AO326" t="s">
        <v>3190</v>
      </c>
      <c r="AP326">
        <v>-2.4338994499813998E-2</v>
      </c>
      <c r="AQ326">
        <f>(Table2[[#This Row],[Sharpe Ratio]]-AVERAGE(Table2[Sharpe Ratio]))/_xlfn.STDEV.P(Table2[Sharpe Ratio])</f>
        <v>-0.94139710222616713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-0.65168000942089321</v>
      </c>
      <c r="AS326">
        <f>_xlfn.RANK.AVG(Table2[[#This Row],[1Y Return vs Nifty Z-Score]],Table2[1Y Return vs Nifty Z-Score])</f>
        <v>278</v>
      </c>
      <c r="AT326">
        <f>_xlfn.RANK.AVG(Table2[[#This Row],[6M Return vs Nifty Z-Score]],Table2[6M Return vs Nifty Z-Score])</f>
        <v>144</v>
      </c>
      <c r="AU326">
        <f>_xlfn.RANK.AVG(Table2[[#This Row],[Sharpe Ratio Z-Score]],Table2[Sharpe Ratio Z-Score])</f>
        <v>617</v>
      </c>
      <c r="AV326">
        <f>(Table2[[#This Row],[Rank 1Y]]+Table2[[#This Row],[Rank 6M]]+Table2[[#This Row],[Rank Sharpe]])/3</f>
        <v>346.33333333333331</v>
      </c>
    </row>
    <row r="327" spans="1:48" x14ac:dyDescent="0.3">
      <c r="A327" t="s">
        <v>189</v>
      </c>
      <c r="B327" t="s">
        <v>190</v>
      </c>
      <c r="C327" t="s">
        <v>3144</v>
      </c>
      <c r="D327" t="s">
        <v>34</v>
      </c>
      <c r="E327">
        <v>128766.9182571</v>
      </c>
      <c r="F327">
        <v>249</v>
      </c>
      <c r="G327">
        <v>5.1541023739563796</v>
      </c>
      <c r="H327">
        <f>(Table2[[#This Row],[1Y Return vs Nifty]]-AVERAGE(Table2[1Y Return vs Nifty]))/_xlfn.STDEV.P(Table2[1Y Return vs Nifty])</f>
        <v>-0.24631121097902889</v>
      </c>
      <c r="I327">
        <v>3.7662763311428802</v>
      </c>
      <c r="J327">
        <f>(Table2[[#This Row],[1M Return vs Nifty]]-AVERAGE(Table2[1M Return vs Nifty]))/_xlfn.STDEV.P(Table2[1M Return vs Nifty])</f>
        <v>-8.4982904653764707E-2</v>
      </c>
      <c r="K327">
        <v>-10.2715452563206</v>
      </c>
      <c r="L327">
        <f>(Table2[[#This Row],[6M Return vs Nifty]]-AVERAGE(Table2[6M Return vs Nifty]))/_xlfn.STDEV.P(Table2[6M Return vs Nifty])</f>
        <v>-0.5677292242762122</v>
      </c>
      <c r="M327">
        <v>3.5379296311951101</v>
      </c>
      <c r="N327">
        <f>(Table2[[#This Row],[1W Return vs Nifty]]-AVERAGE(Table2[1W Return vs Nifty]))/_xlfn.STDEV.P(Table2[1W Return vs Nifty])</f>
        <v>0.40056652458976727</v>
      </c>
      <c r="O327">
        <v>246.14</v>
      </c>
      <c r="P327">
        <v>246.88953816731799</v>
      </c>
      <c r="Q327">
        <v>246.134089018515</v>
      </c>
      <c r="R327">
        <v>56.161673694838299</v>
      </c>
      <c r="S327" s="1">
        <f>(Table2[[#This Row],[Close Price]]-Table2[[#This Row],[20D EMA]])/Table2[[#This Row],[20D EMA]]</f>
        <v>1.1619403591452075E-2</v>
      </c>
      <c r="T327" s="1">
        <f>(Table2[[#This Row],[Close Price]]-Table2[[#This Row],[50D EMA]])/Table2[[#This Row],[50D EMA]]</f>
        <v>8.5482027644757375E-3</v>
      </c>
      <c r="U327" s="1">
        <f>(Table2[[#This Row],[Close Price]]-Table2[[#This Row],[200D EMA]])/Table2[[#This Row],[200D EMA]]</f>
        <v>1.1643697924627654E-2</v>
      </c>
      <c r="V327">
        <v>1.06037282781134</v>
      </c>
      <c r="W327">
        <v>245.6</v>
      </c>
      <c r="X327">
        <v>252</v>
      </c>
      <c r="Y327">
        <v>240.8</v>
      </c>
      <c r="Z327">
        <v>252</v>
      </c>
      <c r="AA327">
        <v>219.85</v>
      </c>
      <c r="AB327">
        <v>266.39999999999998</v>
      </c>
      <c r="AC327" s="1">
        <f>(Table2[[#This Row],[Close Price]]/Table2[[#This Row],[Day Low]])-1</f>
        <v>1.3843648208469173E-2</v>
      </c>
      <c r="AD327" s="1">
        <f>(Table2[[#This Row],[Day High]]/Table2[[#This Row],[Close Price]])-1</f>
        <v>1.2048192771084265E-2</v>
      </c>
      <c r="AE327" s="1">
        <f>(Table2[[#This Row],[Close Price]]/Table2[[#This Row],[Current Week Low]])-1</f>
        <v>3.4053156146179431E-2</v>
      </c>
      <c r="AF327" s="1">
        <f>(Table2[[#This Row],[Current Week High]]/Table2[[#This Row],[Close Price]])-1</f>
        <v>1.2048192771084265E-2</v>
      </c>
      <c r="AG327" s="1">
        <f>(Table2[[#This Row],[Close Price]]/Table2[[#This Row],[Current Month Low]])-1</f>
        <v>0.13259040254719134</v>
      </c>
      <c r="AH327" s="1">
        <f>(Table2[[#This Row],[Current Month High]]/Table2[[#This Row],[Close Price]])-1</f>
        <v>6.9879518072289093E-2</v>
      </c>
      <c r="AI327">
        <v>20.361445783132499</v>
      </c>
      <c r="AJ327">
        <v>29.182879377431899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0.04</v>
      </c>
      <c r="AM327" t="s">
        <v>3190</v>
      </c>
      <c r="AN327">
        <v>-2.96</v>
      </c>
      <c r="AO327" t="s">
        <v>3189</v>
      </c>
      <c r="AP327">
        <v>0.13437399984845799</v>
      </c>
      <c r="AQ327">
        <f>(Table2[[#This Row],[Sharpe Ratio]]-AVERAGE(Table2[Sharpe Ratio]))/_xlfn.STDEV.P(Table2[Sharpe Ratio])</f>
        <v>0.89136734229345915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389</v>
      </c>
      <c r="AT327">
        <f>_xlfn.RANK.AVG(Table2[[#This Row],[6M Return vs Nifty Z-Score]],Table2[6M Return vs Nifty Z-Score])</f>
        <v>519</v>
      </c>
      <c r="AU327">
        <f>_xlfn.RANK.AVG(Table2[[#This Row],[Sharpe Ratio Z-Score]],Table2[Sharpe Ratio Z-Score])</f>
        <v>131</v>
      </c>
      <c r="AV327">
        <f>(Table2[[#This Row],[Rank 1Y]]+Table2[[#This Row],[Rank 6M]]+Table2[[#This Row],[Rank Sharpe]])/3</f>
        <v>346.33333333333331</v>
      </c>
    </row>
    <row r="328" spans="1:48" x14ac:dyDescent="0.3">
      <c r="A328" t="s">
        <v>353</v>
      </c>
      <c r="B328" t="s">
        <v>354</v>
      </c>
      <c r="C328" t="s">
        <v>3152</v>
      </c>
      <c r="D328" t="s">
        <v>185</v>
      </c>
      <c r="E328">
        <v>68001.782857607905</v>
      </c>
      <c r="F328">
        <v>231.58</v>
      </c>
      <c r="G328">
        <v>11.0095244426406</v>
      </c>
      <c r="H328">
        <f>(Table2[[#This Row],[1Y Return vs Nifty]]-AVERAGE(Table2[1Y Return vs Nifty]))/_xlfn.STDEV.P(Table2[1Y Return vs Nifty])</f>
        <v>-0.13254827006983846</v>
      </c>
      <c r="I328">
        <v>11.7559944652594</v>
      </c>
      <c r="J328">
        <f>(Table2[[#This Row],[1M Return vs Nifty]]-AVERAGE(Table2[1M Return vs Nifty]))/_xlfn.STDEV.P(Table2[1M Return vs Nifty])</f>
        <v>0.65506178211502675</v>
      </c>
      <c r="K328">
        <v>-2.3975907338259699</v>
      </c>
      <c r="L328">
        <f>(Table2[[#This Row],[6M Return vs Nifty]]-AVERAGE(Table2[6M Return vs Nifty]))/_xlfn.STDEV.P(Table2[6M Return vs Nifty])</f>
        <v>-0.31311205922273039</v>
      </c>
      <c r="M328">
        <v>5.5154867223892898</v>
      </c>
      <c r="N328">
        <f>(Table2[[#This Row],[1W Return vs Nifty]]-AVERAGE(Table2[1W Return vs Nifty]))/_xlfn.STDEV.P(Table2[1W Return vs Nifty])</f>
        <v>0.8192175855326963</v>
      </c>
      <c r="O328">
        <v>223.7</v>
      </c>
      <c r="P328">
        <v>225.48567963714899</v>
      </c>
      <c r="Q328">
        <v>216.66649763099201</v>
      </c>
      <c r="R328">
        <v>63.587151632012201</v>
      </c>
      <c r="S328" s="1">
        <f>(Table2[[#This Row],[Close Price]]-Table2[[#This Row],[20D EMA]])/Table2[[#This Row],[20D EMA]]</f>
        <v>3.5225748770675122E-2</v>
      </c>
      <c r="T328" s="1">
        <f>(Table2[[#This Row],[Close Price]]-Table2[[#This Row],[50D EMA]])/Table2[[#This Row],[50D EMA]]</f>
        <v>2.7027527303099635E-2</v>
      </c>
      <c r="U328" s="1">
        <f>(Table2[[#This Row],[Close Price]]-Table2[[#This Row],[200D EMA]])/Table2[[#This Row],[200D EMA]]</f>
        <v>6.883160309540523E-2</v>
      </c>
      <c r="V328">
        <v>0.90475061341398599</v>
      </c>
      <c r="W328">
        <v>230.36</v>
      </c>
      <c r="X328">
        <v>237.06</v>
      </c>
      <c r="Y328">
        <v>226</v>
      </c>
      <c r="Z328">
        <v>237.06</v>
      </c>
      <c r="AA328">
        <v>202</v>
      </c>
      <c r="AB328">
        <v>237.06</v>
      </c>
      <c r="AC328" s="1">
        <f>(Table2[[#This Row],[Close Price]]/Table2[[#This Row],[Day Low]])-1</f>
        <v>5.2960583434624731E-3</v>
      </c>
      <c r="AD328" s="1">
        <f>(Table2[[#This Row],[Day High]]/Table2[[#This Row],[Close Price]])-1</f>
        <v>2.3663528802141842E-2</v>
      </c>
      <c r="AE328" s="1">
        <f>(Table2[[#This Row],[Close Price]]/Table2[[#This Row],[Current Week Low]])-1</f>
        <v>2.4690265486725815E-2</v>
      </c>
      <c r="AF328" s="1">
        <f>(Table2[[#This Row],[Current Week High]]/Table2[[#This Row],[Close Price]])-1</f>
        <v>2.3663528802141842E-2</v>
      </c>
      <c r="AG328" s="1">
        <f>(Table2[[#This Row],[Close Price]]/Table2[[#This Row],[Current Month Low]])-1</f>
        <v>0.14643564356435657</v>
      </c>
      <c r="AH328" s="1">
        <f>(Table2[[#This Row],[Current Month High]]/Table2[[#This Row],[Close Price]])-1</f>
        <v>2.3663528802141842E-2</v>
      </c>
      <c r="AI328">
        <v>14.280162362898301</v>
      </c>
      <c r="AJ328">
        <v>46.988257695969502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0.05</v>
      </c>
      <c r="AM328" t="s">
        <v>3190</v>
      </c>
      <c r="AN328">
        <v>4.37</v>
      </c>
      <c r="AO328" t="s">
        <v>3190</v>
      </c>
      <c r="AP328">
        <v>7.9028200311821006E-2</v>
      </c>
      <c r="AQ328">
        <f>(Table2[[#This Row],[Sharpe Ratio]]-AVERAGE(Table2[Sharpe Ratio]))/_xlfn.STDEV.P(Table2[Sharpe Ratio])</f>
        <v>0.25225260590537668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347</v>
      </c>
      <c r="AT328">
        <f>_xlfn.RANK.AVG(Table2[[#This Row],[6M Return vs Nifty Z-Score]],Table2[6M Return vs Nifty Z-Score])</f>
        <v>412</v>
      </c>
      <c r="AU328">
        <f>_xlfn.RANK.AVG(Table2[[#This Row],[Sharpe Ratio Z-Score]],Table2[Sharpe Ratio Z-Score])</f>
        <v>281</v>
      </c>
      <c r="AV328">
        <f>(Table2[[#This Row],[Rank 1Y]]+Table2[[#This Row],[Rank 6M]]+Table2[[#This Row],[Rank Sharpe]])/3</f>
        <v>346.66666666666669</v>
      </c>
    </row>
    <row r="329" spans="1:48" x14ac:dyDescent="0.3">
      <c r="A329" t="s">
        <v>832</v>
      </c>
      <c r="B329" t="s">
        <v>833</v>
      </c>
      <c r="C329" t="s">
        <v>3157</v>
      </c>
      <c r="D329" t="s">
        <v>136</v>
      </c>
      <c r="E329">
        <v>18721.644468840001</v>
      </c>
      <c r="F329">
        <v>1332.4</v>
      </c>
      <c r="G329">
        <v>57.419493707798502</v>
      </c>
      <c r="H329">
        <f>(Table2[[#This Row],[1Y Return vs Nifty]]-AVERAGE(Table2[1Y Return vs Nifty]))/_xlfn.STDEV.P(Table2[1Y Return vs Nifty])</f>
        <v>0.76913473914420405</v>
      </c>
      <c r="I329">
        <v>-1.7613973570485899</v>
      </c>
      <c r="J329">
        <f>(Table2[[#This Row],[1M Return vs Nifty]]-AVERAGE(Table2[1M Return vs Nifty]))/_xlfn.STDEV.P(Table2[1M Return vs Nifty])</f>
        <v>-0.59698163533115012</v>
      </c>
      <c r="K329">
        <v>-0.51076105895690105</v>
      </c>
      <c r="L329">
        <f>(Table2[[#This Row],[6M Return vs Nifty]]-AVERAGE(Table2[6M Return vs Nifty]))/_xlfn.STDEV.P(Table2[6M Return vs Nifty])</f>
        <v>-0.25209834351209676</v>
      </c>
      <c r="M329">
        <v>-1.0087502019546699</v>
      </c>
      <c r="N329">
        <f>(Table2[[#This Row],[1W Return vs Nifty]]-AVERAGE(Table2[1W Return vs Nifty]))/_xlfn.STDEV.P(Table2[1W Return vs Nifty])</f>
        <v>-0.5619707110692711</v>
      </c>
      <c r="O329">
        <v>1334.4</v>
      </c>
      <c r="P329">
        <v>1391.0598523645101</v>
      </c>
      <c r="Q329">
        <v>1296.98184929643</v>
      </c>
      <c r="R329">
        <v>54.286803610849901</v>
      </c>
      <c r="S329" s="1">
        <f>(Table2[[#This Row],[Close Price]]-Table2[[#This Row],[20D EMA]])/Table2[[#This Row],[20D EMA]]</f>
        <v>-1.4988009592326139E-3</v>
      </c>
      <c r="T329" s="1">
        <f>(Table2[[#This Row],[Close Price]]-Table2[[#This Row],[50D EMA]])/Table2[[#This Row],[50D EMA]]</f>
        <v>-4.2169179323808793E-2</v>
      </c>
      <c r="U329" s="1">
        <f>(Table2[[#This Row],[Close Price]]-Table2[[#This Row],[200D EMA]])/Table2[[#This Row],[200D EMA]]</f>
        <v>2.730813135340579E-2</v>
      </c>
      <c r="V329">
        <v>0.68679712501338097</v>
      </c>
      <c r="W329">
        <v>1321.65</v>
      </c>
      <c r="X329">
        <v>1347</v>
      </c>
      <c r="Y329">
        <v>1306.6500000000001</v>
      </c>
      <c r="Z329">
        <v>1347</v>
      </c>
      <c r="AA329">
        <v>1250</v>
      </c>
      <c r="AB329">
        <v>1424</v>
      </c>
      <c r="AC329" s="1">
        <f>(Table2[[#This Row],[Close Price]]/Table2[[#This Row],[Day Low]])-1</f>
        <v>8.1337721787160255E-3</v>
      </c>
      <c r="AD329" s="1">
        <f>(Table2[[#This Row],[Day High]]/Table2[[#This Row],[Close Price]])-1</f>
        <v>1.0957670369258432E-2</v>
      </c>
      <c r="AE329" s="1">
        <f>(Table2[[#This Row],[Close Price]]/Table2[[#This Row],[Current Week Low]])-1</f>
        <v>1.9706884016377657E-2</v>
      </c>
      <c r="AF329" s="1">
        <f>(Table2[[#This Row],[Current Week High]]/Table2[[#This Row],[Close Price]])-1</f>
        <v>1.0957670369258432E-2</v>
      </c>
      <c r="AG329" s="1">
        <f>(Table2[[#This Row],[Close Price]]/Table2[[#This Row],[Current Month Low]])-1</f>
        <v>6.5919999999999979E-2</v>
      </c>
      <c r="AH329" s="1">
        <f>(Table2[[#This Row],[Current Month High]]/Table2[[#This Row],[Close Price]])-1</f>
        <v>6.8748123686580564E-2</v>
      </c>
      <c r="AI329">
        <v>23.611528069648699</v>
      </c>
      <c r="AJ329">
        <v>79.170308612922696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-0.08</v>
      </c>
      <c r="AM329" t="s">
        <v>3189</v>
      </c>
      <c r="AN329">
        <v>5.04</v>
      </c>
      <c r="AO329" t="s">
        <v>3190</v>
      </c>
      <c r="AQ329">
        <f>(Table2[[#This Row],[Sharpe Ratio]]-AVERAGE(Table2[Sharpe Ratio]))/_xlfn.STDEV.P(Table2[Sharpe Ratio])</f>
        <v>-0.66033855426170107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126</v>
      </c>
      <c r="AT329">
        <f>_xlfn.RANK.AVG(Table2[[#This Row],[6M Return vs Nifty Z-Score]],Table2[6M Return vs Nifty Z-Score])</f>
        <v>383</v>
      </c>
      <c r="AU329">
        <f>_xlfn.RANK.AVG(Table2[[#This Row],[Sharpe Ratio Z-Score]],Table2[Sharpe Ratio Z-Score])</f>
        <v>533</v>
      </c>
      <c r="AV329">
        <f>(Table2[[#This Row],[Rank 1Y]]+Table2[[#This Row],[Rank 6M]]+Table2[[#This Row],[Rank Sharpe]])/3</f>
        <v>347.33333333333331</v>
      </c>
    </row>
    <row r="330" spans="1:48" x14ac:dyDescent="0.3">
      <c r="A330" t="s">
        <v>1002</v>
      </c>
      <c r="B330" t="s">
        <v>1003</v>
      </c>
      <c r="C330" t="s">
        <v>3152</v>
      </c>
      <c r="D330" t="s">
        <v>262</v>
      </c>
      <c r="E330">
        <v>14576.6548711</v>
      </c>
      <c r="F330">
        <v>837.55</v>
      </c>
      <c r="G330">
        <v>5.9100199708648997</v>
      </c>
      <c r="H330">
        <f>(Table2[[#This Row],[1Y Return vs Nifty]]-AVERAGE(Table2[1Y Return vs Nifty]))/_xlfn.STDEV.P(Table2[1Y Return vs Nifty])</f>
        <v>-0.2316247532137998</v>
      </c>
      <c r="I330">
        <v>2.3212148456314701</v>
      </c>
      <c r="J330">
        <f>(Table2[[#This Row],[1M Return vs Nifty]]-AVERAGE(Table2[1M Return vs Nifty]))/_xlfn.STDEV.P(Table2[1M Return vs Nifty])</f>
        <v>-0.21883119021974709</v>
      </c>
      <c r="K330">
        <v>-12.196759507812599</v>
      </c>
      <c r="L330">
        <f>(Table2[[#This Row],[6M Return vs Nifty]]-AVERAGE(Table2[6M Return vs Nifty]))/_xlfn.STDEV.P(Table2[6M Return vs Nifty])</f>
        <v>-0.62998416789254263</v>
      </c>
      <c r="M330">
        <v>0.224411074927715</v>
      </c>
      <c r="N330">
        <f>(Table2[[#This Row],[1W Return vs Nifty]]-AVERAGE(Table2[1W Return vs Nifty]))/_xlfn.STDEV.P(Table2[1W Return vs Nifty])</f>
        <v>-0.30090908145594208</v>
      </c>
      <c r="O330">
        <v>824.79</v>
      </c>
      <c r="P330">
        <v>848.38356061852699</v>
      </c>
      <c r="Q330">
        <v>839.96667870971396</v>
      </c>
      <c r="R330">
        <v>60.189342455784299</v>
      </c>
      <c r="S330" s="1">
        <f>(Table2[[#This Row],[Close Price]]-Table2[[#This Row],[20D EMA]])/Table2[[#This Row],[20D EMA]]</f>
        <v>1.5470604638756522E-2</v>
      </c>
      <c r="T330" s="1">
        <f>(Table2[[#This Row],[Close Price]]-Table2[[#This Row],[50D EMA]])/Table2[[#This Row],[50D EMA]]</f>
        <v>-1.2769649391401051E-2</v>
      </c>
      <c r="U330" s="1">
        <f>(Table2[[#This Row],[Close Price]]-Table2[[#This Row],[200D EMA]])/Table2[[#This Row],[200D EMA]]</f>
        <v>-2.8771125938308697E-3</v>
      </c>
      <c r="V330">
        <v>0.53054941558823099</v>
      </c>
      <c r="W330">
        <v>826.5</v>
      </c>
      <c r="X330">
        <v>858</v>
      </c>
      <c r="Y330">
        <v>801.5</v>
      </c>
      <c r="Z330">
        <v>858</v>
      </c>
      <c r="AA330">
        <v>777.05</v>
      </c>
      <c r="AB330">
        <v>858</v>
      </c>
      <c r="AC330" s="1">
        <f>(Table2[[#This Row],[Close Price]]/Table2[[#This Row],[Day Low]])-1</f>
        <v>1.3369630973986579E-2</v>
      </c>
      <c r="AD330" s="1">
        <f>(Table2[[#This Row],[Day High]]/Table2[[#This Row],[Close Price]])-1</f>
        <v>2.4416452749089768E-2</v>
      </c>
      <c r="AE330" s="1">
        <f>(Table2[[#This Row],[Close Price]]/Table2[[#This Row],[Current Week Low]])-1</f>
        <v>4.4978165938864612E-2</v>
      </c>
      <c r="AF330" s="1">
        <f>(Table2[[#This Row],[Current Week High]]/Table2[[#This Row],[Close Price]])-1</f>
        <v>2.4416452749089768E-2</v>
      </c>
      <c r="AG330" s="1">
        <f>(Table2[[#This Row],[Close Price]]/Table2[[#This Row],[Current Month Low]])-1</f>
        <v>7.7858567659738753E-2</v>
      </c>
      <c r="AH330" s="1">
        <f>(Table2[[#This Row],[Current Month High]]/Table2[[#This Row],[Close Price]])-1</f>
        <v>2.4416452749089768E-2</v>
      </c>
      <c r="AI330">
        <v>26.559608381589101</v>
      </c>
      <c r="AJ330">
        <v>32.022383354350502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0.03</v>
      </c>
      <c r="AM330" t="s">
        <v>3190</v>
      </c>
      <c r="AN330">
        <v>2.67</v>
      </c>
      <c r="AO330" t="s">
        <v>3190</v>
      </c>
      <c r="AP330">
        <v>0.144471103937832</v>
      </c>
      <c r="AQ330">
        <f>(Table2[[#This Row],[Sharpe Ratio]]-AVERAGE(Table2[Sharpe Ratio]))/_xlfn.STDEV.P(Table2[Sharpe Ratio])</f>
        <v>1.0079653149018681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382</v>
      </c>
      <c r="AT330">
        <f>_xlfn.RANK.AVG(Table2[[#This Row],[6M Return vs Nifty Z-Score]],Table2[6M Return vs Nifty Z-Score])</f>
        <v>544</v>
      </c>
      <c r="AU330">
        <f>_xlfn.RANK.AVG(Table2[[#This Row],[Sharpe Ratio Z-Score]],Table2[Sharpe Ratio Z-Score])</f>
        <v>116</v>
      </c>
      <c r="AV330">
        <f>(Table2[[#This Row],[Rank 1Y]]+Table2[[#This Row],[Rank 6M]]+Table2[[#This Row],[Rank Sharpe]])/3</f>
        <v>347.33333333333331</v>
      </c>
    </row>
    <row r="331" spans="1:48" x14ac:dyDescent="0.3">
      <c r="A331" t="s">
        <v>1798</v>
      </c>
      <c r="B331" t="s">
        <v>1799</v>
      </c>
      <c r="C331" t="s">
        <v>3146</v>
      </c>
      <c r="D331" t="s">
        <v>1800</v>
      </c>
      <c r="E331">
        <v>4409.23872312</v>
      </c>
      <c r="F331">
        <v>862.2</v>
      </c>
      <c r="G331">
        <v>27.367480283086799</v>
      </c>
      <c r="H331">
        <f>(Table2[[#This Row],[1Y Return vs Nifty]]-AVERAGE(Table2[1Y Return vs Nifty]))/_xlfn.STDEV.P(Table2[1Y Return vs Nifty])</f>
        <v>0.18526471451830742</v>
      </c>
      <c r="I331">
        <v>9.4313431241436092</v>
      </c>
      <c r="J331">
        <f>(Table2[[#This Row],[1M Return vs Nifty]]-AVERAGE(Table2[1M Return vs Nifty]))/_xlfn.STDEV.P(Table2[1M Return vs Nifty])</f>
        <v>0.43974181153474823</v>
      </c>
      <c r="K331">
        <v>-3.08912514447116</v>
      </c>
      <c r="L331">
        <f>(Table2[[#This Row],[6M Return vs Nifty]]-AVERAGE(Table2[6M Return vs Nifty]))/_xlfn.STDEV.P(Table2[6M Return vs Nifty])</f>
        <v>-0.3354739525601107</v>
      </c>
      <c r="M331">
        <v>1.85102877272206</v>
      </c>
      <c r="N331">
        <f>(Table2[[#This Row],[1W Return vs Nifty]]-AVERAGE(Table2[1W Return vs Nifty]))/_xlfn.STDEV.P(Table2[1W Return vs Nifty])</f>
        <v>4.3447715100016403E-2</v>
      </c>
      <c r="O331">
        <v>874.57</v>
      </c>
      <c r="P331">
        <v>916.53366274953396</v>
      </c>
      <c r="Q331">
        <v>884.83642021730202</v>
      </c>
      <c r="R331">
        <v>48.120265126197602</v>
      </c>
      <c r="S331" s="1">
        <f>(Table2[[#This Row],[Close Price]]-Table2[[#This Row],[20D EMA]])/Table2[[#This Row],[20D EMA]]</f>
        <v>-1.4144093668888715E-2</v>
      </c>
      <c r="T331" s="1">
        <f>(Table2[[#This Row],[Close Price]]-Table2[[#This Row],[50D EMA]])/Table2[[#This Row],[50D EMA]]</f>
        <v>-5.9281688123202045E-2</v>
      </c>
      <c r="U331" s="1">
        <f>(Table2[[#This Row],[Close Price]]-Table2[[#This Row],[200D EMA]])/Table2[[#This Row],[200D EMA]]</f>
        <v>-2.5582604535811064E-2</v>
      </c>
      <c r="V331">
        <v>0.68373051583812605</v>
      </c>
      <c r="W331">
        <v>858.25</v>
      </c>
      <c r="X331">
        <v>873.8</v>
      </c>
      <c r="Y331">
        <v>831.6</v>
      </c>
      <c r="Z331">
        <v>894</v>
      </c>
      <c r="AA331">
        <v>810.5</v>
      </c>
      <c r="AB331">
        <v>964.4</v>
      </c>
      <c r="AC331" s="1">
        <f>(Table2[[#This Row],[Close Price]]/Table2[[#This Row],[Day Low]])-1</f>
        <v>4.6023885814157062E-3</v>
      </c>
      <c r="AD331" s="1">
        <f>(Table2[[#This Row],[Day High]]/Table2[[#This Row],[Close Price]])-1</f>
        <v>1.3453954998840167E-2</v>
      </c>
      <c r="AE331" s="1">
        <f>(Table2[[#This Row],[Close Price]]/Table2[[#This Row],[Current Week Low]])-1</f>
        <v>3.6796536796536827E-2</v>
      </c>
      <c r="AF331" s="1">
        <f>(Table2[[#This Row],[Current Week High]]/Table2[[#This Row],[Close Price]])-1</f>
        <v>3.6882393876130681E-2</v>
      </c>
      <c r="AG331" s="1">
        <f>(Table2[[#This Row],[Close Price]]/Table2[[#This Row],[Current Month Low]])-1</f>
        <v>6.3787785317705126E-2</v>
      </c>
      <c r="AH331" s="1">
        <f>(Table2[[#This Row],[Current Month High]]/Table2[[#This Row],[Close Price]])-1</f>
        <v>0.11853398283460903</v>
      </c>
      <c r="AI331">
        <v>39.294827186267597</v>
      </c>
      <c r="AJ331">
        <v>46.732471068754201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-0.17</v>
      </c>
      <c r="AM331" t="s">
        <v>3189</v>
      </c>
      <c r="AN331">
        <v>-6.94</v>
      </c>
      <c r="AO331" t="s">
        <v>3189</v>
      </c>
      <c r="AP331">
        <v>5.0037277743493001E-2</v>
      </c>
      <c r="AQ331">
        <f>(Table2[[#This Row],[Sharpe Ratio]]-AVERAGE(Table2[Sharpe Ratio]))/_xlfn.STDEV.P(Table2[Sharpe Ratio])</f>
        <v>-8.2524847668837692E-2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247</v>
      </c>
      <c r="AT331">
        <f>_xlfn.RANK.AVG(Table2[[#This Row],[6M Return vs Nifty Z-Score]],Table2[6M Return vs Nifty Z-Score])</f>
        <v>421</v>
      </c>
      <c r="AU331">
        <f>_xlfn.RANK.AVG(Table2[[#This Row],[Sharpe Ratio Z-Score]],Table2[Sharpe Ratio Z-Score])</f>
        <v>377</v>
      </c>
      <c r="AV331">
        <f>(Table2[[#This Row],[Rank 1Y]]+Table2[[#This Row],[Rank 6M]]+Table2[[#This Row],[Rank Sharpe]])/3</f>
        <v>348.33333333333331</v>
      </c>
    </row>
    <row r="332" spans="1:48" x14ac:dyDescent="0.3">
      <c r="A332" t="s">
        <v>803</v>
      </c>
      <c r="B332" t="s">
        <v>804</v>
      </c>
      <c r="C332" t="s">
        <v>3142</v>
      </c>
      <c r="D332" t="s">
        <v>256</v>
      </c>
      <c r="E332">
        <v>19649.905280544001</v>
      </c>
      <c r="F332">
        <v>198.66</v>
      </c>
      <c r="G332">
        <v>20.889516222314398</v>
      </c>
      <c r="H332">
        <f>(Table2[[#This Row],[1Y Return vs Nifty]]-AVERAGE(Table2[1Y Return vs Nifty]))/_xlfn.STDEV.P(Table2[1Y Return vs Nifty])</f>
        <v>5.9406623673096765E-2</v>
      </c>
      <c r="I332">
        <v>-2.0908654610706301</v>
      </c>
      <c r="J332">
        <f>(Table2[[#This Row],[1M Return vs Nifty]]-AVERAGE(Table2[1M Return vs Nifty]))/_xlfn.STDEV.P(Table2[1M Return vs Nifty])</f>
        <v>-0.62749849659565071</v>
      </c>
      <c r="K332">
        <v>1.6391258924321901</v>
      </c>
      <c r="L332">
        <f>(Table2[[#This Row],[6M Return vs Nifty]]-AVERAGE(Table2[6M Return vs Nifty]))/_xlfn.STDEV.P(Table2[6M Return vs Nifty])</f>
        <v>-0.18257824161357372</v>
      </c>
      <c r="M332">
        <v>1.6957490023602799</v>
      </c>
      <c r="N332">
        <f>(Table2[[#This Row],[1W Return vs Nifty]]-AVERAGE(Table2[1W Return vs Nifty]))/_xlfn.STDEV.P(Table2[1W Return vs Nifty])</f>
        <v>1.0574813025832817E-2</v>
      </c>
      <c r="O332">
        <v>201.1</v>
      </c>
      <c r="P332">
        <v>214.996283909016</v>
      </c>
      <c r="Q332">
        <v>214.11042100308401</v>
      </c>
      <c r="R332">
        <v>50.813293525841203</v>
      </c>
      <c r="S332" s="1">
        <f>(Table2[[#This Row],[Close Price]]-Table2[[#This Row],[20D EMA]])/Table2[[#This Row],[20D EMA]]</f>
        <v>-1.2133267031327687E-2</v>
      </c>
      <c r="T332" s="1">
        <f>(Table2[[#This Row],[Close Price]]-Table2[[#This Row],[50D EMA]])/Table2[[#This Row],[50D EMA]]</f>
        <v>-7.5984029174798823E-2</v>
      </c>
      <c r="U332" s="1">
        <f>(Table2[[#This Row],[Close Price]]-Table2[[#This Row],[200D EMA]])/Table2[[#This Row],[200D EMA]]</f>
        <v>-7.2160994923556154E-2</v>
      </c>
      <c r="V332">
        <v>0.99066923963771403</v>
      </c>
      <c r="W332">
        <v>197.6</v>
      </c>
      <c r="X332">
        <v>204</v>
      </c>
      <c r="Y332">
        <v>192.01</v>
      </c>
      <c r="Z332">
        <v>204.01</v>
      </c>
      <c r="AA332">
        <v>185.07</v>
      </c>
      <c r="AB332">
        <v>219.45</v>
      </c>
      <c r="AC332" s="1">
        <f>(Table2[[#This Row],[Close Price]]/Table2[[#This Row],[Day Low]])-1</f>
        <v>5.3643724696357253E-3</v>
      </c>
      <c r="AD332" s="1">
        <f>(Table2[[#This Row],[Day High]]/Table2[[#This Row],[Close Price]])-1</f>
        <v>2.6880096647538432E-2</v>
      </c>
      <c r="AE332" s="1">
        <f>(Table2[[#This Row],[Close Price]]/Table2[[#This Row],[Current Week Low]])-1</f>
        <v>3.4633612832664973E-2</v>
      </c>
      <c r="AF332" s="1">
        <f>(Table2[[#This Row],[Current Week High]]/Table2[[#This Row],[Close Price]])-1</f>
        <v>2.6930433907178086E-2</v>
      </c>
      <c r="AG332" s="1">
        <f>(Table2[[#This Row],[Close Price]]/Table2[[#This Row],[Current Month Low]])-1</f>
        <v>7.3431674501539979E-2</v>
      </c>
      <c r="AH332" s="1">
        <f>(Table2[[#This Row],[Current Month High]]/Table2[[#This Row],[Close Price]])-1</f>
        <v>0.10465116279069764</v>
      </c>
      <c r="AI332">
        <v>43.159166414980298</v>
      </c>
      <c r="AJ332">
        <v>44.217785843920097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-0.15</v>
      </c>
      <c r="AM332" t="s">
        <v>3189</v>
      </c>
      <c r="AN332">
        <v>-3.94</v>
      </c>
      <c r="AO332" t="s">
        <v>3189</v>
      </c>
      <c r="AP332">
        <v>3.5748184669435003E-2</v>
      </c>
      <c r="AQ332">
        <f>(Table2[[#This Row],[Sharpe Ratio]]-AVERAGE(Table2[Sharpe Ratio]))/_xlfn.STDEV.P(Table2[Sharpe Ratio])</f>
        <v>-0.24753050355797238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285</v>
      </c>
      <c r="AT332">
        <f>_xlfn.RANK.AVG(Table2[[#This Row],[6M Return vs Nifty Z-Score]],Table2[6M Return vs Nifty Z-Score])</f>
        <v>357</v>
      </c>
      <c r="AU332">
        <f>_xlfn.RANK.AVG(Table2[[#This Row],[Sharpe Ratio Z-Score]],Table2[Sharpe Ratio Z-Score])</f>
        <v>410</v>
      </c>
      <c r="AV332">
        <f>(Table2[[#This Row],[Rank 1Y]]+Table2[[#This Row],[Rank 6M]]+Table2[[#This Row],[Rank Sharpe]])/3</f>
        <v>350.66666666666669</v>
      </c>
    </row>
    <row r="333" spans="1:48" x14ac:dyDescent="0.3">
      <c r="A333" t="s">
        <v>600</v>
      </c>
      <c r="B333" t="s">
        <v>601</v>
      </c>
      <c r="C333" t="s">
        <v>574</v>
      </c>
      <c r="D333" t="s">
        <v>574</v>
      </c>
      <c r="E333">
        <v>32279.205089999999</v>
      </c>
      <c r="F333">
        <v>944.35</v>
      </c>
      <c r="G333">
        <v>-9.4355252160767904</v>
      </c>
      <c r="H333">
        <f>(Table2[[#This Row],[1Y Return vs Nifty]]-AVERAGE(Table2[1Y Return vs Nifty]))/_xlfn.STDEV.P(Table2[1Y Return vs Nifty])</f>
        <v>-0.52976796643457624</v>
      </c>
      <c r="I333">
        <v>8.99787172288001</v>
      </c>
      <c r="J333">
        <f>(Table2[[#This Row],[1M Return vs Nifty]]-AVERAGE(Table2[1M Return vs Nifty]))/_xlfn.STDEV.P(Table2[1M Return vs Nifty])</f>
        <v>0.39959168333415923</v>
      </c>
      <c r="K333">
        <v>15.8933667121605</v>
      </c>
      <c r="L333">
        <f>(Table2[[#This Row],[6M Return vs Nifty]]-AVERAGE(Table2[6M Return vs Nifty]))/_xlfn.STDEV.P(Table2[6M Return vs Nifty])</f>
        <v>0.27835588965938418</v>
      </c>
      <c r="M333">
        <v>-1.10535654026094</v>
      </c>
      <c r="N333">
        <f>(Table2[[#This Row],[1W Return vs Nifty]]-AVERAGE(Table2[1W Return vs Nifty]))/_xlfn.STDEV.P(Table2[1W Return vs Nifty])</f>
        <v>-0.58242238157012571</v>
      </c>
      <c r="O333">
        <v>928.33</v>
      </c>
      <c r="P333">
        <v>918.61861256187501</v>
      </c>
      <c r="Q333">
        <v>862.93894594709798</v>
      </c>
      <c r="R333">
        <v>56.992050397743697</v>
      </c>
      <c r="S333" s="1">
        <f>(Table2[[#This Row],[Close Price]]-Table2[[#This Row],[20D EMA]])/Table2[[#This Row],[20D EMA]]</f>
        <v>1.7256794458866978E-2</v>
      </c>
      <c r="T333" s="1">
        <f>(Table2[[#This Row],[Close Price]]-Table2[[#This Row],[50D EMA]])/Table2[[#This Row],[50D EMA]]</f>
        <v>2.8010958069273645E-2</v>
      </c>
      <c r="U333" s="1">
        <f>(Table2[[#This Row],[Close Price]]-Table2[[#This Row],[200D EMA]])/Table2[[#This Row],[200D EMA]]</f>
        <v>9.4341615284904423E-2</v>
      </c>
      <c r="V333">
        <v>0.54005630172187902</v>
      </c>
      <c r="W333">
        <v>935</v>
      </c>
      <c r="X333">
        <v>951.5</v>
      </c>
      <c r="Y333">
        <v>923</v>
      </c>
      <c r="Z333">
        <v>967.8</v>
      </c>
      <c r="AA333">
        <v>871.4</v>
      </c>
      <c r="AB333">
        <v>984.4</v>
      </c>
      <c r="AC333" s="1">
        <f>(Table2[[#This Row],[Close Price]]/Table2[[#This Row],[Day Low]])-1</f>
        <v>1.0000000000000009E-2</v>
      </c>
      <c r="AD333" s="1">
        <f>(Table2[[#This Row],[Day High]]/Table2[[#This Row],[Close Price]])-1</f>
        <v>7.5713453698311728E-3</v>
      </c>
      <c r="AE333" s="1">
        <f>(Table2[[#This Row],[Close Price]]/Table2[[#This Row],[Current Week Low]])-1</f>
        <v>2.3131094257854867E-2</v>
      </c>
      <c r="AF333" s="1">
        <f>(Table2[[#This Row],[Current Week High]]/Table2[[#This Row],[Close Price]])-1</f>
        <v>2.4831894954201239E-2</v>
      </c>
      <c r="AG333" s="1">
        <f>(Table2[[#This Row],[Close Price]]/Table2[[#This Row],[Current Month Low]])-1</f>
        <v>8.3715859536378279E-2</v>
      </c>
      <c r="AH333" s="1">
        <f>(Table2[[#This Row],[Current Month High]]/Table2[[#This Row],[Close Price]])-1</f>
        <v>4.2410123365277608E-2</v>
      </c>
      <c r="AI333">
        <v>11.5052681738762</v>
      </c>
      <c r="AJ333">
        <v>33.007042253521099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0.19</v>
      </c>
      <c r="AM333" t="s">
        <v>3190</v>
      </c>
      <c r="AN333">
        <v>1.24</v>
      </c>
      <c r="AO333" t="s">
        <v>3190</v>
      </c>
      <c r="AP333">
        <v>6.16626289361E-2</v>
      </c>
      <c r="AQ333">
        <f>(Table2[[#This Row],[Sharpe Ratio]]-AVERAGE(Table2[Sharpe Ratio]))/_xlfn.STDEV.P(Table2[Sharpe Ratio])</f>
        <v>5.1720810088144317E-2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-0.38252196492301421</v>
      </c>
      <c r="AS333">
        <f>_xlfn.RANK.AVG(Table2[[#This Row],[1Y Return vs Nifty Z-Score]],Table2[1Y Return vs Nifty Z-Score])</f>
        <v>501</v>
      </c>
      <c r="AT333">
        <f>_xlfn.RANK.AVG(Table2[[#This Row],[6M Return vs Nifty Z-Score]],Table2[6M Return vs Nifty Z-Score])</f>
        <v>212</v>
      </c>
      <c r="AU333">
        <f>_xlfn.RANK.AVG(Table2[[#This Row],[Sharpe Ratio Z-Score]],Table2[Sharpe Ratio Z-Score])</f>
        <v>340</v>
      </c>
      <c r="AV333">
        <f>(Table2[[#This Row],[Rank 1Y]]+Table2[[#This Row],[Rank 6M]]+Table2[[#This Row],[Rank Sharpe]])/3</f>
        <v>351</v>
      </c>
    </row>
    <row r="334" spans="1:48" x14ac:dyDescent="0.3">
      <c r="A334" t="s">
        <v>628</v>
      </c>
      <c r="B334" t="s">
        <v>629</v>
      </c>
      <c r="C334" t="s">
        <v>3148</v>
      </c>
      <c r="D334" t="s">
        <v>51</v>
      </c>
      <c r="E334">
        <v>29745.419353379999</v>
      </c>
      <c r="F334">
        <v>551.70000000000005</v>
      </c>
      <c r="G334">
        <v>26.320442235557501</v>
      </c>
      <c r="H334">
        <f>(Table2[[#This Row],[1Y Return vs Nifty]]-AVERAGE(Table2[1Y Return vs Nifty]))/_xlfn.STDEV.P(Table2[1Y Return vs Nifty])</f>
        <v>0.16492217966197451</v>
      </c>
      <c r="I334">
        <v>18.759186904178598</v>
      </c>
      <c r="J334">
        <f>(Table2[[#This Row],[1M Return vs Nifty]]-AVERAGE(Table2[1M Return vs Nifty]))/_xlfn.STDEV.P(Table2[1M Return vs Nifty])</f>
        <v>1.303729891282887</v>
      </c>
      <c r="K334">
        <v>19.0092168628309</v>
      </c>
      <c r="L334">
        <f>(Table2[[#This Row],[6M Return vs Nifty]]-AVERAGE(Table2[6M Return vs Nifty]))/_xlfn.STDEV.P(Table2[6M Return vs Nifty])</f>
        <v>0.37911198747893476</v>
      </c>
      <c r="M334">
        <v>8.97136530691043</v>
      </c>
      <c r="N334">
        <f>(Table2[[#This Row],[1W Return vs Nifty]]-AVERAGE(Table2[1W Return vs Nifty]))/_xlfn.STDEV.P(Table2[1W Return vs Nifty])</f>
        <v>1.5508309697137037</v>
      </c>
      <c r="O334">
        <v>505.98</v>
      </c>
      <c r="P334">
        <v>487.33170979053801</v>
      </c>
      <c r="Q334">
        <v>451.55757633947798</v>
      </c>
      <c r="R334">
        <v>81.945085875160004</v>
      </c>
      <c r="S334" s="1">
        <f>(Table2[[#This Row],[Close Price]]-Table2[[#This Row],[20D EMA]])/Table2[[#This Row],[20D EMA]]</f>
        <v>9.0359302739238756E-2</v>
      </c>
      <c r="T334" s="1">
        <f>(Table2[[#This Row],[Close Price]]-Table2[[#This Row],[50D EMA]])/Table2[[#This Row],[50D EMA]]</f>
        <v>0.13208311488109079</v>
      </c>
      <c r="U334" s="1">
        <f>(Table2[[#This Row],[Close Price]]-Table2[[#This Row],[200D EMA]])/Table2[[#This Row],[200D EMA]]</f>
        <v>0.22177110718043996</v>
      </c>
      <c r="V334">
        <v>0.89416715527058099</v>
      </c>
      <c r="W334">
        <v>537.20000000000005</v>
      </c>
      <c r="X334">
        <v>555.54999999999995</v>
      </c>
      <c r="Y334">
        <v>516.54999999999995</v>
      </c>
      <c r="Z334">
        <v>555.54999999999995</v>
      </c>
      <c r="AA334">
        <v>474.05</v>
      </c>
      <c r="AB334">
        <v>555.54999999999995</v>
      </c>
      <c r="AC334" s="1">
        <f>(Table2[[#This Row],[Close Price]]/Table2[[#This Row],[Day Low]])-1</f>
        <v>2.6991809381980536E-2</v>
      </c>
      <c r="AD334" s="1">
        <f>(Table2[[#This Row],[Day High]]/Table2[[#This Row],[Close Price]])-1</f>
        <v>6.9784303063258335E-3</v>
      </c>
      <c r="AE334" s="1">
        <f>(Table2[[#This Row],[Close Price]]/Table2[[#This Row],[Current Week Low]])-1</f>
        <v>6.8047623656954936E-2</v>
      </c>
      <c r="AF334" s="1">
        <f>(Table2[[#This Row],[Current Week High]]/Table2[[#This Row],[Close Price]])-1</f>
        <v>6.9784303063258335E-3</v>
      </c>
      <c r="AG334" s="1">
        <f>(Table2[[#This Row],[Close Price]]/Table2[[#This Row],[Current Month Low]])-1</f>
        <v>0.16380128678409456</v>
      </c>
      <c r="AH334" s="1">
        <f>(Table2[[#This Row],[Current Month High]]/Table2[[#This Row],[Close Price]])-1</f>
        <v>6.9784303063258335E-3</v>
      </c>
      <c r="AI334">
        <v>0.69784303063258302</v>
      </c>
      <c r="AJ334">
        <v>52.889012054870399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0.19</v>
      </c>
      <c r="AM334" t="s">
        <v>3190</v>
      </c>
      <c r="AN334">
        <v>10.48</v>
      </c>
      <c r="AO334" t="s">
        <v>3190</v>
      </c>
      <c r="AP334">
        <v>-2.3439672662780998E-2</v>
      </c>
      <c r="AQ334">
        <f>(Table2[[#This Row],[Sharpe Ratio]]-AVERAGE(Table2[Sharpe Ratio]))/_xlfn.STDEV.P(Table2[Sharpe Ratio])</f>
        <v>-0.93101203518195685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2.4675829929555428</v>
      </c>
      <c r="AS334">
        <f>_xlfn.RANK.AVG(Table2[[#This Row],[1Y Return vs Nifty Z-Score]],Table2[1Y Return vs Nifty Z-Score])</f>
        <v>254</v>
      </c>
      <c r="AT334">
        <f>_xlfn.RANK.AVG(Table2[[#This Row],[6M Return vs Nifty Z-Score]],Table2[6M Return vs Nifty Z-Score])</f>
        <v>186</v>
      </c>
      <c r="AU334">
        <f>_xlfn.RANK.AVG(Table2[[#This Row],[Sharpe Ratio Z-Score]],Table2[Sharpe Ratio Z-Score])</f>
        <v>614</v>
      </c>
      <c r="AV334">
        <f>(Table2[[#This Row],[Rank 1Y]]+Table2[[#This Row],[Rank 6M]]+Table2[[#This Row],[Rank Sharpe]])/3</f>
        <v>351.33333333333331</v>
      </c>
    </row>
    <row r="335" spans="1:48" x14ac:dyDescent="0.3">
      <c r="A335" t="s">
        <v>1467</v>
      </c>
      <c r="B335" t="s">
        <v>1468</v>
      </c>
      <c r="C335" t="s">
        <v>3161</v>
      </c>
      <c r="D335" t="s">
        <v>1469</v>
      </c>
      <c r="E335">
        <v>7119.1335066000001</v>
      </c>
      <c r="F335">
        <v>420.25</v>
      </c>
      <c r="G335">
        <v>-5.8577459386321298</v>
      </c>
      <c r="H335">
        <f>(Table2[[#This Row],[1Y Return vs Nifty]]-AVERAGE(Table2[1Y Return vs Nifty]))/_xlfn.STDEV.P(Table2[1Y Return vs Nifty])</f>
        <v>-0.46025654817100353</v>
      </c>
      <c r="I335">
        <v>-2.0359731900190301</v>
      </c>
      <c r="J335">
        <f>(Table2[[#This Row],[1M Return vs Nifty]]-AVERAGE(Table2[1M Return vs Nifty]))/_xlfn.STDEV.P(Table2[1M Return vs Nifty])</f>
        <v>-0.62241412029419552</v>
      </c>
      <c r="K335">
        <v>8.38157165444958</v>
      </c>
      <c r="L335">
        <f>(Table2[[#This Row],[6M Return vs Nifty]]-AVERAGE(Table2[6M Return vs Nifty]))/_xlfn.STDEV.P(Table2[6M Return vs Nifty])</f>
        <v>3.5449741726598177E-2</v>
      </c>
      <c r="M335">
        <v>2.75740909011098</v>
      </c>
      <c r="N335">
        <f>(Table2[[#This Row],[1W Return vs Nifty]]-AVERAGE(Table2[1W Return vs Nifty]))/_xlfn.STDEV.P(Table2[1W Return vs Nifty])</f>
        <v>0.2353294479624132</v>
      </c>
      <c r="O335">
        <v>426.29</v>
      </c>
      <c r="P335">
        <v>448.20777172661002</v>
      </c>
      <c r="Q335">
        <v>442.260671311843</v>
      </c>
      <c r="R335">
        <v>50.185742210481202</v>
      </c>
      <c r="S335" s="1">
        <f>(Table2[[#This Row],[Close Price]]-Table2[[#This Row],[20D EMA]])/Table2[[#This Row],[20D EMA]]</f>
        <v>-1.4168758356987075E-2</v>
      </c>
      <c r="T335" s="1">
        <f>(Table2[[#This Row],[Close Price]]-Table2[[#This Row],[50D EMA]])/Table2[[#This Row],[50D EMA]]</f>
        <v>-6.2376811582069612E-2</v>
      </c>
      <c r="U335" s="1">
        <f>(Table2[[#This Row],[Close Price]]-Table2[[#This Row],[200D EMA]])/Table2[[#This Row],[200D EMA]]</f>
        <v>-4.9768547690561035E-2</v>
      </c>
      <c r="V335">
        <v>0.473352035636666</v>
      </c>
      <c r="W335">
        <v>418.3</v>
      </c>
      <c r="X335">
        <v>429.75</v>
      </c>
      <c r="Y335">
        <v>406.75</v>
      </c>
      <c r="Z335">
        <v>429.75</v>
      </c>
      <c r="AA335">
        <v>388.1</v>
      </c>
      <c r="AB335">
        <v>468.35</v>
      </c>
      <c r="AC335" s="1">
        <f>(Table2[[#This Row],[Close Price]]/Table2[[#This Row],[Day Low]])-1</f>
        <v>4.661726033946989E-3</v>
      </c>
      <c r="AD335" s="1">
        <f>(Table2[[#This Row],[Day High]]/Table2[[#This Row],[Close Price]])-1</f>
        <v>2.260559190957756E-2</v>
      </c>
      <c r="AE335" s="1">
        <f>(Table2[[#This Row],[Close Price]]/Table2[[#This Row],[Current Week Low]])-1</f>
        <v>3.3189920098340542E-2</v>
      </c>
      <c r="AF335" s="1">
        <f>(Table2[[#This Row],[Current Week High]]/Table2[[#This Row],[Close Price]])-1</f>
        <v>2.260559190957756E-2</v>
      </c>
      <c r="AG335" s="1">
        <f>(Table2[[#This Row],[Close Price]]/Table2[[#This Row],[Current Month Low]])-1</f>
        <v>8.2839474362277787E-2</v>
      </c>
      <c r="AH335" s="1">
        <f>(Table2[[#This Row],[Current Month High]]/Table2[[#This Row],[Close Price]])-1</f>
        <v>0.1144556811421773</v>
      </c>
      <c r="AI335">
        <v>51.992861392028502</v>
      </c>
      <c r="AJ335">
        <v>31.698527107489799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0.03</v>
      </c>
      <c r="AM335" t="s">
        <v>3190</v>
      </c>
      <c r="AN335">
        <v>-3.87</v>
      </c>
      <c r="AO335" t="s">
        <v>3189</v>
      </c>
      <c r="AP335">
        <v>7.4343782032511005E-2</v>
      </c>
      <c r="AQ335">
        <f>(Table2[[#This Row],[Sharpe Ratio]]-AVERAGE(Table2[Sharpe Ratio]))/_xlfn.STDEV.P(Table2[Sharpe Ratio])</f>
        <v>0.19815851423486278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469</v>
      </c>
      <c r="AT335">
        <f>_xlfn.RANK.AVG(Table2[[#This Row],[6M Return vs Nifty Z-Score]],Table2[6M Return vs Nifty Z-Score])</f>
        <v>287</v>
      </c>
      <c r="AU335">
        <f>_xlfn.RANK.AVG(Table2[[#This Row],[Sharpe Ratio Z-Score]],Table2[Sharpe Ratio Z-Score])</f>
        <v>298</v>
      </c>
      <c r="AV335">
        <f>(Table2[[#This Row],[Rank 1Y]]+Table2[[#This Row],[Rank 6M]]+Table2[[#This Row],[Rank Sharpe]])/3</f>
        <v>351.33333333333331</v>
      </c>
    </row>
    <row r="336" spans="1:48" x14ac:dyDescent="0.3">
      <c r="A336" t="s">
        <v>44</v>
      </c>
      <c r="B336" t="s">
        <v>45</v>
      </c>
      <c r="C336" t="s">
        <v>3147</v>
      </c>
      <c r="D336" t="s">
        <v>46</v>
      </c>
      <c r="E336">
        <v>504129.76644417498</v>
      </c>
      <c r="F336">
        <v>3666.05</v>
      </c>
      <c r="G336">
        <v>1.03501283348156</v>
      </c>
      <c r="H336">
        <f>(Table2[[#This Row],[1Y Return vs Nifty]]-AVERAGE(Table2[1Y Return vs Nifty]))/_xlfn.STDEV.P(Table2[1Y Return vs Nifty])</f>
        <v>-0.32633955641613266</v>
      </c>
      <c r="I336">
        <v>13.1779572912217</v>
      </c>
      <c r="J336">
        <f>(Table2[[#This Row],[1M Return vs Nifty]]-AVERAGE(Table2[1M Return vs Nifty]))/_xlfn.STDEV.P(Table2[1M Return vs Nifty])</f>
        <v>0.7867705628844871</v>
      </c>
      <c r="K336">
        <v>-4.2680825707464098</v>
      </c>
      <c r="L336">
        <f>(Table2[[#This Row],[6M Return vs Nifty]]-AVERAGE(Table2[6M Return vs Nifty]))/_xlfn.STDEV.P(Table2[6M Return vs Nifty])</f>
        <v>-0.37359746428974788</v>
      </c>
      <c r="M336">
        <v>2.5960647773623799</v>
      </c>
      <c r="N336">
        <f>(Table2[[#This Row],[1W Return vs Nifty]]-AVERAGE(Table2[1W Return vs Nifty]))/_xlfn.STDEV.P(Table2[1W Return vs Nifty])</f>
        <v>0.20117267544237444</v>
      </c>
      <c r="O336">
        <v>3602.17</v>
      </c>
      <c r="P336">
        <v>3587.5136695700198</v>
      </c>
      <c r="Q336">
        <v>3503.0713697081401</v>
      </c>
      <c r="R336">
        <v>57.787878368547801</v>
      </c>
      <c r="S336" s="1">
        <f>(Table2[[#This Row],[Close Price]]-Table2[[#This Row],[20D EMA]])/Table2[[#This Row],[20D EMA]]</f>
        <v>1.7733754931055477E-2</v>
      </c>
      <c r="T336" s="1">
        <f>(Table2[[#This Row],[Close Price]]-Table2[[#This Row],[50D EMA]])/Table2[[#This Row],[50D EMA]]</f>
        <v>2.189157663596953E-2</v>
      </c>
      <c r="U336" s="1">
        <f>(Table2[[#This Row],[Close Price]]-Table2[[#This Row],[200D EMA]])/Table2[[#This Row],[200D EMA]]</f>
        <v>4.6524496103954267E-2</v>
      </c>
      <c r="V336">
        <v>0.88996973737327301</v>
      </c>
      <c r="W336">
        <v>3648</v>
      </c>
      <c r="X336">
        <v>3720.5</v>
      </c>
      <c r="Y336">
        <v>3648</v>
      </c>
      <c r="Z336">
        <v>3761</v>
      </c>
      <c r="AA336">
        <v>3452.45</v>
      </c>
      <c r="AB336">
        <v>3761</v>
      </c>
      <c r="AC336" s="1">
        <f>(Table2[[#This Row],[Close Price]]/Table2[[#This Row],[Day Low]])-1</f>
        <v>4.9479166666666075E-3</v>
      </c>
      <c r="AD336" s="1">
        <f>(Table2[[#This Row],[Day High]]/Table2[[#This Row],[Close Price]])-1</f>
        <v>1.485249792010479E-2</v>
      </c>
      <c r="AE336" s="1">
        <f>(Table2[[#This Row],[Close Price]]/Table2[[#This Row],[Current Week Low]])-1</f>
        <v>4.9479166666666075E-3</v>
      </c>
      <c r="AF336" s="1">
        <f>(Table2[[#This Row],[Current Week High]]/Table2[[#This Row],[Close Price]])-1</f>
        <v>2.5899810422661984E-2</v>
      </c>
      <c r="AG336" s="1">
        <f>(Table2[[#This Row],[Close Price]]/Table2[[#This Row],[Current Month Low]])-1</f>
        <v>6.1869107445437388E-2</v>
      </c>
      <c r="AH336" s="1">
        <f>(Table2[[#This Row],[Current Month High]]/Table2[[#This Row],[Close Price]])-1</f>
        <v>2.5899810422661984E-2</v>
      </c>
      <c r="AI336">
        <v>6.9243463673435999</v>
      </c>
      <c r="AJ336">
        <v>20.792421746293201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0.09</v>
      </c>
      <c r="AM336" t="s">
        <v>3190</v>
      </c>
      <c r="AN336">
        <v>0.16</v>
      </c>
      <c r="AO336" t="s">
        <v>3190</v>
      </c>
      <c r="AP336">
        <v>0.11000624835527301</v>
      </c>
      <c r="AQ336">
        <f>(Table2[[#This Row],[Sharpe Ratio]]-AVERAGE(Table2[Sharpe Ratio]))/_xlfn.STDEV.P(Table2[Sharpe Ratio])</f>
        <v>0.60997671821135657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0.89798293583233746</v>
      </c>
      <c r="AS336">
        <f>_xlfn.RANK.AVG(Table2[[#This Row],[1Y Return vs Nifty Z-Score]],Table2[1Y Return vs Nifty Z-Score])</f>
        <v>421</v>
      </c>
      <c r="AT336">
        <f>_xlfn.RANK.AVG(Table2[[#This Row],[6M Return vs Nifty Z-Score]],Table2[6M Return vs Nifty Z-Score])</f>
        <v>441</v>
      </c>
      <c r="AU336">
        <f>_xlfn.RANK.AVG(Table2[[#This Row],[Sharpe Ratio Z-Score]],Table2[Sharpe Ratio Z-Score])</f>
        <v>195</v>
      </c>
      <c r="AV336">
        <f>(Table2[[#This Row],[Rank 1Y]]+Table2[[#This Row],[Rank 6M]]+Table2[[#This Row],[Rank Sharpe]])/3</f>
        <v>352.33333333333331</v>
      </c>
    </row>
    <row r="337" spans="1:48" x14ac:dyDescent="0.3">
      <c r="A337" t="s">
        <v>1322</v>
      </c>
      <c r="B337" t="s">
        <v>1323</v>
      </c>
      <c r="C337" t="s">
        <v>3147</v>
      </c>
      <c r="D337" t="s">
        <v>46</v>
      </c>
      <c r="E337">
        <v>8720.5463629099995</v>
      </c>
      <c r="F337">
        <v>1338.1</v>
      </c>
      <c r="G337">
        <v>33.255339867579302</v>
      </c>
      <c r="H337">
        <f>(Table2[[#This Row],[1Y Return vs Nifty]]-AVERAGE(Table2[1Y Return vs Nifty]))/_xlfn.STDEV.P(Table2[1Y Return vs Nifty])</f>
        <v>0.29965787254094461</v>
      </c>
      <c r="I337">
        <v>2.6899131714723001</v>
      </c>
      <c r="J337">
        <f>(Table2[[#This Row],[1M Return vs Nifty]]-AVERAGE(Table2[1M Return vs Nifty]))/_xlfn.STDEV.P(Table2[1M Return vs Nifty])</f>
        <v>-0.18468064417057459</v>
      </c>
      <c r="K337">
        <v>-13.0417970075172</v>
      </c>
      <c r="L337">
        <f>(Table2[[#This Row],[6M Return vs Nifty]]-AVERAGE(Table2[6M Return vs Nifty]))/_xlfn.STDEV.P(Table2[6M Return vs Nifty])</f>
        <v>-0.65730983403958321</v>
      </c>
      <c r="M337">
        <v>2.1071045490849301</v>
      </c>
      <c r="N337">
        <f>(Table2[[#This Row],[1W Return vs Nifty]]-AVERAGE(Table2[1W Return vs Nifty]))/_xlfn.STDEV.P(Table2[1W Return vs Nifty])</f>
        <v>9.7659245039392995E-2</v>
      </c>
      <c r="O337">
        <v>1312.63</v>
      </c>
      <c r="P337">
        <v>1383.2987564164901</v>
      </c>
      <c r="Q337">
        <v>1349.1603115584701</v>
      </c>
      <c r="R337">
        <v>60.979421212901201</v>
      </c>
      <c r="S337" s="1">
        <f>(Table2[[#This Row],[Close Price]]-Table2[[#This Row],[20D EMA]])/Table2[[#This Row],[20D EMA]]</f>
        <v>1.9403792386277777E-2</v>
      </c>
      <c r="T337" s="1">
        <f>(Table2[[#This Row],[Close Price]]-Table2[[#This Row],[50D EMA]])/Table2[[#This Row],[50D EMA]]</f>
        <v>-3.2674616533004019E-2</v>
      </c>
      <c r="U337" s="1">
        <f>(Table2[[#This Row],[Close Price]]-Table2[[#This Row],[200D EMA]])/Table2[[#This Row],[200D EMA]]</f>
        <v>-8.1979224141969891E-3</v>
      </c>
      <c r="V337">
        <v>0.72459976717434904</v>
      </c>
      <c r="W337">
        <v>1318.85</v>
      </c>
      <c r="X337">
        <v>1347.1</v>
      </c>
      <c r="Y337">
        <v>1315</v>
      </c>
      <c r="Z337">
        <v>1362.9</v>
      </c>
      <c r="AA337">
        <v>1177.7</v>
      </c>
      <c r="AB337">
        <v>1415.6</v>
      </c>
      <c r="AC337" s="1">
        <f>(Table2[[#This Row],[Close Price]]/Table2[[#This Row],[Day Low]])-1</f>
        <v>1.459604958865679E-2</v>
      </c>
      <c r="AD337" s="1">
        <f>(Table2[[#This Row],[Day High]]/Table2[[#This Row],[Close Price]])-1</f>
        <v>6.7259547119049579E-3</v>
      </c>
      <c r="AE337" s="1">
        <f>(Table2[[#This Row],[Close Price]]/Table2[[#This Row],[Current Week Low]])-1</f>
        <v>1.7566539923954405E-2</v>
      </c>
      <c r="AF337" s="1">
        <f>(Table2[[#This Row],[Current Week High]]/Table2[[#This Row],[Close Price]])-1</f>
        <v>1.8533741872804876E-2</v>
      </c>
      <c r="AG337" s="1">
        <f>(Table2[[#This Row],[Close Price]]/Table2[[#This Row],[Current Month Low]])-1</f>
        <v>0.13619767343126421</v>
      </c>
      <c r="AH337" s="1">
        <f>(Table2[[#This Row],[Current Month High]]/Table2[[#This Row],[Close Price]])-1</f>
        <v>5.7917943352514767E-2</v>
      </c>
      <c r="AI337">
        <v>40.490247365667699</v>
      </c>
      <c r="AJ337">
        <v>66.202956154514894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-0.03</v>
      </c>
      <c r="AM337" t="s">
        <v>3189</v>
      </c>
      <c r="AN337">
        <v>5.32</v>
      </c>
      <c r="AO337" t="s">
        <v>3190</v>
      </c>
      <c r="AP337">
        <v>8.3362241875733004E-2</v>
      </c>
      <c r="AQ337">
        <f>(Table2[[#This Row],[Sharpe Ratio]]-AVERAGE(Table2[Sharpe Ratio]))/_xlfn.STDEV.P(Table2[Sharpe Ratio])</f>
        <v>0.30230066474281381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225</v>
      </c>
      <c r="AT337">
        <f>_xlfn.RANK.AVG(Table2[[#This Row],[6M Return vs Nifty Z-Score]],Table2[6M Return vs Nifty Z-Score])</f>
        <v>559</v>
      </c>
      <c r="AU337">
        <f>_xlfn.RANK.AVG(Table2[[#This Row],[Sharpe Ratio Z-Score]],Table2[Sharpe Ratio Z-Score])</f>
        <v>273</v>
      </c>
      <c r="AV337">
        <f>(Table2[[#This Row],[Rank 1Y]]+Table2[[#This Row],[Rank 6M]]+Table2[[#This Row],[Rank Sharpe]])/3</f>
        <v>352.33333333333331</v>
      </c>
    </row>
    <row r="338" spans="1:48" x14ac:dyDescent="0.3">
      <c r="A338" t="s">
        <v>1749</v>
      </c>
      <c r="B338" t="s">
        <v>1750</v>
      </c>
      <c r="C338" t="s">
        <v>3148</v>
      </c>
      <c r="D338" t="s">
        <v>51</v>
      </c>
      <c r="E338">
        <v>4760.0254537500005</v>
      </c>
      <c r="F338">
        <v>386.05</v>
      </c>
      <c r="G338">
        <v>21.221972622356599</v>
      </c>
      <c r="H338">
        <f>(Table2[[#This Row],[1Y Return vs Nifty]]-AVERAGE(Table2[1Y Return vs Nifty]))/_xlfn.STDEV.P(Table2[1Y Return vs Nifty])</f>
        <v>6.5865802422167191E-2</v>
      </c>
      <c r="I338">
        <v>14.852740551478499</v>
      </c>
      <c r="J338">
        <f>(Table2[[#This Row],[1M Return vs Nifty]]-AVERAGE(Table2[1M Return vs Nifty]))/_xlfn.STDEV.P(Table2[1M Return vs Nifty])</f>
        <v>0.941896742861975</v>
      </c>
      <c r="K338">
        <v>27.975728687475499</v>
      </c>
      <c r="L338">
        <f>(Table2[[#This Row],[6M Return vs Nifty]]-AVERAGE(Table2[6M Return vs Nifty]))/_xlfn.STDEV.P(Table2[6M Return vs Nifty])</f>
        <v>0.66905877529530888</v>
      </c>
      <c r="M338">
        <v>-4.2987318160371402</v>
      </c>
      <c r="N338">
        <f>(Table2[[#This Row],[1W Return vs Nifty]]-AVERAGE(Table2[1W Return vs Nifty]))/_xlfn.STDEV.P(Table2[1W Return vs Nifty])</f>
        <v>-1.2584635199755458</v>
      </c>
      <c r="O338">
        <v>384.07</v>
      </c>
      <c r="P338">
        <v>372.02556782728698</v>
      </c>
      <c r="Q338">
        <v>338.41525240321499</v>
      </c>
      <c r="R338">
        <v>48.837239592305899</v>
      </c>
      <c r="S338" s="1">
        <f>(Table2[[#This Row],[Close Price]]-Table2[[#This Row],[20D EMA]])/Table2[[#This Row],[20D EMA]]</f>
        <v>5.155310229906054E-3</v>
      </c>
      <c r="T338" s="1">
        <f>(Table2[[#This Row],[Close Price]]-Table2[[#This Row],[50D EMA]])/Table2[[#This Row],[50D EMA]]</f>
        <v>3.7697495509835179E-2</v>
      </c>
      <c r="U338" s="1">
        <f>(Table2[[#This Row],[Close Price]]-Table2[[#This Row],[200D EMA]])/Table2[[#This Row],[200D EMA]]</f>
        <v>0.14075827628486784</v>
      </c>
      <c r="V338">
        <v>0.92863187448677798</v>
      </c>
      <c r="W338">
        <v>383.6</v>
      </c>
      <c r="X338">
        <v>392.8</v>
      </c>
      <c r="Y338">
        <v>383.1</v>
      </c>
      <c r="Z338">
        <v>399.8</v>
      </c>
      <c r="AA338">
        <v>365.65</v>
      </c>
      <c r="AB338">
        <v>416.95</v>
      </c>
      <c r="AC338" s="1">
        <f>(Table2[[#This Row],[Close Price]]/Table2[[#This Row],[Day Low]])-1</f>
        <v>6.3868613138686747E-3</v>
      </c>
      <c r="AD338" s="1">
        <f>(Table2[[#This Row],[Day High]]/Table2[[#This Row],[Close Price]])-1</f>
        <v>1.7484781764020241E-2</v>
      </c>
      <c r="AE338" s="1">
        <f>(Table2[[#This Row],[Close Price]]/Table2[[#This Row],[Current Week Low]])-1</f>
        <v>7.7003393369876605E-3</v>
      </c>
      <c r="AF338" s="1">
        <f>(Table2[[#This Row],[Current Week High]]/Table2[[#This Row],[Close Price]])-1</f>
        <v>3.5617148037818902E-2</v>
      </c>
      <c r="AG338" s="1">
        <f>(Table2[[#This Row],[Close Price]]/Table2[[#This Row],[Current Month Low]])-1</f>
        <v>5.5791057021742141E-2</v>
      </c>
      <c r="AH338" s="1">
        <f>(Table2[[#This Row],[Current Month High]]/Table2[[#This Row],[Close Price]])-1</f>
        <v>8.0041445408625789E-2</v>
      </c>
      <c r="AI338">
        <v>8.0041445408625798</v>
      </c>
      <c r="AJ338">
        <v>48.309642719938502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0.09</v>
      </c>
      <c r="AM338" t="s">
        <v>3190</v>
      </c>
      <c r="AN338">
        <v>-0.23</v>
      </c>
      <c r="AO338" t="s">
        <v>3189</v>
      </c>
      <c r="AP338">
        <v>-4.0083006210729001E-2</v>
      </c>
      <c r="AQ338">
        <f>(Table2[[#This Row],[Sharpe Ratio]]-AVERAGE(Table2[Sharpe Ratio]))/_xlfn.STDEV.P(Table2[Sharpe Ratio])</f>
        <v>-1.1232036707201587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-0.70484587011625344</v>
      </c>
      <c r="AS338">
        <f>_xlfn.RANK.AVG(Table2[[#This Row],[1Y Return vs Nifty Z-Score]],Table2[1Y Return vs Nifty Z-Score])</f>
        <v>284</v>
      </c>
      <c r="AT338">
        <f>_xlfn.RANK.AVG(Table2[[#This Row],[6M Return vs Nifty Z-Score]],Table2[6M Return vs Nifty Z-Score])</f>
        <v>135</v>
      </c>
      <c r="AU338">
        <f>_xlfn.RANK.AVG(Table2[[#This Row],[Sharpe Ratio Z-Score]],Table2[Sharpe Ratio Z-Score])</f>
        <v>643</v>
      </c>
      <c r="AV338">
        <f>(Table2[[#This Row],[Rank 1Y]]+Table2[[#This Row],[Rank 6M]]+Table2[[#This Row],[Rank Sharpe]])/3</f>
        <v>354</v>
      </c>
    </row>
    <row r="339" spans="1:48" x14ac:dyDescent="0.3">
      <c r="A339" t="s">
        <v>183</v>
      </c>
      <c r="B339" t="s">
        <v>184</v>
      </c>
      <c r="C339" t="s">
        <v>3150</v>
      </c>
      <c r="D339" t="s">
        <v>185</v>
      </c>
      <c r="E339">
        <v>132013.96876220001</v>
      </c>
      <c r="F339">
        <v>4815.7</v>
      </c>
      <c r="G339">
        <v>8.2711385540977602</v>
      </c>
      <c r="H339">
        <f>(Table2[[#This Row],[1Y Return vs Nifty]]-AVERAGE(Table2[1Y Return vs Nifty]))/_xlfn.STDEV.P(Table2[1Y Return vs Nifty])</f>
        <v>-0.18575140869428669</v>
      </c>
      <c r="I339">
        <v>8.2235795289201992</v>
      </c>
      <c r="J339">
        <f>(Table2[[#This Row],[1M Return vs Nifty]]-AVERAGE(Table2[1M Return vs Nifty]))/_xlfn.STDEV.P(Table2[1M Return vs Nifty])</f>
        <v>0.32787315527999394</v>
      </c>
      <c r="K339">
        <v>-3.5447006502039198</v>
      </c>
      <c r="L339">
        <f>(Table2[[#This Row],[6M Return vs Nifty]]-AVERAGE(Table2[6M Return vs Nifty]))/_xlfn.STDEV.P(Table2[6M Return vs Nifty])</f>
        <v>-0.35020572976381387</v>
      </c>
      <c r="M339">
        <v>-3.0399387083395499</v>
      </c>
      <c r="N339">
        <f>(Table2[[#This Row],[1W Return vs Nifty]]-AVERAGE(Table2[1W Return vs Nifty]))/_xlfn.STDEV.P(Table2[1W Return vs Nifty])</f>
        <v>-0.99197560294301734</v>
      </c>
      <c r="O339">
        <v>4863.93</v>
      </c>
      <c r="P339">
        <v>4828.3827862313101</v>
      </c>
      <c r="Q339">
        <v>4570.3342080581797</v>
      </c>
      <c r="R339">
        <v>43.564811601093098</v>
      </c>
      <c r="S339" s="1">
        <f>(Table2[[#This Row],[Close Price]]-Table2[[#This Row],[20D EMA]])/Table2[[#This Row],[20D EMA]]</f>
        <v>-9.9158499402747305E-3</v>
      </c>
      <c r="T339" s="1">
        <f>(Table2[[#This Row],[Close Price]]-Table2[[#This Row],[50D EMA]])/Table2[[#This Row],[50D EMA]]</f>
        <v>-2.626715153462294E-3</v>
      </c>
      <c r="U339" s="1">
        <f>(Table2[[#This Row],[Close Price]]-Table2[[#This Row],[200D EMA]])/Table2[[#This Row],[200D EMA]]</f>
        <v>5.3686619133717556E-2</v>
      </c>
      <c r="V339">
        <v>1.51338553470005</v>
      </c>
      <c r="W339">
        <v>4793.8</v>
      </c>
      <c r="X339">
        <v>4920</v>
      </c>
      <c r="Y339">
        <v>4793.8</v>
      </c>
      <c r="Z339">
        <v>5067</v>
      </c>
      <c r="AA339">
        <v>4536.05</v>
      </c>
      <c r="AB339">
        <v>5067</v>
      </c>
      <c r="AC339" s="1">
        <f>(Table2[[#This Row],[Close Price]]/Table2[[#This Row],[Day Low]])-1</f>
        <v>4.5684008510993301E-3</v>
      </c>
      <c r="AD339" s="1">
        <f>(Table2[[#This Row],[Day High]]/Table2[[#This Row],[Close Price]])-1</f>
        <v>2.1658325892393693E-2</v>
      </c>
      <c r="AE339" s="1">
        <f>(Table2[[#This Row],[Close Price]]/Table2[[#This Row],[Current Week Low]])-1</f>
        <v>4.5684008510993301E-3</v>
      </c>
      <c r="AF339" s="1">
        <f>(Table2[[#This Row],[Current Week High]]/Table2[[#This Row],[Close Price]])-1</f>
        <v>5.2183483190398006E-2</v>
      </c>
      <c r="AG339" s="1">
        <f>(Table2[[#This Row],[Close Price]]/Table2[[#This Row],[Current Month Low]])-1</f>
        <v>6.1650554998291307E-2</v>
      </c>
      <c r="AH339" s="1">
        <f>(Table2[[#This Row],[Current Month High]]/Table2[[#This Row],[Close Price]])-1</f>
        <v>5.2183483190398006E-2</v>
      </c>
      <c r="AI339">
        <v>6.0074340178997803</v>
      </c>
      <c r="AJ339">
        <v>35.179441114962998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0.12</v>
      </c>
      <c r="AM339" t="s">
        <v>3190</v>
      </c>
      <c r="AN339">
        <v>0.64</v>
      </c>
      <c r="AO339" t="s">
        <v>3190</v>
      </c>
      <c r="AP339">
        <v>8.3517204258514999E-2</v>
      </c>
      <c r="AQ339">
        <f>(Table2[[#This Row],[Sharpe Ratio]]-AVERAGE(Table2[Sharpe Ratio]))/_xlfn.STDEV.P(Table2[Sharpe Ratio])</f>
        <v>0.30409011838249289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-0.89596946773863106</v>
      </c>
      <c r="AS339">
        <f>_xlfn.RANK.AVG(Table2[[#This Row],[1Y Return vs Nifty Z-Score]],Table2[1Y Return vs Nifty Z-Score])</f>
        <v>366</v>
      </c>
      <c r="AT339">
        <f>_xlfn.RANK.AVG(Table2[[#This Row],[6M Return vs Nifty Z-Score]],Table2[6M Return vs Nifty Z-Score])</f>
        <v>425</v>
      </c>
      <c r="AU339">
        <f>_xlfn.RANK.AVG(Table2[[#This Row],[Sharpe Ratio Z-Score]],Table2[Sharpe Ratio Z-Score])</f>
        <v>272</v>
      </c>
      <c r="AV339">
        <f>(Table2[[#This Row],[Rank 1Y]]+Table2[[#This Row],[Rank 6M]]+Table2[[#This Row],[Rank Sharpe]])/3</f>
        <v>354.33333333333331</v>
      </c>
    </row>
    <row r="340" spans="1:48" x14ac:dyDescent="0.3">
      <c r="A340" t="s">
        <v>1078</v>
      </c>
      <c r="B340" t="s">
        <v>1079</v>
      </c>
      <c r="C340" t="s">
        <v>3150</v>
      </c>
      <c r="D340" t="s">
        <v>262</v>
      </c>
      <c r="E340">
        <v>11926.36016502</v>
      </c>
      <c r="F340">
        <v>4999.3999999999996</v>
      </c>
      <c r="G340">
        <v>-20.3828977582065</v>
      </c>
      <c r="H340">
        <f>(Table2[[#This Row],[1Y Return vs Nifty]]-AVERAGE(Table2[1Y Return vs Nifty]))/_xlfn.STDEV.P(Table2[1Y Return vs Nifty])</f>
        <v>-0.74246062650460476</v>
      </c>
      <c r="I340">
        <v>-0.966449887933714</v>
      </c>
      <c r="J340">
        <f>(Table2[[#This Row],[1M Return vs Nifty]]-AVERAGE(Table2[1M Return vs Nifty]))/_xlfn.STDEV.P(Table2[1M Return vs Nifty])</f>
        <v>-0.52334992005615133</v>
      </c>
      <c r="K340">
        <v>12.9747769543598</v>
      </c>
      <c r="L340">
        <f>(Table2[[#This Row],[6M Return vs Nifty]]-AVERAGE(Table2[6M Return vs Nifty]))/_xlfn.STDEV.P(Table2[6M Return vs Nifty])</f>
        <v>0.18397852845386053</v>
      </c>
      <c r="M340">
        <v>-1.5616595360999499</v>
      </c>
      <c r="N340">
        <f>(Table2[[#This Row],[1W Return vs Nifty]]-AVERAGE(Table2[1W Return vs Nifty]))/_xlfn.STDEV.P(Table2[1W Return vs Nifty])</f>
        <v>-0.67902223912674398</v>
      </c>
      <c r="O340">
        <v>5097.8</v>
      </c>
      <c r="P340">
        <v>5381.8714599590903</v>
      </c>
      <c r="Q340">
        <v>5193.2171912362901</v>
      </c>
      <c r="R340">
        <v>47.006968313505297</v>
      </c>
      <c r="S340" s="1">
        <f>(Table2[[#This Row],[Close Price]]-Table2[[#This Row],[20D EMA]])/Table2[[#This Row],[20D EMA]]</f>
        <v>-1.9302444191612176E-2</v>
      </c>
      <c r="T340" s="1">
        <f>(Table2[[#This Row],[Close Price]]-Table2[[#This Row],[50D EMA]])/Table2[[#This Row],[50D EMA]]</f>
        <v>-7.1066628551919739E-2</v>
      </c>
      <c r="U340" s="1">
        <f>(Table2[[#This Row],[Close Price]]-Table2[[#This Row],[200D EMA]])/Table2[[#This Row],[200D EMA]]</f>
        <v>-3.7321218061775421E-2</v>
      </c>
      <c r="V340">
        <v>0.83423204382601701</v>
      </c>
      <c r="W340">
        <v>4952.6000000000004</v>
      </c>
      <c r="X340">
        <v>5084.7</v>
      </c>
      <c r="Y340">
        <v>4952.6000000000004</v>
      </c>
      <c r="Z340">
        <v>5398.2</v>
      </c>
      <c r="AA340">
        <v>4602.3999999999996</v>
      </c>
      <c r="AB340">
        <v>5398.2</v>
      </c>
      <c r="AC340" s="1">
        <f>(Table2[[#This Row],[Close Price]]/Table2[[#This Row],[Day Low]])-1</f>
        <v>9.4495820377173967E-3</v>
      </c>
      <c r="AD340" s="1">
        <f>(Table2[[#This Row],[Day High]]/Table2[[#This Row],[Close Price]])-1</f>
        <v>1.7062047445693507E-2</v>
      </c>
      <c r="AE340" s="1">
        <f>(Table2[[#This Row],[Close Price]]/Table2[[#This Row],[Current Week Low]])-1</f>
        <v>9.4495820377173967E-3</v>
      </c>
      <c r="AF340" s="1">
        <f>(Table2[[#This Row],[Current Week High]]/Table2[[#This Row],[Close Price]])-1</f>
        <v>7.9769572348681983E-2</v>
      </c>
      <c r="AG340" s="1">
        <f>(Table2[[#This Row],[Close Price]]/Table2[[#This Row],[Current Month Low]])-1</f>
        <v>8.6259342951503504E-2</v>
      </c>
      <c r="AH340" s="1">
        <f>(Table2[[#This Row],[Current Month High]]/Table2[[#This Row],[Close Price]])-1</f>
        <v>7.9769572348681983E-2</v>
      </c>
      <c r="AI340">
        <v>42.442093051166097</v>
      </c>
      <c r="AJ340">
        <v>32.187570233074602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-0.09</v>
      </c>
      <c r="AM340" t="s">
        <v>3189</v>
      </c>
      <c r="AN340">
        <v>0.04</v>
      </c>
      <c r="AO340" t="s">
        <v>3190</v>
      </c>
      <c r="AP340">
        <v>9.1389866487192994E-2</v>
      </c>
      <c r="AQ340">
        <f>(Table2[[#This Row],[Sharpe Ratio]]-AVERAGE(Table2[Sharpe Ratio]))/_xlfn.STDEV.P(Table2[Sharpe Ratio])</f>
        <v>0.3950009822073664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576</v>
      </c>
      <c r="AT340">
        <f>_xlfn.RANK.AVG(Table2[[#This Row],[6M Return vs Nifty Z-Score]],Table2[6M Return vs Nifty Z-Score])</f>
        <v>239</v>
      </c>
      <c r="AU340">
        <f>_xlfn.RANK.AVG(Table2[[#This Row],[Sharpe Ratio Z-Score]],Table2[Sharpe Ratio Z-Score])</f>
        <v>248</v>
      </c>
      <c r="AV340">
        <f>(Table2[[#This Row],[Rank 1Y]]+Table2[[#This Row],[Rank 6M]]+Table2[[#This Row],[Rank Sharpe]])/3</f>
        <v>354.33333333333331</v>
      </c>
    </row>
    <row r="341" spans="1:48" x14ac:dyDescent="0.3">
      <c r="A341" t="s">
        <v>243</v>
      </c>
      <c r="B341" t="s">
        <v>244</v>
      </c>
      <c r="C341" t="s">
        <v>3148</v>
      </c>
      <c r="D341" t="s">
        <v>51</v>
      </c>
      <c r="E341">
        <v>102585.53381352</v>
      </c>
      <c r="F341">
        <v>2560.4</v>
      </c>
      <c r="G341">
        <v>14.604138595785001</v>
      </c>
      <c r="H341">
        <f>(Table2[[#This Row],[1Y Return vs Nifty]]-AVERAGE(Table2[1Y Return vs Nifty]))/_xlfn.STDEV.P(Table2[1Y Return vs Nifty])</f>
        <v>-6.2709772913065939E-2</v>
      </c>
      <c r="I341">
        <v>6.8254708344955297</v>
      </c>
      <c r="J341">
        <f>(Table2[[#This Row],[1M Return vs Nifty]]-AVERAGE(Table2[1M Return vs Nifty]))/_xlfn.STDEV.P(Table2[1M Return vs Nifty])</f>
        <v>0.1983738546205423</v>
      </c>
      <c r="K341">
        <v>16.6079219544499</v>
      </c>
      <c r="L341">
        <f>(Table2[[#This Row],[6M Return vs Nifty]]-AVERAGE(Table2[6M Return vs Nifty]))/_xlfn.STDEV.P(Table2[6M Return vs Nifty])</f>
        <v>0.3014621991441625</v>
      </c>
      <c r="M341">
        <v>-3.61242585007607</v>
      </c>
      <c r="N341">
        <f>(Table2[[#This Row],[1W Return vs Nifty]]-AVERAGE(Table2[1W Return vs Nifty]))/_xlfn.STDEV.P(Table2[1W Return vs Nifty])</f>
        <v>-1.1131717748924446</v>
      </c>
      <c r="O341">
        <v>2596.9899999999998</v>
      </c>
      <c r="P341">
        <v>2566.3118457033702</v>
      </c>
      <c r="Q341">
        <v>2317.0149557166201</v>
      </c>
      <c r="R341">
        <v>42.082236559891101</v>
      </c>
      <c r="S341" s="1">
        <f>(Table2[[#This Row],[Close Price]]-Table2[[#This Row],[20D EMA]])/Table2[[#This Row],[20D EMA]]</f>
        <v>-1.4089388099299455E-2</v>
      </c>
      <c r="T341" s="1">
        <f>(Table2[[#This Row],[Close Price]]-Table2[[#This Row],[50D EMA]])/Table2[[#This Row],[50D EMA]]</f>
        <v>-2.303634966758992E-3</v>
      </c>
      <c r="U341" s="1">
        <f>(Table2[[#This Row],[Close Price]]-Table2[[#This Row],[200D EMA]])/Table2[[#This Row],[200D EMA]]</f>
        <v>0.10504250034420017</v>
      </c>
      <c r="V341">
        <v>0.59067140874173796</v>
      </c>
      <c r="W341">
        <v>2522.6999999999998</v>
      </c>
      <c r="X341">
        <v>2580</v>
      </c>
      <c r="Y341">
        <v>2522.6999999999998</v>
      </c>
      <c r="Z341">
        <v>2666</v>
      </c>
      <c r="AA341">
        <v>2506.0500000000002</v>
      </c>
      <c r="AB341">
        <v>2874</v>
      </c>
      <c r="AC341" s="1">
        <f>(Table2[[#This Row],[Close Price]]/Table2[[#This Row],[Day Low]])-1</f>
        <v>1.4944305704206018E-2</v>
      </c>
      <c r="AD341" s="1">
        <f>(Table2[[#This Row],[Day High]]/Table2[[#This Row],[Close Price]])-1</f>
        <v>7.65505389782839E-3</v>
      </c>
      <c r="AE341" s="1">
        <f>(Table2[[#This Row],[Close Price]]/Table2[[#This Row],[Current Week Low]])-1</f>
        <v>1.4944305704206018E-2</v>
      </c>
      <c r="AF341" s="1">
        <f>(Table2[[#This Row],[Current Week High]]/Table2[[#This Row],[Close Price]])-1</f>
        <v>4.1243555694422618E-2</v>
      </c>
      <c r="AG341" s="1">
        <f>(Table2[[#This Row],[Close Price]]/Table2[[#This Row],[Current Month Low]])-1</f>
        <v>2.1687516210769919E-2</v>
      </c>
      <c r="AH341" s="1">
        <f>(Table2[[#This Row],[Current Month High]]/Table2[[#This Row],[Close Price]])-1</f>
        <v>0.12248086236525535</v>
      </c>
      <c r="AI341">
        <v>12.2480862365255</v>
      </c>
      <c r="AJ341">
        <v>40.604063701263001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0.12</v>
      </c>
      <c r="AM341" t="s">
        <v>3190</v>
      </c>
      <c r="AN341">
        <v>-3.73</v>
      </c>
      <c r="AO341" t="s">
        <v>3189</v>
      </c>
      <c r="AQ341">
        <f>(Table2[[#This Row],[Sharpe Ratio]]-AVERAGE(Table2[Sharpe Ratio]))/_xlfn.STDEV.P(Table2[Sharpe Ratio])</f>
        <v>-0.66033855426170107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-1.3363840483025067</v>
      </c>
      <c r="AS341">
        <f>_xlfn.RANK.AVG(Table2[[#This Row],[1Y Return vs Nifty Z-Score]],Table2[1Y Return vs Nifty Z-Score])</f>
        <v>327</v>
      </c>
      <c r="AT341">
        <f>_xlfn.RANK.AVG(Table2[[#This Row],[6M Return vs Nifty Z-Score]],Table2[6M Return vs Nifty Z-Score])</f>
        <v>207</v>
      </c>
      <c r="AU341">
        <f>_xlfn.RANK.AVG(Table2[[#This Row],[Sharpe Ratio Z-Score]],Table2[Sharpe Ratio Z-Score])</f>
        <v>533</v>
      </c>
      <c r="AV341">
        <f>(Table2[[#This Row],[Rank 1Y]]+Table2[[#This Row],[Rank 6M]]+Table2[[#This Row],[Rank Sharpe]])/3</f>
        <v>355.66666666666669</v>
      </c>
    </row>
    <row r="342" spans="1:48" x14ac:dyDescent="0.3">
      <c r="A342" t="s">
        <v>1442</v>
      </c>
      <c r="B342" t="s">
        <v>1443</v>
      </c>
      <c r="C342" t="s">
        <v>3152</v>
      </c>
      <c r="D342" t="s">
        <v>1047</v>
      </c>
      <c r="E342">
        <v>7363.4600954399903</v>
      </c>
      <c r="F342">
        <v>775.55</v>
      </c>
      <c r="G342">
        <v>18.4668019214065</v>
      </c>
      <c r="H342">
        <f>(Table2[[#This Row],[1Y Return vs Nifty]]-AVERAGE(Table2[1Y Return vs Nifty]))/_xlfn.STDEV.P(Table2[1Y Return vs Nifty])</f>
        <v>1.2336557566663261E-2</v>
      </c>
      <c r="I342">
        <v>8.2767985108232196</v>
      </c>
      <c r="J342">
        <f>(Table2[[#This Row],[1M Return vs Nifty]]-AVERAGE(Table2[1M Return vs Nifty]))/_xlfn.STDEV.P(Table2[1M Return vs Nifty])</f>
        <v>0.33280254379301311</v>
      </c>
      <c r="K342">
        <v>-15.020216562705601</v>
      </c>
      <c r="L342">
        <f>(Table2[[#This Row],[6M Return vs Nifty]]-AVERAGE(Table2[6M Return vs Nifty]))/_xlfn.STDEV.P(Table2[6M Return vs Nifty])</f>
        <v>-0.72128525795006393</v>
      </c>
      <c r="M342">
        <v>-1.0361406032982601</v>
      </c>
      <c r="N342">
        <f>(Table2[[#This Row],[1W Return vs Nifty]]-AVERAGE(Table2[1W Return vs Nifty]))/_xlfn.STDEV.P(Table2[1W Return vs Nifty])</f>
        <v>-0.56776928984770847</v>
      </c>
      <c r="O342">
        <v>769.48</v>
      </c>
      <c r="P342">
        <v>797.58187158692397</v>
      </c>
      <c r="Q342">
        <v>765.655635418869</v>
      </c>
      <c r="R342">
        <v>56.686751063155498</v>
      </c>
      <c r="S342" s="1">
        <f>(Table2[[#This Row],[Close Price]]-Table2[[#This Row],[20D EMA]])/Table2[[#This Row],[20D EMA]]</f>
        <v>7.8884441440972303E-3</v>
      </c>
      <c r="T342" s="1">
        <f>(Table2[[#This Row],[Close Price]]-Table2[[#This Row],[50D EMA]])/Table2[[#This Row],[50D EMA]]</f>
        <v>-2.7623335449046604E-2</v>
      </c>
      <c r="U342" s="1">
        <f>(Table2[[#This Row],[Close Price]]-Table2[[#This Row],[200D EMA]])/Table2[[#This Row],[200D EMA]]</f>
        <v>1.2922734612562506E-2</v>
      </c>
      <c r="V342">
        <v>0.57722958849393902</v>
      </c>
      <c r="W342">
        <v>765.45</v>
      </c>
      <c r="X342">
        <v>781.8</v>
      </c>
      <c r="Y342">
        <v>752.55</v>
      </c>
      <c r="Z342">
        <v>781.8</v>
      </c>
      <c r="AA342">
        <v>733.15</v>
      </c>
      <c r="AB342">
        <v>823</v>
      </c>
      <c r="AC342" s="1">
        <f>(Table2[[#This Row],[Close Price]]/Table2[[#This Row],[Day Low]])-1</f>
        <v>1.3194852701025495E-2</v>
      </c>
      <c r="AD342" s="1">
        <f>(Table2[[#This Row],[Day High]]/Table2[[#This Row],[Close Price]])-1</f>
        <v>8.0587969827863315E-3</v>
      </c>
      <c r="AE342" s="1">
        <f>(Table2[[#This Row],[Close Price]]/Table2[[#This Row],[Current Week Low]])-1</f>
        <v>3.0562753305428236E-2</v>
      </c>
      <c r="AF342" s="1">
        <f>(Table2[[#This Row],[Current Week High]]/Table2[[#This Row],[Close Price]])-1</f>
        <v>8.0587969827863315E-3</v>
      </c>
      <c r="AG342" s="1">
        <f>(Table2[[#This Row],[Close Price]]/Table2[[#This Row],[Current Month Low]])-1</f>
        <v>5.7832639978176337E-2</v>
      </c>
      <c r="AH342" s="1">
        <f>(Table2[[#This Row],[Current Month High]]/Table2[[#This Row],[Close Price]])-1</f>
        <v>6.118238669331455E-2</v>
      </c>
      <c r="AI342">
        <v>36.548256076332898</v>
      </c>
      <c r="AJ342">
        <v>52.038815918447298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</v>
      </c>
      <c r="AM342">
        <v>0</v>
      </c>
      <c r="AN342">
        <v>0.65</v>
      </c>
      <c r="AO342" t="s">
        <v>3190</v>
      </c>
      <c r="AP342">
        <v>0.11607342387674099</v>
      </c>
      <c r="AQ342">
        <f>(Table2[[#This Row],[Sharpe Ratio]]-AVERAGE(Table2[Sharpe Ratio]))/_xlfn.STDEV.P(Table2[Sharpe Ratio])</f>
        <v>0.68003842689543459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305</v>
      </c>
      <c r="AT342">
        <f>_xlfn.RANK.AVG(Table2[[#This Row],[6M Return vs Nifty Z-Score]],Table2[6M Return vs Nifty Z-Score])</f>
        <v>588</v>
      </c>
      <c r="AU342">
        <f>_xlfn.RANK.AVG(Table2[[#This Row],[Sharpe Ratio Z-Score]],Table2[Sharpe Ratio Z-Score])</f>
        <v>175</v>
      </c>
      <c r="AV342">
        <f>(Table2[[#This Row],[Rank 1Y]]+Table2[[#This Row],[Rank 6M]]+Table2[[#This Row],[Rank Sharpe]])/3</f>
        <v>356</v>
      </c>
    </row>
    <row r="343" spans="1:48" x14ac:dyDescent="0.3">
      <c r="A343" t="s">
        <v>1938</v>
      </c>
      <c r="B343" t="s">
        <v>1939</v>
      </c>
      <c r="C343" t="s">
        <v>3148</v>
      </c>
      <c r="D343" t="s">
        <v>163</v>
      </c>
      <c r="E343">
        <v>3701.9624391399998</v>
      </c>
      <c r="F343">
        <v>236.12</v>
      </c>
      <c r="G343">
        <v>17.146828632221698</v>
      </c>
      <c r="H343">
        <f>(Table2[[#This Row],[1Y Return vs Nifty]]-AVERAGE(Table2[1Y Return vs Nifty]))/_xlfn.STDEV.P(Table2[1Y Return vs Nifty])</f>
        <v>-1.3308740336342365E-2</v>
      </c>
      <c r="I343">
        <v>34.455091656537597</v>
      </c>
      <c r="J343">
        <f>(Table2[[#This Row],[1M Return vs Nifty]]-AVERAGE(Table2[1M Return vs Nifty]))/_xlfn.STDEV.P(Table2[1M Return vs Nifty])</f>
        <v>2.7575572630411931</v>
      </c>
      <c r="K343">
        <v>18.3365767943694</v>
      </c>
      <c r="L343">
        <f>(Table2[[#This Row],[6M Return vs Nifty]]-AVERAGE(Table2[6M Return vs Nifty]))/_xlfn.STDEV.P(Table2[6M Return vs Nifty])</f>
        <v>0.35736107352029195</v>
      </c>
      <c r="M343">
        <v>3.54788082907241</v>
      </c>
      <c r="N343">
        <f>(Table2[[#This Row],[1W Return vs Nifty]]-AVERAGE(Table2[1W Return vs Nifty]))/_xlfn.STDEV.P(Table2[1W Return vs Nifty])</f>
        <v>0.40267320437541576</v>
      </c>
      <c r="O343">
        <v>211.48</v>
      </c>
      <c r="P343">
        <v>198.696089540868</v>
      </c>
      <c r="Q343">
        <v>189.36533409539399</v>
      </c>
      <c r="R343">
        <v>68.905679935028203</v>
      </c>
      <c r="S343" s="1">
        <f>(Table2[[#This Row],[Close Price]]-Table2[[#This Row],[20D EMA]])/Table2[[#This Row],[20D EMA]]</f>
        <v>0.11651219973519962</v>
      </c>
      <c r="T343" s="1">
        <f>(Table2[[#This Row],[Close Price]]-Table2[[#This Row],[50D EMA]])/Table2[[#This Row],[50D EMA]]</f>
        <v>0.1883474936301382</v>
      </c>
      <c r="U343" s="1">
        <f>(Table2[[#This Row],[Close Price]]-Table2[[#This Row],[200D EMA]])/Table2[[#This Row],[200D EMA]]</f>
        <v>0.24690192704992697</v>
      </c>
      <c r="V343">
        <v>3.2611838548940599</v>
      </c>
      <c r="W343">
        <v>226.99</v>
      </c>
      <c r="X343">
        <v>239</v>
      </c>
      <c r="Y343">
        <v>224.58</v>
      </c>
      <c r="Z343">
        <v>243.15</v>
      </c>
      <c r="AA343">
        <v>177</v>
      </c>
      <c r="AB343">
        <v>243.15</v>
      </c>
      <c r="AC343" s="1">
        <f>(Table2[[#This Row],[Close Price]]/Table2[[#This Row],[Day Low]])-1</f>
        <v>4.0222036213048984E-2</v>
      </c>
      <c r="AD343" s="1">
        <f>(Table2[[#This Row],[Day High]]/Table2[[#This Row],[Close Price]])-1</f>
        <v>1.2197187870574222E-2</v>
      </c>
      <c r="AE343" s="1">
        <f>(Table2[[#This Row],[Close Price]]/Table2[[#This Row],[Current Week Low]])-1</f>
        <v>5.138480719565397E-2</v>
      </c>
      <c r="AF343" s="1">
        <f>(Table2[[#This Row],[Current Week High]]/Table2[[#This Row],[Close Price]])-1</f>
        <v>2.9772996781297634E-2</v>
      </c>
      <c r="AG343" s="1">
        <f>(Table2[[#This Row],[Close Price]]/Table2[[#This Row],[Current Month Low]])-1</f>
        <v>0.33401129943502816</v>
      </c>
      <c r="AH343" s="1">
        <f>(Table2[[#This Row],[Current Month High]]/Table2[[#This Row],[Close Price]])-1</f>
        <v>2.9772996781297634E-2</v>
      </c>
      <c r="AI343">
        <v>19.854311367101399</v>
      </c>
      <c r="AJ343">
        <v>77.533834586466099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0.21</v>
      </c>
      <c r="AM343" t="s">
        <v>3190</v>
      </c>
      <c r="AN343">
        <v>24.6</v>
      </c>
      <c r="AO343" t="s">
        <v>3190</v>
      </c>
      <c r="AP343">
        <v>-4.3293747055650001E-3</v>
      </c>
      <c r="AQ343">
        <f>(Table2[[#This Row],[Sharpe Ratio]]-AVERAGE(Table2[Sharpe Ratio]))/_xlfn.STDEV.P(Table2[Sharpe Ratio])</f>
        <v>-0.71033272178367834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2.7939500788168803</v>
      </c>
      <c r="AS343">
        <f>_xlfn.RANK.AVG(Table2[[#This Row],[1Y Return vs Nifty Z-Score]],Table2[1Y Return vs Nifty Z-Score])</f>
        <v>312</v>
      </c>
      <c r="AT343">
        <f>_xlfn.RANK.AVG(Table2[[#This Row],[6M Return vs Nifty Z-Score]],Table2[6M Return vs Nifty Z-Score])</f>
        <v>192</v>
      </c>
      <c r="AU343">
        <f>_xlfn.RANK.AVG(Table2[[#This Row],[Sharpe Ratio Z-Score]],Table2[Sharpe Ratio Z-Score])</f>
        <v>564</v>
      </c>
      <c r="AV343">
        <f>(Table2[[#This Row],[Rank 1Y]]+Table2[[#This Row],[Rank 6M]]+Table2[[#This Row],[Rank Sharpe]])/3</f>
        <v>356</v>
      </c>
    </row>
    <row r="344" spans="1:48" x14ac:dyDescent="0.3">
      <c r="A344" t="s">
        <v>328</v>
      </c>
      <c r="B344" t="s">
        <v>329</v>
      </c>
      <c r="C344" t="s">
        <v>3157</v>
      </c>
      <c r="D344" t="s">
        <v>136</v>
      </c>
      <c r="E344">
        <v>78295.3391864</v>
      </c>
      <c r="F344">
        <v>2815.75</v>
      </c>
      <c r="G344">
        <v>33.835200874601</v>
      </c>
      <c r="H344">
        <f>(Table2[[#This Row],[1Y Return vs Nifty]]-AVERAGE(Table2[1Y Return vs Nifty]))/_xlfn.STDEV.P(Table2[1Y Return vs Nifty])</f>
        <v>0.31092378859337644</v>
      </c>
      <c r="I344">
        <v>-2.8151392272788902</v>
      </c>
      <c r="J344">
        <f>(Table2[[#This Row],[1M Return vs Nifty]]-AVERAGE(Table2[1M Return vs Nifty]))/_xlfn.STDEV.P(Table2[1M Return vs Nifty])</f>
        <v>-0.69458408628118895</v>
      </c>
      <c r="K344">
        <v>-3.0233409908931699</v>
      </c>
      <c r="L344">
        <f>(Table2[[#This Row],[6M Return vs Nifty]]-AVERAGE(Table2[6M Return vs Nifty]))/_xlfn.STDEV.P(Table2[6M Return vs Nifty])</f>
        <v>-0.33334671463390486</v>
      </c>
      <c r="M344">
        <v>3.5965562097256201</v>
      </c>
      <c r="N344">
        <f>(Table2[[#This Row],[1W Return vs Nifty]]-AVERAGE(Table2[1W Return vs Nifty]))/_xlfn.STDEV.P(Table2[1W Return vs Nifty])</f>
        <v>0.41297783721914405</v>
      </c>
      <c r="O344">
        <v>2811.6</v>
      </c>
      <c r="P344">
        <v>2879.86708854791</v>
      </c>
      <c r="Q344">
        <v>2737.1913765617301</v>
      </c>
      <c r="R344">
        <v>52.1646303514189</v>
      </c>
      <c r="S344" s="1">
        <f>(Table2[[#This Row],[Close Price]]-Table2[[#This Row],[20D EMA]])/Table2[[#This Row],[20D EMA]]</f>
        <v>1.4760278844786212E-3</v>
      </c>
      <c r="T344" s="1">
        <f>(Table2[[#This Row],[Close Price]]-Table2[[#This Row],[50D EMA]])/Table2[[#This Row],[50D EMA]]</f>
        <v>-2.2263905443024885E-2</v>
      </c>
      <c r="U344" s="1">
        <f>(Table2[[#This Row],[Close Price]]-Table2[[#This Row],[200D EMA]])/Table2[[#This Row],[200D EMA]]</f>
        <v>2.8700449705840382E-2</v>
      </c>
      <c r="V344">
        <v>1.17164017653046</v>
      </c>
      <c r="W344">
        <v>2779.15</v>
      </c>
      <c r="X344">
        <v>2903.15</v>
      </c>
      <c r="Y344">
        <v>2779.15</v>
      </c>
      <c r="Z344">
        <v>3015.9</v>
      </c>
      <c r="AA344">
        <v>2552.9499999999998</v>
      </c>
      <c r="AB344">
        <v>3015.9</v>
      </c>
      <c r="AC344" s="1">
        <f>(Table2[[#This Row],[Close Price]]/Table2[[#This Row],[Day Low]])-1</f>
        <v>1.3169494269830606E-2</v>
      </c>
      <c r="AD344" s="1">
        <f>(Table2[[#This Row],[Day High]]/Table2[[#This Row],[Close Price]])-1</f>
        <v>3.1039687472254274E-2</v>
      </c>
      <c r="AE344" s="1">
        <f>(Table2[[#This Row],[Close Price]]/Table2[[#This Row],[Current Week Low]])-1</f>
        <v>1.3169494269830606E-2</v>
      </c>
      <c r="AF344" s="1">
        <f>(Table2[[#This Row],[Current Week High]]/Table2[[#This Row],[Close Price]])-1</f>
        <v>7.1082304892124748E-2</v>
      </c>
      <c r="AG344" s="1">
        <f>(Table2[[#This Row],[Close Price]]/Table2[[#This Row],[Current Month Low]])-1</f>
        <v>0.1029397363833997</v>
      </c>
      <c r="AH344" s="1">
        <f>(Table2[[#This Row],[Current Month High]]/Table2[[#This Row],[Close Price]])-1</f>
        <v>7.1082304892124748E-2</v>
      </c>
      <c r="AI344">
        <v>20.8452454940957</v>
      </c>
      <c r="AJ344">
        <v>54.444231138414203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-0.02</v>
      </c>
      <c r="AM344" t="s">
        <v>3189</v>
      </c>
      <c r="AN344">
        <v>4.8600000000000003</v>
      </c>
      <c r="AO344" t="s">
        <v>3190</v>
      </c>
      <c r="AP344">
        <v>2.5322607657899999E-2</v>
      </c>
      <c r="AQ344">
        <f>(Table2[[#This Row],[Sharpe Ratio]]-AVERAGE(Table2[Sharpe Ratio]))/_xlfn.STDEV.P(Table2[Sharpe Ratio])</f>
        <v>-0.36792157133918824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219</v>
      </c>
      <c r="AT344">
        <f>_xlfn.RANK.AVG(Table2[[#This Row],[6M Return vs Nifty Z-Score]],Table2[6M Return vs Nifty Z-Score])</f>
        <v>417</v>
      </c>
      <c r="AU344">
        <f>_xlfn.RANK.AVG(Table2[[#This Row],[Sharpe Ratio Z-Score]],Table2[Sharpe Ratio Z-Score])</f>
        <v>437</v>
      </c>
      <c r="AV344">
        <f>(Table2[[#This Row],[Rank 1Y]]+Table2[[#This Row],[Rank 6M]]+Table2[[#This Row],[Rank Sharpe]])/3</f>
        <v>357.66666666666669</v>
      </c>
    </row>
    <row r="345" spans="1:48" x14ac:dyDescent="0.3">
      <c r="A345" t="s">
        <v>1638</v>
      </c>
      <c r="B345" t="s">
        <v>1639</v>
      </c>
      <c r="C345" t="s">
        <v>3148</v>
      </c>
      <c r="D345" t="s">
        <v>163</v>
      </c>
      <c r="E345">
        <v>5658.6879395199903</v>
      </c>
      <c r="F345">
        <v>624.4</v>
      </c>
      <c r="G345">
        <v>34.265729499172799</v>
      </c>
      <c r="H345">
        <f>(Table2[[#This Row],[1Y Return vs Nifty]]-AVERAGE(Table2[1Y Return vs Nifty]))/_xlfn.STDEV.P(Table2[1Y Return vs Nifty])</f>
        <v>0.31928837818271111</v>
      </c>
      <c r="I345">
        <v>4.6571870492495302</v>
      </c>
      <c r="J345">
        <f>(Table2[[#This Row],[1M Return vs Nifty]]-AVERAGE(Table2[1M Return vs Nifty]))/_xlfn.STDEV.P(Table2[1M Return vs Nifty])</f>
        <v>-2.4626289377929211E-3</v>
      </c>
      <c r="K345">
        <v>4.8023577118073399</v>
      </c>
      <c r="L345">
        <f>(Table2[[#This Row],[6M Return vs Nifty]]-AVERAGE(Table2[6M Return vs Nifty]))/_xlfn.STDEV.P(Table2[6M Return vs Nifty])</f>
        <v>-8.0289980238005543E-2</v>
      </c>
      <c r="M345">
        <v>-3.6053813368649501</v>
      </c>
      <c r="N345">
        <f>(Table2[[#This Row],[1W Return vs Nifty]]-AVERAGE(Table2[1W Return vs Nifty]))/_xlfn.STDEV.P(Table2[1W Return vs Nifty])</f>
        <v>-1.1116804435206253</v>
      </c>
      <c r="O345">
        <v>636.79999999999995</v>
      </c>
      <c r="P345">
        <v>634.28772740140596</v>
      </c>
      <c r="Q345">
        <v>583.10357331828595</v>
      </c>
      <c r="R345">
        <v>42.776766882923802</v>
      </c>
      <c r="S345" s="1">
        <f>(Table2[[#This Row],[Close Price]]-Table2[[#This Row],[20D EMA]])/Table2[[#This Row],[20D EMA]]</f>
        <v>-1.9472361809045192E-2</v>
      </c>
      <c r="T345" s="1">
        <f>(Table2[[#This Row],[Close Price]]-Table2[[#This Row],[50D EMA]])/Table2[[#This Row],[50D EMA]]</f>
        <v>-1.5588709940699485E-2</v>
      </c>
      <c r="U345" s="1">
        <f>(Table2[[#This Row],[Close Price]]-Table2[[#This Row],[200D EMA]])/Table2[[#This Row],[200D EMA]]</f>
        <v>7.0821769187088227E-2</v>
      </c>
      <c r="V345">
        <v>0.68501861207435299</v>
      </c>
      <c r="W345">
        <v>622.79999999999995</v>
      </c>
      <c r="X345">
        <v>634.20000000000005</v>
      </c>
      <c r="Y345">
        <v>622.79999999999995</v>
      </c>
      <c r="Z345">
        <v>662.5</v>
      </c>
      <c r="AA345">
        <v>602.6</v>
      </c>
      <c r="AB345">
        <v>697.9</v>
      </c>
      <c r="AC345" s="1">
        <f>(Table2[[#This Row],[Close Price]]/Table2[[#This Row],[Day Low]])-1</f>
        <v>2.5690430314708745E-3</v>
      </c>
      <c r="AD345" s="1">
        <f>(Table2[[#This Row],[Day High]]/Table2[[#This Row],[Close Price]])-1</f>
        <v>1.5695067264574147E-2</v>
      </c>
      <c r="AE345" s="1">
        <f>(Table2[[#This Row],[Close Price]]/Table2[[#This Row],[Current Week Low]])-1</f>
        <v>2.5690430314708745E-3</v>
      </c>
      <c r="AF345" s="1">
        <f>(Table2[[#This Row],[Current Week High]]/Table2[[#This Row],[Close Price]])-1</f>
        <v>6.1018577834721421E-2</v>
      </c>
      <c r="AG345" s="1">
        <f>(Table2[[#This Row],[Close Price]]/Table2[[#This Row],[Current Month Low]])-1</f>
        <v>3.6176568204447257E-2</v>
      </c>
      <c r="AH345" s="1">
        <f>(Table2[[#This Row],[Current Month High]]/Table2[[#This Row],[Close Price]])-1</f>
        <v>0.11771300448430488</v>
      </c>
      <c r="AI345">
        <v>15.5829596412556</v>
      </c>
      <c r="AJ345">
        <v>56.275810286572302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-0.03</v>
      </c>
      <c r="AM345" t="s">
        <v>3189</v>
      </c>
      <c r="AN345">
        <v>-5.21</v>
      </c>
      <c r="AO345" t="s">
        <v>3189</v>
      </c>
      <c r="AQ345">
        <f>(Table2[[#This Row],[Sharpe Ratio]]-AVERAGE(Table2[Sharpe Ratio]))/_xlfn.STDEV.P(Table2[Sharpe Ratio])</f>
        <v>-0.66033855426170107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-1.5354832287754139</v>
      </c>
      <c r="AS345">
        <f>_xlfn.RANK.AVG(Table2[[#This Row],[1Y Return vs Nifty Z-Score]],Table2[1Y Return vs Nifty Z-Score])</f>
        <v>212</v>
      </c>
      <c r="AT345">
        <f>_xlfn.RANK.AVG(Table2[[#This Row],[6M Return vs Nifty Z-Score]],Table2[6M Return vs Nifty Z-Score])</f>
        <v>329</v>
      </c>
      <c r="AU345">
        <f>_xlfn.RANK.AVG(Table2[[#This Row],[Sharpe Ratio Z-Score]],Table2[Sharpe Ratio Z-Score])</f>
        <v>533</v>
      </c>
      <c r="AV345">
        <f>(Table2[[#This Row],[Rank 1Y]]+Table2[[#This Row],[Rank 6M]]+Table2[[#This Row],[Rank Sharpe]])/3</f>
        <v>358</v>
      </c>
    </row>
    <row r="346" spans="1:48" x14ac:dyDescent="0.3">
      <c r="A346" t="s">
        <v>318</v>
      </c>
      <c r="B346" t="s">
        <v>319</v>
      </c>
      <c r="C346" t="s">
        <v>3149</v>
      </c>
      <c r="D346" t="s">
        <v>153</v>
      </c>
      <c r="E346">
        <v>83886.085656555006</v>
      </c>
      <c r="F346">
        <v>83.51</v>
      </c>
      <c r="G346">
        <v>33.879437997491998</v>
      </c>
      <c r="H346">
        <f>(Table2[[#This Row],[1Y Return vs Nifty]]-AVERAGE(Table2[1Y Return vs Nifty]))/_xlfn.STDEV.P(Table2[1Y Return vs Nifty])</f>
        <v>0.31178325613276286</v>
      </c>
      <c r="I346">
        <v>7.4659031618883498</v>
      </c>
      <c r="J346">
        <f>(Table2[[#This Row],[1M Return vs Nifty]]-AVERAGE(Table2[1M Return vs Nifty]))/_xlfn.STDEV.P(Table2[1M Return vs Nifty])</f>
        <v>0.25769366204882216</v>
      </c>
      <c r="K346">
        <v>-21.139355606109099</v>
      </c>
      <c r="L346">
        <f>(Table2[[#This Row],[6M Return vs Nifty]]-AVERAGE(Table2[6M Return vs Nifty]))/_xlfn.STDEV.P(Table2[6M Return vs Nifty])</f>
        <v>-0.91915760168133742</v>
      </c>
      <c r="M346">
        <v>1.9078257525959601</v>
      </c>
      <c r="N346">
        <f>(Table2[[#This Row],[1W Return vs Nifty]]-AVERAGE(Table2[1W Return vs Nifty]))/_xlfn.STDEV.P(Table2[1W Return vs Nifty])</f>
        <v>5.5471699635503906E-2</v>
      </c>
      <c r="O346">
        <v>81.78</v>
      </c>
      <c r="P346">
        <v>85.690389007013806</v>
      </c>
      <c r="Q346">
        <v>87.631212531785295</v>
      </c>
      <c r="R346">
        <v>62.151603871499297</v>
      </c>
      <c r="S346" s="1">
        <f>(Table2[[#This Row],[Close Price]]-Table2[[#This Row],[20D EMA]])/Table2[[#This Row],[20D EMA]]</f>
        <v>2.1154316458791927E-2</v>
      </c>
      <c r="T346" s="1">
        <f>(Table2[[#This Row],[Close Price]]-Table2[[#This Row],[50D EMA]])/Table2[[#This Row],[50D EMA]]</f>
        <v>-2.5444965675617773E-2</v>
      </c>
      <c r="U346" s="1">
        <f>(Table2[[#This Row],[Close Price]]-Table2[[#This Row],[200D EMA]])/Table2[[#This Row],[200D EMA]]</f>
        <v>-4.7029048357518248E-2</v>
      </c>
      <c r="V346">
        <v>0.83771920100318298</v>
      </c>
      <c r="W346">
        <v>82.39</v>
      </c>
      <c r="X346">
        <v>84.68</v>
      </c>
      <c r="Y346">
        <v>80.83</v>
      </c>
      <c r="Z346">
        <v>84.68</v>
      </c>
      <c r="AA346">
        <v>76.41</v>
      </c>
      <c r="AB346">
        <v>85.59</v>
      </c>
      <c r="AC346" s="1">
        <f>(Table2[[#This Row],[Close Price]]/Table2[[#This Row],[Day Low]])-1</f>
        <v>1.3593882752761299E-2</v>
      </c>
      <c r="AD346" s="1">
        <f>(Table2[[#This Row],[Day High]]/Table2[[#This Row],[Close Price]])-1</f>
        <v>1.4010298167884017E-2</v>
      </c>
      <c r="AE346" s="1">
        <f>(Table2[[#This Row],[Close Price]]/Table2[[#This Row],[Current Week Low]])-1</f>
        <v>3.3156006433255003E-2</v>
      </c>
      <c r="AF346" s="1">
        <f>(Table2[[#This Row],[Current Week High]]/Table2[[#This Row],[Close Price]])-1</f>
        <v>1.4010298167884017E-2</v>
      </c>
      <c r="AG346" s="1">
        <f>(Table2[[#This Row],[Close Price]]/Table2[[#This Row],[Current Month Low]])-1</f>
        <v>9.2919774898573504E-2</v>
      </c>
      <c r="AH346" s="1">
        <f>(Table2[[#This Row],[Current Month High]]/Table2[[#This Row],[Close Price]])-1</f>
        <v>2.4907196742905091E-2</v>
      </c>
      <c r="AI346">
        <v>41.779427613459397</v>
      </c>
      <c r="AJ346">
        <v>55.657036346691498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</v>
      </c>
      <c r="AM346" t="s">
        <v>3191</v>
      </c>
      <c r="AN346">
        <v>1.41</v>
      </c>
      <c r="AO346" t="s">
        <v>3190</v>
      </c>
      <c r="AP346">
        <v>0.10641012994139</v>
      </c>
      <c r="AQ346">
        <f>(Table2[[#This Row],[Sharpe Ratio]]-AVERAGE(Table2[Sharpe Ratio]))/_xlfn.STDEV.P(Table2[Sharpe Ratio])</f>
        <v>0.56844994849529618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217</v>
      </c>
      <c r="AT346">
        <f>_xlfn.RANK.AVG(Table2[[#This Row],[6M Return vs Nifty Z-Score]],Table2[6M Return vs Nifty Z-Score])</f>
        <v>654</v>
      </c>
      <c r="AU346">
        <f>_xlfn.RANK.AVG(Table2[[#This Row],[Sharpe Ratio Z-Score]],Table2[Sharpe Ratio Z-Score])</f>
        <v>207</v>
      </c>
      <c r="AV346">
        <f>(Table2[[#This Row],[Rank 1Y]]+Table2[[#This Row],[Rank 6M]]+Table2[[#This Row],[Rank Sharpe]])/3</f>
        <v>359.33333333333331</v>
      </c>
    </row>
    <row r="347" spans="1:48" x14ac:dyDescent="0.3">
      <c r="A347" t="s">
        <v>633</v>
      </c>
      <c r="B347" t="s">
        <v>634</v>
      </c>
      <c r="C347" t="s">
        <v>3146</v>
      </c>
      <c r="D347" t="s">
        <v>193</v>
      </c>
      <c r="E347">
        <v>29210.58</v>
      </c>
      <c r="F347">
        <v>669.2</v>
      </c>
      <c r="G347">
        <v>11.962258423489599</v>
      </c>
      <c r="H347">
        <f>(Table2[[#This Row],[1Y Return vs Nifty]]-AVERAGE(Table2[1Y Return vs Nifty]))/_xlfn.STDEV.P(Table2[1Y Return vs Nifty])</f>
        <v>-0.1140379358370309</v>
      </c>
      <c r="I347">
        <v>4.8760361781092101</v>
      </c>
      <c r="J347">
        <f>(Table2[[#This Row],[1M Return vs Nifty]]-AVERAGE(Table2[1M Return vs Nifty]))/_xlfn.STDEV.P(Table2[1M Return vs Nifty])</f>
        <v>1.7808190670350055E-2</v>
      </c>
      <c r="K347">
        <v>21.224102881255298</v>
      </c>
      <c r="L347">
        <f>(Table2[[#This Row],[6M Return vs Nifty]]-AVERAGE(Table2[6M Return vs Nifty]))/_xlfn.STDEV.P(Table2[6M Return vs Nifty])</f>
        <v>0.45073394024951585</v>
      </c>
      <c r="M347">
        <v>0.472459534485619</v>
      </c>
      <c r="N347">
        <f>(Table2[[#This Row],[1W Return vs Nifty]]-AVERAGE(Table2[1W Return vs Nifty]))/_xlfn.STDEV.P(Table2[1W Return vs Nifty])</f>
        <v>-0.24839694351484889</v>
      </c>
      <c r="O347">
        <v>665.99</v>
      </c>
      <c r="P347">
        <v>696.83272672500505</v>
      </c>
      <c r="Q347">
        <v>659.94686109491897</v>
      </c>
      <c r="R347">
        <v>54.078649347728899</v>
      </c>
      <c r="S347" s="1">
        <f>(Table2[[#This Row],[Close Price]]-Table2[[#This Row],[20D EMA]])/Table2[[#This Row],[20D EMA]]</f>
        <v>4.8198921905734868E-3</v>
      </c>
      <c r="T347" s="1">
        <f>(Table2[[#This Row],[Close Price]]-Table2[[#This Row],[50D EMA]])/Table2[[#This Row],[50D EMA]]</f>
        <v>-3.9654748787236363E-2</v>
      </c>
      <c r="U347" s="1">
        <f>(Table2[[#This Row],[Close Price]]-Table2[[#This Row],[200D EMA]])/Table2[[#This Row],[200D EMA]]</f>
        <v>1.4021036314543833E-2</v>
      </c>
      <c r="V347">
        <v>1.0366722623631699</v>
      </c>
      <c r="W347">
        <v>653.79999999999995</v>
      </c>
      <c r="X347">
        <v>672.8</v>
      </c>
      <c r="Y347">
        <v>648.9</v>
      </c>
      <c r="Z347">
        <v>743</v>
      </c>
      <c r="AA347">
        <v>611.29999999999995</v>
      </c>
      <c r="AB347">
        <v>743</v>
      </c>
      <c r="AC347" s="1">
        <f>(Table2[[#This Row],[Close Price]]/Table2[[#This Row],[Day Low]])-1</f>
        <v>2.3554603854389899E-2</v>
      </c>
      <c r="AD347" s="1">
        <f>(Table2[[#This Row],[Day High]]/Table2[[#This Row],[Close Price]])-1</f>
        <v>5.3795576808128853E-3</v>
      </c>
      <c r="AE347" s="1">
        <f>(Table2[[#This Row],[Close Price]]/Table2[[#This Row],[Current Week Low]])-1</f>
        <v>3.1283710895361416E-2</v>
      </c>
      <c r="AF347" s="1">
        <f>(Table2[[#This Row],[Current Week High]]/Table2[[#This Row],[Close Price]])-1</f>
        <v>0.1102809324566647</v>
      </c>
      <c r="AG347" s="1">
        <f>(Table2[[#This Row],[Close Price]]/Table2[[#This Row],[Current Month Low]])-1</f>
        <v>9.4716178635694481E-2</v>
      </c>
      <c r="AH347" s="1">
        <f>(Table2[[#This Row],[Current Month High]]/Table2[[#This Row],[Close Price]])-1</f>
        <v>0.1102809324566647</v>
      </c>
      <c r="AI347">
        <v>28.5116557083084</v>
      </c>
      <c r="AJ347">
        <v>60.441141213138302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-0.1</v>
      </c>
      <c r="AM347" t="s">
        <v>3189</v>
      </c>
      <c r="AN347">
        <v>-0.1</v>
      </c>
      <c r="AO347" t="s">
        <v>3189</v>
      </c>
      <c r="AP347">
        <v>-2.9870966365690001E-3</v>
      </c>
      <c r="AQ347">
        <f>(Table2[[#This Row],[Sharpe Ratio]]-AVERAGE(Table2[Sharpe Ratio]))/_xlfn.STDEV.P(Table2[Sharpe Ratio])</f>
        <v>-0.69483254468969669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344</v>
      </c>
      <c r="AT347">
        <f>_xlfn.RANK.AVG(Table2[[#This Row],[6M Return vs Nifty Z-Score]],Table2[6M Return vs Nifty Z-Score])</f>
        <v>174</v>
      </c>
      <c r="AU347">
        <f>_xlfn.RANK.AVG(Table2[[#This Row],[Sharpe Ratio Z-Score]],Table2[Sharpe Ratio Z-Score])</f>
        <v>560</v>
      </c>
      <c r="AV347">
        <f>(Table2[[#This Row],[Rank 1Y]]+Table2[[#This Row],[Rank 6M]]+Table2[[#This Row],[Rank Sharpe]])/3</f>
        <v>359.33333333333331</v>
      </c>
    </row>
    <row r="348" spans="1:48" x14ac:dyDescent="0.3">
      <c r="A348" t="s">
        <v>1317</v>
      </c>
      <c r="B348" t="s">
        <v>1318</v>
      </c>
      <c r="C348" t="s">
        <v>3162</v>
      </c>
      <c r="D348" t="s">
        <v>1319</v>
      </c>
      <c r="E348">
        <v>8732.6822206800007</v>
      </c>
      <c r="F348">
        <v>1021.35</v>
      </c>
      <c r="G348">
        <v>7.6587223579362398</v>
      </c>
      <c r="H348">
        <f>(Table2[[#This Row],[1Y Return vs Nifty]]-AVERAGE(Table2[1Y Return vs Nifty]))/_xlfn.STDEV.P(Table2[1Y Return vs Nifty])</f>
        <v>-0.19764982809403631</v>
      </c>
      <c r="I348">
        <v>17.629198874630902</v>
      </c>
      <c r="J348">
        <f>(Table2[[#This Row],[1M Return vs Nifty]]-AVERAGE(Table2[1M Return vs Nifty]))/_xlfn.STDEV.P(Table2[1M Return vs Nifty])</f>
        <v>1.1990651680295956</v>
      </c>
      <c r="K348">
        <v>40.225463636109097</v>
      </c>
      <c r="L348">
        <f>(Table2[[#This Row],[6M Return vs Nifty]]-AVERAGE(Table2[6M Return vs Nifty]))/_xlfn.STDEV.P(Table2[6M Return vs Nifty])</f>
        <v>1.0651739390757424</v>
      </c>
      <c r="M348">
        <v>4.8129386577088598</v>
      </c>
      <c r="N348">
        <f>(Table2[[#This Row],[1W Return vs Nifty]]-AVERAGE(Table2[1W Return vs Nifty]))/_xlfn.STDEV.P(Table2[1W Return vs Nifty])</f>
        <v>0.67048736987846558</v>
      </c>
      <c r="O348">
        <v>942.11</v>
      </c>
      <c r="P348">
        <v>936.094713380955</v>
      </c>
      <c r="Q348">
        <v>871.19162725306603</v>
      </c>
      <c r="R348">
        <v>77.518147409562204</v>
      </c>
      <c r="S348" s="1">
        <f>(Table2[[#This Row],[Close Price]]-Table2[[#This Row],[20D EMA]])/Table2[[#This Row],[20D EMA]]</f>
        <v>8.4109074311916873E-2</v>
      </c>
      <c r="T348" s="1">
        <f>(Table2[[#This Row],[Close Price]]-Table2[[#This Row],[50D EMA]])/Table2[[#This Row],[50D EMA]]</f>
        <v>9.1075492041956821E-2</v>
      </c>
      <c r="U348" s="1">
        <f>(Table2[[#This Row],[Close Price]]-Table2[[#This Row],[200D EMA]])/Table2[[#This Row],[200D EMA]]</f>
        <v>0.17235975191863911</v>
      </c>
      <c r="V348">
        <v>0.589853123959861</v>
      </c>
      <c r="W348">
        <v>992</v>
      </c>
      <c r="X348">
        <v>1024.9000000000001</v>
      </c>
      <c r="Y348">
        <v>920</v>
      </c>
      <c r="Z348">
        <v>1024.9000000000001</v>
      </c>
      <c r="AA348">
        <v>872.15</v>
      </c>
      <c r="AB348">
        <v>1024.9000000000001</v>
      </c>
      <c r="AC348" s="1">
        <f>(Table2[[#This Row],[Close Price]]/Table2[[#This Row],[Day Low]])-1</f>
        <v>2.9586693548387055E-2</v>
      </c>
      <c r="AD348" s="1">
        <f>(Table2[[#This Row],[Day High]]/Table2[[#This Row],[Close Price]])-1</f>
        <v>3.4757918441279401E-3</v>
      </c>
      <c r="AE348" s="1">
        <f>(Table2[[#This Row],[Close Price]]/Table2[[#This Row],[Current Week Low]])-1</f>
        <v>0.110163043478261</v>
      </c>
      <c r="AF348" s="1">
        <f>(Table2[[#This Row],[Current Week High]]/Table2[[#This Row],[Close Price]])-1</f>
        <v>3.4757918441279401E-3</v>
      </c>
      <c r="AG348" s="1">
        <f>(Table2[[#This Row],[Close Price]]/Table2[[#This Row],[Current Month Low]])-1</f>
        <v>0.17107148999598709</v>
      </c>
      <c r="AH348" s="1">
        <f>(Table2[[#This Row],[Current Month High]]/Table2[[#This Row],[Close Price]])-1</f>
        <v>3.4757918441279401E-3</v>
      </c>
      <c r="AI348">
        <v>9.3650560532628297</v>
      </c>
      <c r="AJ348">
        <v>72.671174978867199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0.08</v>
      </c>
      <c r="AM348" t="s">
        <v>3190</v>
      </c>
      <c r="AN348">
        <v>10.48</v>
      </c>
      <c r="AO348" t="s">
        <v>3190</v>
      </c>
      <c r="AP348">
        <v>-2.8456942215440002E-2</v>
      </c>
      <c r="AQ348">
        <f>(Table2[[#This Row],[Sharpe Ratio]]-AVERAGE(Table2[Sharpe Ratio]))/_xlfn.STDEV.P(Table2[Sharpe Ratio])</f>
        <v>-0.9889497817567976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1.7481268671329695</v>
      </c>
      <c r="AS348">
        <f>_xlfn.RANK.AVG(Table2[[#This Row],[1Y Return vs Nifty Z-Score]],Table2[1Y Return vs Nifty Z-Score])</f>
        <v>373</v>
      </c>
      <c r="AT348">
        <f>_xlfn.RANK.AVG(Table2[[#This Row],[6M Return vs Nifty Z-Score]],Table2[6M Return vs Nifty Z-Score])</f>
        <v>88</v>
      </c>
      <c r="AU348">
        <f>_xlfn.RANK.AVG(Table2[[#This Row],[Sharpe Ratio Z-Score]],Table2[Sharpe Ratio Z-Score])</f>
        <v>620</v>
      </c>
      <c r="AV348">
        <f>(Table2[[#This Row],[Rank 1Y]]+Table2[[#This Row],[Rank 6M]]+Table2[[#This Row],[Rank Sharpe]])/3</f>
        <v>360.33333333333331</v>
      </c>
    </row>
    <row r="349" spans="1:48" x14ac:dyDescent="0.3">
      <c r="A349" t="s">
        <v>265</v>
      </c>
      <c r="B349" t="s">
        <v>266</v>
      </c>
      <c r="C349" t="s">
        <v>3148</v>
      </c>
      <c r="D349" t="s">
        <v>51</v>
      </c>
      <c r="E349">
        <v>95461.418631299995</v>
      </c>
      <c r="F349">
        <v>948.7</v>
      </c>
      <c r="G349">
        <v>30.758538907332699</v>
      </c>
      <c r="H349">
        <f>(Table2[[#This Row],[1Y Return vs Nifty]]-AVERAGE(Table2[1Y Return vs Nifty]))/_xlfn.STDEV.P(Table2[1Y Return vs Nifty])</f>
        <v>0.25114840272464289</v>
      </c>
      <c r="I349">
        <v>-2.7673474330668602</v>
      </c>
      <c r="J349">
        <f>(Table2[[#This Row],[1M Return vs Nifty]]-AVERAGE(Table2[1M Return vs Nifty]))/_xlfn.STDEV.P(Table2[1M Return vs Nifty])</f>
        <v>-0.69015738902052626</v>
      </c>
      <c r="K349">
        <v>-14.383424000968599</v>
      </c>
      <c r="L349">
        <f>(Table2[[#This Row],[6M Return vs Nifty]]-AVERAGE(Table2[6M Return vs Nifty]))/_xlfn.STDEV.P(Table2[6M Return vs Nifty])</f>
        <v>-0.70069353160297665</v>
      </c>
      <c r="M349">
        <v>-2.1106075322262101</v>
      </c>
      <c r="N349">
        <f>(Table2[[#This Row],[1W Return vs Nifty]]-AVERAGE(Table2[1W Return vs Nifty]))/_xlfn.STDEV.P(Table2[1W Return vs Nifty])</f>
        <v>-0.79523514746911439</v>
      </c>
      <c r="O349">
        <v>968.91</v>
      </c>
      <c r="P349">
        <v>1010.91316369768</v>
      </c>
      <c r="Q349">
        <v>992.90812733381097</v>
      </c>
      <c r="R349">
        <v>38.232662810365397</v>
      </c>
      <c r="S349" s="1">
        <f>(Table2[[#This Row],[Close Price]]-Table2[[#This Row],[20D EMA]])/Table2[[#This Row],[20D EMA]]</f>
        <v>-2.0858490468670901E-2</v>
      </c>
      <c r="T349" s="1">
        <f>(Table2[[#This Row],[Close Price]]-Table2[[#This Row],[50D EMA]])/Table2[[#This Row],[50D EMA]]</f>
        <v>-6.1541550680890358E-2</v>
      </c>
      <c r="U349" s="1">
        <f>(Table2[[#This Row],[Close Price]]-Table2[[#This Row],[200D EMA]])/Table2[[#This Row],[200D EMA]]</f>
        <v>-4.4523885057240913E-2</v>
      </c>
      <c r="V349">
        <v>0.44344905598713902</v>
      </c>
      <c r="W349">
        <v>945</v>
      </c>
      <c r="X349">
        <v>954.95</v>
      </c>
      <c r="Y349">
        <v>945</v>
      </c>
      <c r="Z349">
        <v>969.9</v>
      </c>
      <c r="AA349">
        <v>933</v>
      </c>
      <c r="AB349">
        <v>1013.9</v>
      </c>
      <c r="AC349" s="1">
        <f>(Table2[[#This Row],[Close Price]]/Table2[[#This Row],[Day Low]])-1</f>
        <v>3.9153439153438718E-3</v>
      </c>
      <c r="AD349" s="1">
        <f>(Table2[[#This Row],[Day High]]/Table2[[#This Row],[Close Price]])-1</f>
        <v>6.5879624749658472E-3</v>
      </c>
      <c r="AE349" s="1">
        <f>(Table2[[#This Row],[Close Price]]/Table2[[#This Row],[Current Week Low]])-1</f>
        <v>3.9153439153438718E-3</v>
      </c>
      <c r="AF349" s="1">
        <f>(Table2[[#This Row],[Current Week High]]/Table2[[#This Row],[Close Price]])-1</f>
        <v>2.2346368715083775E-2</v>
      </c>
      <c r="AG349" s="1">
        <f>(Table2[[#This Row],[Close Price]]/Table2[[#This Row],[Current Month Low]])-1</f>
        <v>1.6827438370846881E-2</v>
      </c>
      <c r="AH349" s="1">
        <f>(Table2[[#This Row],[Current Month High]]/Table2[[#This Row],[Close Price]])-1</f>
        <v>6.8725624538842567E-2</v>
      </c>
      <c r="AI349">
        <v>39.591019289554097</v>
      </c>
      <c r="AJ349">
        <v>51.042827575226802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-0.09</v>
      </c>
      <c r="AM349" t="s">
        <v>3189</v>
      </c>
      <c r="AN349">
        <v>-2.23</v>
      </c>
      <c r="AO349" t="s">
        <v>3189</v>
      </c>
      <c r="AP349">
        <v>8.4766503948037003E-2</v>
      </c>
      <c r="AQ349">
        <f>(Table2[[#This Row],[Sharpe Ratio]]-AVERAGE(Table2[Sharpe Ratio]))/_xlfn.STDEV.P(Table2[Sharpe Ratio])</f>
        <v>0.31851661232463979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236</v>
      </c>
      <c r="AT349">
        <f>_xlfn.RANK.AVG(Table2[[#This Row],[6M Return vs Nifty Z-Score]],Table2[6M Return vs Nifty Z-Score])</f>
        <v>579</v>
      </c>
      <c r="AU349">
        <f>_xlfn.RANK.AVG(Table2[[#This Row],[Sharpe Ratio Z-Score]],Table2[Sharpe Ratio Z-Score])</f>
        <v>268</v>
      </c>
      <c r="AV349">
        <f>(Table2[[#This Row],[Rank 1Y]]+Table2[[#This Row],[Rank 6M]]+Table2[[#This Row],[Rank Sharpe]])/3</f>
        <v>361</v>
      </c>
    </row>
    <row r="350" spans="1:48" x14ac:dyDescent="0.3">
      <c r="A350" t="s">
        <v>572</v>
      </c>
      <c r="B350" t="s">
        <v>573</v>
      </c>
      <c r="C350" t="s">
        <v>3156</v>
      </c>
      <c r="D350" t="s">
        <v>574</v>
      </c>
      <c r="E350">
        <v>34016.270422119997</v>
      </c>
      <c r="F350">
        <v>1400.35</v>
      </c>
      <c r="G350">
        <v>-19.778825584085801</v>
      </c>
      <c r="H350">
        <f>(Table2[[#This Row],[1Y Return vs Nifty]]-AVERAGE(Table2[1Y Return vs Nifty]))/_xlfn.STDEV.P(Table2[1Y Return vs Nifty])</f>
        <v>-0.73072432018146016</v>
      </c>
      <c r="I350">
        <v>12.0423993034641</v>
      </c>
      <c r="J350">
        <f>(Table2[[#This Row],[1M Return vs Nifty]]-AVERAGE(Table2[1M Return vs Nifty]))/_xlfn.STDEV.P(Table2[1M Return vs Nifty])</f>
        <v>0.681589924312336</v>
      </c>
      <c r="K350">
        <v>33.326709557270597</v>
      </c>
      <c r="L350">
        <f>(Table2[[#This Row],[6M Return vs Nifty]]-AVERAGE(Table2[6M Return vs Nifty]))/_xlfn.STDEV.P(Table2[6M Return vs Nifty])</f>
        <v>0.84209147130978745</v>
      </c>
      <c r="M350">
        <v>1.8641021884472899</v>
      </c>
      <c r="N350">
        <f>(Table2[[#This Row],[1W Return vs Nifty]]-AVERAGE(Table2[1W Return vs Nifty]))/_xlfn.STDEV.P(Table2[1W Return vs Nifty])</f>
        <v>4.6215371916543707E-2</v>
      </c>
      <c r="O350">
        <v>1372.37</v>
      </c>
      <c r="P350">
        <v>1329.7052322321499</v>
      </c>
      <c r="Q350">
        <v>1209.14476214412</v>
      </c>
      <c r="R350">
        <v>57.716999312028499</v>
      </c>
      <c r="S350" s="1">
        <f>(Table2[[#This Row],[Close Price]]-Table2[[#This Row],[20D EMA]])/Table2[[#This Row],[20D EMA]]</f>
        <v>2.0388087760589362E-2</v>
      </c>
      <c r="T350" s="1">
        <f>(Table2[[#This Row],[Close Price]]-Table2[[#This Row],[50D EMA]])/Table2[[#This Row],[50D EMA]]</f>
        <v>5.3128141527472236E-2</v>
      </c>
      <c r="U350" s="1">
        <f>(Table2[[#This Row],[Close Price]]-Table2[[#This Row],[200D EMA]])/Table2[[#This Row],[200D EMA]]</f>
        <v>0.158132627161056</v>
      </c>
      <c r="V350">
        <v>0.50847253540453996</v>
      </c>
      <c r="W350">
        <v>1389.05</v>
      </c>
      <c r="X350">
        <v>1418.35</v>
      </c>
      <c r="Y350">
        <v>1389.05</v>
      </c>
      <c r="Z350">
        <v>1474.3</v>
      </c>
      <c r="AA350">
        <v>1289.0999999999999</v>
      </c>
      <c r="AB350">
        <v>1475</v>
      </c>
      <c r="AC350" s="1">
        <f>(Table2[[#This Row],[Close Price]]/Table2[[#This Row],[Day Low]])-1</f>
        <v>8.1350563334652293E-3</v>
      </c>
      <c r="AD350" s="1">
        <f>(Table2[[#This Row],[Day High]]/Table2[[#This Row],[Close Price]])-1</f>
        <v>1.2853929374799122E-2</v>
      </c>
      <c r="AE350" s="1">
        <f>(Table2[[#This Row],[Close Price]]/Table2[[#This Row],[Current Week Low]])-1</f>
        <v>8.1350563334652293E-3</v>
      </c>
      <c r="AF350" s="1">
        <f>(Table2[[#This Row],[Current Week High]]/Table2[[#This Row],[Close Price]])-1</f>
        <v>5.2808226514799994E-2</v>
      </c>
      <c r="AG350" s="1">
        <f>(Table2[[#This Row],[Close Price]]/Table2[[#This Row],[Current Month Low]])-1</f>
        <v>8.6300519742456006E-2</v>
      </c>
      <c r="AH350" s="1">
        <f>(Table2[[#This Row],[Current Month High]]/Table2[[#This Row],[Close Price]])-1</f>
        <v>5.3308101546042153E-2</v>
      </c>
      <c r="AI350">
        <v>6.2520084264648199</v>
      </c>
      <c r="AJ350">
        <v>58.044128435189798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0.23</v>
      </c>
      <c r="AM350" t="s">
        <v>3190</v>
      </c>
      <c r="AN350">
        <v>-0.01</v>
      </c>
      <c r="AO350" t="s">
        <v>3189</v>
      </c>
      <c r="AP350">
        <v>3.7482678389375003E-2</v>
      </c>
      <c r="AQ350">
        <f>(Table2[[#This Row],[Sharpe Ratio]]-AVERAGE(Table2[Sharpe Ratio]))/_xlfn.STDEV.P(Table2[Sharpe Ratio])</f>
        <v>-0.22750115163123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0.611671295725977</v>
      </c>
      <c r="AS350">
        <f>_xlfn.RANK.AVG(Table2[[#This Row],[1Y Return vs Nifty Z-Score]],Table2[1Y Return vs Nifty Z-Score])</f>
        <v>569</v>
      </c>
      <c r="AT350">
        <f>_xlfn.RANK.AVG(Table2[[#This Row],[6M Return vs Nifty Z-Score]],Table2[6M Return vs Nifty Z-Score])</f>
        <v>112</v>
      </c>
      <c r="AU350">
        <f>_xlfn.RANK.AVG(Table2[[#This Row],[Sharpe Ratio Z-Score]],Table2[Sharpe Ratio Z-Score])</f>
        <v>405</v>
      </c>
      <c r="AV350">
        <f>(Table2[[#This Row],[Rank 1Y]]+Table2[[#This Row],[Rank 6M]]+Table2[[#This Row],[Rank Sharpe]])/3</f>
        <v>362</v>
      </c>
    </row>
    <row r="351" spans="1:48" x14ac:dyDescent="0.3">
      <c r="A351" t="s">
        <v>311</v>
      </c>
      <c r="B351" t="s">
        <v>312</v>
      </c>
      <c r="C351" t="s">
        <v>3155</v>
      </c>
      <c r="D351" t="s">
        <v>46</v>
      </c>
      <c r="E351">
        <v>87100.992628047999</v>
      </c>
      <c r="F351">
        <v>82.49</v>
      </c>
      <c r="G351">
        <v>15.5503927396104</v>
      </c>
      <c r="H351">
        <f>(Table2[[#This Row],[1Y Return vs Nifty]]-AVERAGE(Table2[1Y Return vs Nifty]))/_xlfn.STDEV.P(Table2[1Y Return vs Nifty])</f>
        <v>-4.432533316024119E-2</v>
      </c>
      <c r="I351">
        <v>4.5483695499159502</v>
      </c>
      <c r="J351">
        <f>(Table2[[#This Row],[1M Return vs Nifty]]-AVERAGE(Table2[1M Return vs Nifty]))/_xlfn.STDEV.P(Table2[1M Return vs Nifty])</f>
        <v>-1.2541809561877242E-2</v>
      </c>
      <c r="K351">
        <v>-10.2083832650769</v>
      </c>
      <c r="L351">
        <f>(Table2[[#This Row],[6M Return vs Nifty]]-AVERAGE(Table2[6M Return vs Nifty]))/_xlfn.STDEV.P(Table2[6M Return vs Nifty])</f>
        <v>-0.56568677824688096</v>
      </c>
      <c r="M351">
        <v>-0.19233263395502101</v>
      </c>
      <c r="N351">
        <f>(Table2[[#This Row],[1W Return vs Nifty]]-AVERAGE(Table2[1W Return vs Nifty]))/_xlfn.STDEV.P(Table2[1W Return vs Nifty])</f>
        <v>-0.38913419346001166</v>
      </c>
      <c r="O351">
        <v>80.42</v>
      </c>
      <c r="P351">
        <v>83.853382778907701</v>
      </c>
      <c r="Q351">
        <v>84.455368895798799</v>
      </c>
      <c r="R351">
        <v>63.157865445946797</v>
      </c>
      <c r="S351" s="1">
        <f>(Table2[[#This Row],[Close Price]]-Table2[[#This Row],[20D EMA]])/Table2[[#This Row],[20D EMA]]</f>
        <v>2.5739865705048409E-2</v>
      </c>
      <c r="T351" s="1">
        <f>(Table2[[#This Row],[Close Price]]-Table2[[#This Row],[50D EMA]])/Table2[[#This Row],[50D EMA]]</f>
        <v>-1.6259126748678389E-2</v>
      </c>
      <c r="U351" s="1">
        <f>(Table2[[#This Row],[Close Price]]-Table2[[#This Row],[200D EMA]])/Table2[[#This Row],[200D EMA]]</f>
        <v>-2.327109479829139E-2</v>
      </c>
      <c r="V351">
        <v>1.17381420301448</v>
      </c>
      <c r="W351">
        <v>81.53</v>
      </c>
      <c r="X351">
        <v>82.94</v>
      </c>
      <c r="Y351">
        <v>79.33</v>
      </c>
      <c r="Z351">
        <v>82.94</v>
      </c>
      <c r="AA351">
        <v>74.12</v>
      </c>
      <c r="AB351">
        <v>82.94</v>
      </c>
      <c r="AC351" s="1">
        <f>(Table2[[#This Row],[Close Price]]/Table2[[#This Row],[Day Low]])-1</f>
        <v>1.1774806819575545E-2</v>
      </c>
      <c r="AD351" s="1">
        <f>(Table2[[#This Row],[Day High]]/Table2[[#This Row],[Close Price]])-1</f>
        <v>5.4552066917201714E-3</v>
      </c>
      <c r="AE351" s="1">
        <f>(Table2[[#This Row],[Close Price]]/Table2[[#This Row],[Current Week Low]])-1</f>
        <v>3.9833606454052539E-2</v>
      </c>
      <c r="AF351" s="1">
        <f>(Table2[[#This Row],[Current Week High]]/Table2[[#This Row],[Close Price]])-1</f>
        <v>5.4552066917201714E-3</v>
      </c>
      <c r="AG351" s="1">
        <f>(Table2[[#This Row],[Close Price]]/Table2[[#This Row],[Current Month Low]])-1</f>
        <v>0.11292498650836458</v>
      </c>
      <c r="AH351" s="1">
        <f>(Table2[[#This Row],[Current Month High]]/Table2[[#This Row],[Close Price]])-1</f>
        <v>5.4552066917201714E-3</v>
      </c>
      <c r="AI351">
        <v>25.772820947993701</v>
      </c>
      <c r="AJ351">
        <v>40.408510638297798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-0.03</v>
      </c>
      <c r="AM351" t="s">
        <v>3189</v>
      </c>
      <c r="AN351">
        <v>2.74</v>
      </c>
      <c r="AO351" t="s">
        <v>3190</v>
      </c>
      <c r="AP351">
        <v>8.9387664827322993E-2</v>
      </c>
      <c r="AQ351">
        <f>(Table2[[#This Row],[Sharpe Ratio]]-AVERAGE(Table2[Sharpe Ratio]))/_xlfn.STDEV.P(Table2[Sharpe Ratio])</f>
        <v>0.37188022874898474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321</v>
      </c>
      <c r="AT351">
        <f>_xlfn.RANK.AVG(Table2[[#This Row],[6M Return vs Nifty Z-Score]],Table2[6M Return vs Nifty Z-Score])</f>
        <v>517</v>
      </c>
      <c r="AU351">
        <f>_xlfn.RANK.AVG(Table2[[#This Row],[Sharpe Ratio Z-Score]],Table2[Sharpe Ratio Z-Score])</f>
        <v>255</v>
      </c>
      <c r="AV351">
        <f>(Table2[[#This Row],[Rank 1Y]]+Table2[[#This Row],[Rank 6M]]+Table2[[#This Row],[Rank Sharpe]])/3</f>
        <v>364.33333333333331</v>
      </c>
    </row>
    <row r="352" spans="1:48" x14ac:dyDescent="0.3">
      <c r="A352" t="s">
        <v>909</v>
      </c>
      <c r="B352" t="s">
        <v>910</v>
      </c>
      <c r="C352" t="s">
        <v>3150</v>
      </c>
      <c r="D352" t="s">
        <v>221</v>
      </c>
      <c r="E352">
        <v>16468.127375594999</v>
      </c>
      <c r="F352">
        <v>677.45</v>
      </c>
      <c r="G352">
        <v>1.19217255647877</v>
      </c>
      <c r="H352">
        <f>(Table2[[#This Row],[1Y Return vs Nifty]]-AVERAGE(Table2[1Y Return vs Nifty]))/_xlfn.STDEV.P(Table2[1Y Return vs Nifty])</f>
        <v>-0.32328615529988247</v>
      </c>
      <c r="I352">
        <v>2.20562140420222</v>
      </c>
      <c r="J352">
        <f>(Table2[[#This Row],[1M Return vs Nifty]]-AVERAGE(Table2[1M Return vs Nifty]))/_xlfn.STDEV.P(Table2[1M Return vs Nifty])</f>
        <v>-0.22953798997401592</v>
      </c>
      <c r="K352">
        <v>11.7678672711735</v>
      </c>
      <c r="L352">
        <f>(Table2[[#This Row],[6M Return vs Nifty]]-AVERAGE(Table2[6M Return vs Nifty]))/_xlfn.STDEV.P(Table2[6M Return vs Nifty])</f>
        <v>0.1449511348956955</v>
      </c>
      <c r="M352">
        <v>1.0091518440799701</v>
      </c>
      <c r="N352">
        <f>(Table2[[#This Row],[1W Return vs Nifty]]-AVERAGE(Table2[1W Return vs Nifty]))/_xlfn.STDEV.P(Table2[1W Return vs Nifty])</f>
        <v>-0.13477857779884056</v>
      </c>
      <c r="O352">
        <v>680.09</v>
      </c>
      <c r="P352">
        <v>692.47237757120399</v>
      </c>
      <c r="Q352">
        <v>650.32538060386798</v>
      </c>
      <c r="R352">
        <v>52.869673620627303</v>
      </c>
      <c r="S352" s="1">
        <f>(Table2[[#This Row],[Close Price]]-Table2[[#This Row],[20D EMA]])/Table2[[#This Row],[20D EMA]]</f>
        <v>-3.8818391683453457E-3</v>
      </c>
      <c r="T352" s="1">
        <f>(Table2[[#This Row],[Close Price]]-Table2[[#This Row],[50D EMA]])/Table2[[#This Row],[50D EMA]]</f>
        <v>-2.1693829324851675E-2</v>
      </c>
      <c r="U352" s="1">
        <f>(Table2[[#This Row],[Close Price]]-Table2[[#This Row],[200D EMA]])/Table2[[#This Row],[200D EMA]]</f>
        <v>4.1709304611401064E-2</v>
      </c>
      <c r="V352">
        <v>0.21645519127422799</v>
      </c>
      <c r="W352">
        <v>672.55</v>
      </c>
      <c r="X352">
        <v>688.6</v>
      </c>
      <c r="Y352">
        <v>646</v>
      </c>
      <c r="Z352">
        <v>688.6</v>
      </c>
      <c r="AA352">
        <v>636.4</v>
      </c>
      <c r="AB352">
        <v>763.8</v>
      </c>
      <c r="AC352" s="1">
        <f>(Table2[[#This Row],[Close Price]]/Table2[[#This Row],[Day Low]])-1</f>
        <v>7.2857036651552409E-3</v>
      </c>
      <c r="AD352" s="1">
        <f>(Table2[[#This Row],[Day High]]/Table2[[#This Row],[Close Price]])-1</f>
        <v>1.6458779245700716E-2</v>
      </c>
      <c r="AE352" s="1">
        <f>(Table2[[#This Row],[Close Price]]/Table2[[#This Row],[Current Week Low]])-1</f>
        <v>4.8684210526315885E-2</v>
      </c>
      <c r="AF352" s="1">
        <f>(Table2[[#This Row],[Current Week High]]/Table2[[#This Row],[Close Price]])-1</f>
        <v>1.6458779245700716E-2</v>
      </c>
      <c r="AG352" s="1">
        <f>(Table2[[#This Row],[Close Price]]/Table2[[#This Row],[Current Month Low]])-1</f>
        <v>6.4503456945317561E-2</v>
      </c>
      <c r="AH352" s="1">
        <f>(Table2[[#This Row],[Current Month High]]/Table2[[#This Row],[Close Price]])-1</f>
        <v>0.12746328142298302</v>
      </c>
      <c r="AI352">
        <v>23.101335891947699</v>
      </c>
      <c r="AJ352">
        <v>35.071279034991498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0.03</v>
      </c>
      <c r="AM352" t="s">
        <v>3190</v>
      </c>
      <c r="AN352">
        <v>-2.8</v>
      </c>
      <c r="AO352" t="s">
        <v>3189</v>
      </c>
      <c r="AP352">
        <v>2.8988146494688002E-2</v>
      </c>
      <c r="AQ352">
        <f>(Table2[[#This Row],[Sharpe Ratio]]-AVERAGE(Table2[Sharpe Ratio]))/_xlfn.STDEV.P(Table2[Sharpe Ratio])</f>
        <v>-0.32559315785510334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420</v>
      </c>
      <c r="AT352">
        <f>_xlfn.RANK.AVG(Table2[[#This Row],[6M Return vs Nifty Z-Score]],Table2[6M Return vs Nifty Z-Score])</f>
        <v>251</v>
      </c>
      <c r="AU352">
        <f>_xlfn.RANK.AVG(Table2[[#This Row],[Sharpe Ratio Z-Score]],Table2[Sharpe Ratio Z-Score])</f>
        <v>431</v>
      </c>
      <c r="AV352">
        <f>(Table2[[#This Row],[Rank 1Y]]+Table2[[#This Row],[Rank 6M]]+Table2[[#This Row],[Rank Sharpe]])/3</f>
        <v>367.33333333333331</v>
      </c>
    </row>
    <row r="353" spans="1:48" x14ac:dyDescent="0.3">
      <c r="A353" t="s">
        <v>1718</v>
      </c>
      <c r="B353" t="s">
        <v>1719</v>
      </c>
      <c r="C353" t="s">
        <v>3153</v>
      </c>
      <c r="D353" t="s">
        <v>271</v>
      </c>
      <c r="E353">
        <v>4963.4239653599998</v>
      </c>
      <c r="F353">
        <v>1825.4</v>
      </c>
      <c r="G353">
        <v>35.940117348321003</v>
      </c>
      <c r="H353">
        <f>(Table2[[#This Row],[1Y Return vs Nifty]]-AVERAGE(Table2[1Y Return vs Nifty]))/_xlfn.STDEV.P(Table2[1Y Return vs Nifty])</f>
        <v>0.35181947221954413</v>
      </c>
      <c r="I353">
        <v>-5.3884738139079396</v>
      </c>
      <c r="J353">
        <f>(Table2[[#This Row],[1M Return vs Nifty]]-AVERAGE(Table2[1M Return vs Nifty]))/_xlfn.STDEV.P(Table2[1M Return vs Nifty])</f>
        <v>-0.93293825048898205</v>
      </c>
      <c r="K353">
        <v>5.3290376921166001</v>
      </c>
      <c r="L353">
        <f>(Table2[[#This Row],[6M Return vs Nifty]]-AVERAGE(Table2[6M Return vs Nifty]))/_xlfn.STDEV.P(Table2[6M Return vs Nifty])</f>
        <v>-6.3258923849038584E-2</v>
      </c>
      <c r="M353">
        <v>-3.2319847886744202</v>
      </c>
      <c r="N353">
        <f>(Table2[[#This Row],[1W Return vs Nifty]]-AVERAGE(Table2[1W Return vs Nifty]))/_xlfn.STDEV.P(Table2[1W Return vs Nifty])</f>
        <v>-1.0326319742003314</v>
      </c>
      <c r="O353">
        <v>1945.46</v>
      </c>
      <c r="P353">
        <v>2049.5722050008799</v>
      </c>
      <c r="Q353">
        <v>1810.64036809761</v>
      </c>
      <c r="R353">
        <v>29.565437829794199</v>
      </c>
      <c r="S353" s="1">
        <f>(Table2[[#This Row],[Close Price]]-Table2[[#This Row],[20D EMA]])/Table2[[#This Row],[20D EMA]]</f>
        <v>-6.1712911085295995E-2</v>
      </c>
      <c r="T353" s="1">
        <f>(Table2[[#This Row],[Close Price]]-Table2[[#This Row],[50D EMA]])/Table2[[#This Row],[50D EMA]]</f>
        <v>-0.1093751195756402</v>
      </c>
      <c r="U353" s="1">
        <f>(Table2[[#This Row],[Close Price]]-Table2[[#This Row],[200D EMA]])/Table2[[#This Row],[200D EMA]]</f>
        <v>8.1516087691658069E-3</v>
      </c>
      <c r="V353">
        <v>0.39589679451253501</v>
      </c>
      <c r="W353">
        <v>1820</v>
      </c>
      <c r="X353">
        <v>1895.05</v>
      </c>
      <c r="Y353">
        <v>1817.5</v>
      </c>
      <c r="Z353">
        <v>1895.05</v>
      </c>
      <c r="AA353">
        <v>1817.5</v>
      </c>
      <c r="AB353">
        <v>2089</v>
      </c>
      <c r="AC353" s="1">
        <f>(Table2[[#This Row],[Close Price]]/Table2[[#This Row],[Day Low]])-1</f>
        <v>2.9670329670330453E-3</v>
      </c>
      <c r="AD353" s="1">
        <f>(Table2[[#This Row],[Day High]]/Table2[[#This Row],[Close Price]])-1</f>
        <v>3.8156020598224982E-2</v>
      </c>
      <c r="AE353" s="1">
        <f>(Table2[[#This Row],[Close Price]]/Table2[[#This Row],[Current Week Low]])-1</f>
        <v>4.3466299862449098E-3</v>
      </c>
      <c r="AF353" s="1">
        <f>(Table2[[#This Row],[Current Week High]]/Table2[[#This Row],[Close Price]])-1</f>
        <v>3.8156020598224982E-2</v>
      </c>
      <c r="AG353" s="1">
        <f>(Table2[[#This Row],[Close Price]]/Table2[[#This Row],[Current Month Low]])-1</f>
        <v>4.3466299862449098E-3</v>
      </c>
      <c r="AH353" s="1">
        <f>(Table2[[#This Row],[Current Month High]]/Table2[[#This Row],[Close Price]])-1</f>
        <v>0.14440670537964273</v>
      </c>
      <c r="AI353">
        <v>43.535663416237497</v>
      </c>
      <c r="AJ353">
        <v>91.874704367477804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</v>
      </c>
      <c r="AM353" t="s">
        <v>3189</v>
      </c>
      <c r="AN353">
        <v>-6.39</v>
      </c>
      <c r="AO353" t="s">
        <v>3189</v>
      </c>
      <c r="AP353">
        <v>-1.2514775486468E-2</v>
      </c>
      <c r="AQ353">
        <f>(Table2[[#This Row],[Sharpe Ratio]]-AVERAGE(Table2[Sharpe Ratio]))/_xlfn.STDEV.P(Table2[Sharpe Ratio])</f>
        <v>-0.80485498555284862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202</v>
      </c>
      <c r="AT353">
        <f>_xlfn.RANK.AVG(Table2[[#This Row],[6M Return vs Nifty Z-Score]],Table2[6M Return vs Nifty Z-Score])</f>
        <v>319</v>
      </c>
      <c r="AU353">
        <f>_xlfn.RANK.AVG(Table2[[#This Row],[Sharpe Ratio Z-Score]],Table2[Sharpe Ratio Z-Score])</f>
        <v>582</v>
      </c>
      <c r="AV353">
        <f>(Table2[[#This Row],[Rank 1Y]]+Table2[[#This Row],[Rank 6M]]+Table2[[#This Row],[Rank Sharpe]])/3</f>
        <v>367.66666666666669</v>
      </c>
    </row>
    <row r="354" spans="1:48" x14ac:dyDescent="0.3">
      <c r="A354" t="s">
        <v>1398</v>
      </c>
      <c r="B354" t="s">
        <v>1399</v>
      </c>
      <c r="C354" t="s">
        <v>3146</v>
      </c>
      <c r="D354" t="s">
        <v>371</v>
      </c>
      <c r="E354">
        <v>7918.5960156000001</v>
      </c>
      <c r="F354">
        <v>581.20000000000005</v>
      </c>
      <c r="G354">
        <v>26.918461416926299</v>
      </c>
      <c r="H354">
        <f>(Table2[[#This Row],[1Y Return vs Nifty]]-AVERAGE(Table2[1Y Return vs Nifty]))/_xlfn.STDEV.P(Table2[1Y Return vs Nifty])</f>
        <v>0.1765408845127264</v>
      </c>
      <c r="I354">
        <v>6.2230962907952199</v>
      </c>
      <c r="J354">
        <f>(Table2[[#This Row],[1M Return vs Nifty]]-AVERAGE(Table2[1M Return vs Nifty]))/_xlfn.STDEV.P(Table2[1M Return vs Nifty])</f>
        <v>0.14257913532917357</v>
      </c>
      <c r="K354">
        <v>9.5563774250324993</v>
      </c>
      <c r="L354">
        <f>(Table2[[#This Row],[6M Return vs Nifty]]-AVERAGE(Table2[6M Return vs Nifty]))/_xlfn.STDEV.P(Table2[6M Return vs Nifty])</f>
        <v>7.3439002896413128E-2</v>
      </c>
      <c r="M354">
        <v>-8.6918022154530501</v>
      </c>
      <c r="N354">
        <f>(Table2[[#This Row],[1W Return vs Nifty]]-AVERAGE(Table2[1W Return vs Nifty]))/_xlfn.STDEV.P(Table2[1W Return vs Nifty])</f>
        <v>-2.1884814657036458</v>
      </c>
      <c r="O354">
        <v>589.13</v>
      </c>
      <c r="P354">
        <v>604.69708183372404</v>
      </c>
      <c r="Q354">
        <v>582.95037813857903</v>
      </c>
      <c r="R354">
        <v>45.6757522463284</v>
      </c>
      <c r="S354" s="1">
        <f>(Table2[[#This Row],[Close Price]]-Table2[[#This Row],[20D EMA]])/Table2[[#This Row],[20D EMA]]</f>
        <v>-1.3460526539133892E-2</v>
      </c>
      <c r="T354" s="1">
        <f>(Table2[[#This Row],[Close Price]]-Table2[[#This Row],[50D EMA]])/Table2[[#This Row],[50D EMA]]</f>
        <v>-3.8857607452759436E-2</v>
      </c>
      <c r="U354" s="1">
        <f>(Table2[[#This Row],[Close Price]]-Table2[[#This Row],[200D EMA]])/Table2[[#This Row],[200D EMA]]</f>
        <v>-3.0026194410716733E-3</v>
      </c>
      <c r="V354">
        <v>1.97128588617662</v>
      </c>
      <c r="W354">
        <v>577.25</v>
      </c>
      <c r="X354">
        <v>588.4</v>
      </c>
      <c r="Y354">
        <v>572.25</v>
      </c>
      <c r="Z354">
        <v>609.85</v>
      </c>
      <c r="AA354">
        <v>562.79999999999995</v>
      </c>
      <c r="AB354">
        <v>628.65</v>
      </c>
      <c r="AC354" s="1">
        <f>(Table2[[#This Row],[Close Price]]/Table2[[#This Row],[Day Low]])-1</f>
        <v>6.8427890861846308E-3</v>
      </c>
      <c r="AD354" s="1">
        <f>(Table2[[#This Row],[Day High]]/Table2[[#This Row],[Close Price]])-1</f>
        <v>1.2388162422573901E-2</v>
      </c>
      <c r="AE354" s="1">
        <f>(Table2[[#This Row],[Close Price]]/Table2[[#This Row],[Current Week Low]])-1</f>
        <v>1.5640017474879864E-2</v>
      </c>
      <c r="AF354" s="1">
        <f>(Table2[[#This Row],[Current Week High]]/Table2[[#This Row],[Close Price]])-1</f>
        <v>4.9294562973158929E-2</v>
      </c>
      <c r="AG354" s="1">
        <f>(Table2[[#This Row],[Close Price]]/Table2[[#This Row],[Current Month Low]])-1</f>
        <v>3.2693674484719493E-2</v>
      </c>
      <c r="AH354" s="1">
        <f>(Table2[[#This Row],[Current Month High]]/Table2[[#This Row],[Close Price]])-1</f>
        <v>8.1641431520991015E-2</v>
      </c>
      <c r="AI354">
        <v>36.441844459738398</v>
      </c>
      <c r="AJ354">
        <v>50.355710774802702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-0.06</v>
      </c>
      <c r="AM354" t="s">
        <v>3189</v>
      </c>
      <c r="AN354">
        <v>0.49</v>
      </c>
      <c r="AO354" t="s">
        <v>3190</v>
      </c>
      <c r="AP354">
        <v>-1.1560379832183E-2</v>
      </c>
      <c r="AQ354">
        <f>(Table2[[#This Row],[Sharpe Ratio]]-AVERAGE(Table2[Sharpe Ratio]))/_xlfn.STDEV.P(Table2[Sharpe Ratio])</f>
        <v>-0.79383394453248157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252</v>
      </c>
      <c r="AT354">
        <f>_xlfn.RANK.AVG(Table2[[#This Row],[6M Return vs Nifty Z-Score]],Table2[6M Return vs Nifty Z-Score])</f>
        <v>272</v>
      </c>
      <c r="AU354">
        <f>_xlfn.RANK.AVG(Table2[[#This Row],[Sharpe Ratio Z-Score]],Table2[Sharpe Ratio Z-Score])</f>
        <v>580</v>
      </c>
      <c r="AV354">
        <f>(Table2[[#This Row],[Rank 1Y]]+Table2[[#This Row],[Rank 6M]]+Table2[[#This Row],[Rank Sharpe]])/3</f>
        <v>368</v>
      </c>
    </row>
    <row r="355" spans="1:48" x14ac:dyDescent="0.3">
      <c r="A355" t="s">
        <v>679</v>
      </c>
      <c r="B355" t="s">
        <v>680</v>
      </c>
      <c r="C355" t="s">
        <v>3144</v>
      </c>
      <c r="D355" t="s">
        <v>420</v>
      </c>
      <c r="E355">
        <v>26496.377732000001</v>
      </c>
      <c r="F355">
        <v>1180</v>
      </c>
      <c r="G355">
        <v>9.6791847056332898</v>
      </c>
      <c r="H355">
        <f>(Table2[[#This Row],[1Y Return vs Nifty]]-AVERAGE(Table2[1Y Return vs Nifty]))/_xlfn.STDEV.P(Table2[1Y Return vs Nifty])</f>
        <v>-0.15839497405036282</v>
      </c>
      <c r="I355">
        <v>14.876415031578199</v>
      </c>
      <c r="J355">
        <f>(Table2[[#This Row],[1M Return vs Nifty]]-AVERAGE(Table2[1M Return vs Nifty]))/_xlfn.STDEV.P(Table2[1M Return vs Nifty])</f>
        <v>0.9440895828239988</v>
      </c>
      <c r="K355">
        <v>39.551508622101998</v>
      </c>
      <c r="L355">
        <f>(Table2[[#This Row],[6M Return vs Nifty]]-AVERAGE(Table2[6M Return vs Nifty]))/_xlfn.STDEV.P(Table2[6M Return vs Nifty])</f>
        <v>1.0433805042076805</v>
      </c>
      <c r="M355">
        <v>10.536623462813299</v>
      </c>
      <c r="N355">
        <f>(Table2[[#This Row],[1W Return vs Nifty]]-AVERAGE(Table2[1W Return vs Nifty]))/_xlfn.STDEV.P(Table2[1W Return vs Nifty])</f>
        <v>1.8821978822222054</v>
      </c>
      <c r="O355">
        <v>1094.05</v>
      </c>
      <c r="P355">
        <v>1067.7088191586799</v>
      </c>
      <c r="Q355">
        <v>993.81783969229105</v>
      </c>
      <c r="R355">
        <v>75.336550881690201</v>
      </c>
      <c r="S355" s="1">
        <f>(Table2[[#This Row],[Close Price]]-Table2[[#This Row],[20D EMA]])/Table2[[#This Row],[20D EMA]]</f>
        <v>7.8561308898130844E-2</v>
      </c>
      <c r="T355" s="1">
        <f>(Table2[[#This Row],[Close Price]]-Table2[[#This Row],[50D EMA]])/Table2[[#This Row],[50D EMA]]</f>
        <v>0.10517022883617452</v>
      </c>
      <c r="U355" s="1">
        <f>(Table2[[#This Row],[Close Price]]-Table2[[#This Row],[200D EMA]])/Table2[[#This Row],[200D EMA]]</f>
        <v>0.18734032824904337</v>
      </c>
      <c r="V355">
        <v>1.4712141275816299</v>
      </c>
      <c r="W355">
        <v>1171.8499999999999</v>
      </c>
      <c r="X355">
        <v>1205.3</v>
      </c>
      <c r="Y355">
        <v>1088.3499999999999</v>
      </c>
      <c r="Z355">
        <v>1224.75</v>
      </c>
      <c r="AA355">
        <v>994.05</v>
      </c>
      <c r="AB355">
        <v>1224.75</v>
      </c>
      <c r="AC355" s="1">
        <f>(Table2[[#This Row],[Close Price]]/Table2[[#This Row],[Day Low]])-1</f>
        <v>6.9548150360541072E-3</v>
      </c>
      <c r="AD355" s="1">
        <f>(Table2[[#This Row],[Day High]]/Table2[[#This Row],[Close Price]])-1</f>
        <v>2.1440677966101607E-2</v>
      </c>
      <c r="AE355" s="1">
        <f>(Table2[[#This Row],[Close Price]]/Table2[[#This Row],[Current Week Low]])-1</f>
        <v>8.4210042725226364E-2</v>
      </c>
      <c r="AF355" s="1">
        <f>(Table2[[#This Row],[Current Week High]]/Table2[[#This Row],[Close Price]])-1</f>
        <v>3.7923728813559432E-2</v>
      </c>
      <c r="AG355" s="1">
        <f>(Table2[[#This Row],[Close Price]]/Table2[[#This Row],[Current Month Low]])-1</f>
        <v>0.18706302499874261</v>
      </c>
      <c r="AH355" s="1">
        <f>(Table2[[#This Row],[Current Month High]]/Table2[[#This Row],[Close Price]])-1</f>
        <v>3.7923728813559432E-2</v>
      </c>
      <c r="AI355">
        <v>3.7923728813559401</v>
      </c>
      <c r="AJ355">
        <v>60.195492804778702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</v>
      </c>
      <c r="AM355" t="s">
        <v>3190</v>
      </c>
      <c r="AN355">
        <v>12.63</v>
      </c>
      <c r="AO355" t="s">
        <v>3190</v>
      </c>
      <c r="AP355">
        <v>-4.6810189427943003E-2</v>
      </c>
      <c r="AQ355">
        <f>(Table2[[#This Row],[Sharpe Ratio]]-AVERAGE(Table2[Sharpe Ratio]))/_xlfn.STDEV.P(Table2[Sharpe Ratio])</f>
        <v>-1.2008869269834996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2.5103860682200221</v>
      </c>
      <c r="AS355">
        <f>_xlfn.RANK.AVG(Table2[[#This Row],[1Y Return vs Nifty Z-Score]],Table2[1Y Return vs Nifty Z-Score])</f>
        <v>357</v>
      </c>
      <c r="AT355">
        <f>_xlfn.RANK.AVG(Table2[[#This Row],[6M Return vs Nifty Z-Score]],Table2[6M Return vs Nifty Z-Score])</f>
        <v>91</v>
      </c>
      <c r="AU355">
        <f>_xlfn.RANK.AVG(Table2[[#This Row],[Sharpe Ratio Z-Score]],Table2[Sharpe Ratio Z-Score])</f>
        <v>657</v>
      </c>
      <c r="AV355">
        <f>(Table2[[#This Row],[Rank 1Y]]+Table2[[#This Row],[Rank 6M]]+Table2[[#This Row],[Rank Sharpe]])/3</f>
        <v>368.33333333333331</v>
      </c>
    </row>
    <row r="356" spans="1:48" x14ac:dyDescent="0.3">
      <c r="A356" t="s">
        <v>1033</v>
      </c>
      <c r="B356" t="s">
        <v>1034</v>
      </c>
      <c r="C356" t="s">
        <v>3144</v>
      </c>
      <c r="D356" t="s">
        <v>24</v>
      </c>
      <c r="E356">
        <v>13314.031668512</v>
      </c>
      <c r="F356">
        <v>179.68</v>
      </c>
      <c r="G356">
        <v>0.72274110716529805</v>
      </c>
      <c r="H356">
        <f>(Table2[[#This Row],[1Y Return vs Nifty]]-AVERAGE(Table2[1Y Return vs Nifty]))/_xlfn.STDEV.P(Table2[1Y Return vs Nifty])</f>
        <v>-0.33240657422147946</v>
      </c>
      <c r="I356">
        <v>5.15663296940909</v>
      </c>
      <c r="J356">
        <f>(Table2[[#This Row],[1M Return vs Nifty]]-AVERAGE(Table2[1M Return vs Nifty]))/_xlfn.STDEV.P(Table2[1M Return vs Nifty])</f>
        <v>4.379836467150202E-2</v>
      </c>
      <c r="K356">
        <v>20.1220466933141</v>
      </c>
      <c r="L356">
        <f>(Table2[[#This Row],[6M Return vs Nifty]]-AVERAGE(Table2[6M Return vs Nifty]))/_xlfn.STDEV.P(Table2[6M Return vs Nifty])</f>
        <v>0.41509715551808279</v>
      </c>
      <c r="M356">
        <v>2.1524163842833599</v>
      </c>
      <c r="N356">
        <f>(Table2[[#This Row],[1W Return vs Nifty]]-AVERAGE(Table2[1W Return vs Nifty]))/_xlfn.STDEV.P(Table2[1W Return vs Nifty])</f>
        <v>0.10725181152638052</v>
      </c>
      <c r="O356">
        <v>173.81</v>
      </c>
      <c r="P356">
        <v>169.98298715802599</v>
      </c>
      <c r="Q356">
        <v>159.86149987668099</v>
      </c>
      <c r="R356">
        <v>69.264188004667105</v>
      </c>
      <c r="S356" s="1">
        <f>(Table2[[#This Row],[Close Price]]-Table2[[#This Row],[20D EMA]])/Table2[[#This Row],[20D EMA]]</f>
        <v>3.3772510212300814E-2</v>
      </c>
      <c r="T356" s="1">
        <f>(Table2[[#This Row],[Close Price]]-Table2[[#This Row],[50D EMA]])/Table2[[#This Row],[50D EMA]]</f>
        <v>5.7046961017099392E-2</v>
      </c>
      <c r="U356" s="1">
        <f>(Table2[[#This Row],[Close Price]]-Table2[[#This Row],[200D EMA]])/Table2[[#This Row],[200D EMA]]</f>
        <v>0.12397293994243287</v>
      </c>
      <c r="V356">
        <v>0.58427328863436001</v>
      </c>
      <c r="W356">
        <v>177.99</v>
      </c>
      <c r="X356">
        <v>181.66</v>
      </c>
      <c r="Y356">
        <v>172.52</v>
      </c>
      <c r="Z356">
        <v>181.78</v>
      </c>
      <c r="AA356">
        <v>166.72</v>
      </c>
      <c r="AB356">
        <v>182.24</v>
      </c>
      <c r="AC356" s="1">
        <f>(Table2[[#This Row],[Close Price]]/Table2[[#This Row],[Day Low]])-1</f>
        <v>9.4949154446879458E-3</v>
      </c>
      <c r="AD356" s="1">
        <f>(Table2[[#This Row],[Day High]]/Table2[[#This Row],[Close Price]])-1</f>
        <v>1.10195903829029E-2</v>
      </c>
      <c r="AE356" s="1">
        <f>(Table2[[#This Row],[Close Price]]/Table2[[#This Row],[Current Week Low]])-1</f>
        <v>4.1502434500347851E-2</v>
      </c>
      <c r="AF356" s="1">
        <f>(Table2[[#This Row],[Current Week High]]/Table2[[#This Row],[Close Price]])-1</f>
        <v>1.1687444345503062E-2</v>
      </c>
      <c r="AG356" s="1">
        <f>(Table2[[#This Row],[Close Price]]/Table2[[#This Row],[Current Month Low]])-1</f>
        <v>7.7735124760076824E-2</v>
      </c>
      <c r="AH356" s="1">
        <f>(Table2[[#This Row],[Current Month High]]/Table2[[#This Row],[Close Price]])-1</f>
        <v>1.4247551202137165E-2</v>
      </c>
      <c r="AI356">
        <v>1.4247551202137101</v>
      </c>
      <c r="AJ356">
        <v>43.285486443381103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0.06</v>
      </c>
      <c r="AM356" t="s">
        <v>3190</v>
      </c>
      <c r="AN356">
        <v>0.48</v>
      </c>
      <c r="AO356" t="s">
        <v>3190</v>
      </c>
      <c r="AP356">
        <v>4.7075171603890003E-3</v>
      </c>
      <c r="AQ356">
        <f>(Table2[[#This Row],[Sharpe Ratio]]-AVERAGE(Table2[Sharpe Ratio]))/_xlfn.STDEV.P(Table2[Sharpe Ratio])</f>
        <v>-0.60597772445721376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-0.3722369669627279</v>
      </c>
      <c r="AS356">
        <f>_xlfn.RANK.AVG(Table2[[#This Row],[1Y Return vs Nifty Z-Score]],Table2[1Y Return vs Nifty Z-Score])</f>
        <v>425</v>
      </c>
      <c r="AT356">
        <f>_xlfn.RANK.AVG(Table2[[#This Row],[6M Return vs Nifty Z-Score]],Table2[6M Return vs Nifty Z-Score])</f>
        <v>179</v>
      </c>
      <c r="AU356">
        <f>_xlfn.RANK.AVG(Table2[[#This Row],[Sharpe Ratio Z-Score]],Table2[Sharpe Ratio Z-Score])</f>
        <v>502</v>
      </c>
      <c r="AV356">
        <f>(Table2[[#This Row],[Rank 1Y]]+Table2[[#This Row],[Rank 6M]]+Table2[[#This Row],[Rank Sharpe]])/3</f>
        <v>368.66666666666669</v>
      </c>
    </row>
    <row r="357" spans="1:48" x14ac:dyDescent="0.3">
      <c r="A357" t="s">
        <v>149</v>
      </c>
      <c r="B357" t="s">
        <v>150</v>
      </c>
      <c r="C357" t="s">
        <v>3151</v>
      </c>
      <c r="D357" t="s">
        <v>72</v>
      </c>
      <c r="E357">
        <v>172328.37909628</v>
      </c>
      <c r="F357">
        <v>2570.4499999999998</v>
      </c>
      <c r="G357">
        <v>12.9877418242868</v>
      </c>
      <c r="H357">
        <f>(Table2[[#This Row],[1Y Return vs Nifty]]-AVERAGE(Table2[1Y Return vs Nifty]))/_xlfn.STDEV.P(Table2[1Y Return vs Nifty])</f>
        <v>-9.4114178649282523E-2</v>
      </c>
      <c r="I357">
        <v>2.4277623012263398</v>
      </c>
      <c r="J357">
        <f>(Table2[[#This Row],[1M Return vs Nifty]]-AVERAGE(Table2[1M Return vs Nifty]))/_xlfn.STDEV.P(Table2[1M Return vs Nifty])</f>
        <v>-0.20896227155726962</v>
      </c>
      <c r="K357">
        <v>0.84853351208321204</v>
      </c>
      <c r="L357">
        <f>(Table2[[#This Row],[6M Return vs Nifty]]-AVERAGE(Table2[6M Return vs Nifty]))/_xlfn.STDEV.P(Table2[6M Return vs Nifty])</f>
        <v>-0.20814333600448792</v>
      </c>
      <c r="M357">
        <v>2.79829305731718</v>
      </c>
      <c r="N357">
        <f>(Table2[[#This Row],[1W Return vs Nifty]]-AVERAGE(Table2[1W Return vs Nifty]))/_xlfn.STDEV.P(Table2[1W Return vs Nifty])</f>
        <v>0.24398462981412689</v>
      </c>
      <c r="O357">
        <v>2594.2600000000002</v>
      </c>
      <c r="P357">
        <v>2633.6832899973001</v>
      </c>
      <c r="Q357">
        <v>2502.3137422214099</v>
      </c>
      <c r="R357">
        <v>46.048709730072602</v>
      </c>
      <c r="S357" s="1">
        <f>(Table2[[#This Row],[Close Price]]-Table2[[#This Row],[20D EMA]])/Table2[[#This Row],[20D EMA]]</f>
        <v>-9.1779544070372272E-3</v>
      </c>
      <c r="T357" s="1">
        <f>(Table2[[#This Row],[Close Price]]-Table2[[#This Row],[50D EMA]])/Table2[[#This Row],[50D EMA]]</f>
        <v>-2.4009451036675376E-2</v>
      </c>
      <c r="U357" s="1">
        <f>(Table2[[#This Row],[Close Price]]-Table2[[#This Row],[200D EMA]])/Table2[[#This Row],[200D EMA]]</f>
        <v>2.7229302476715983E-2</v>
      </c>
      <c r="V357">
        <v>1.0719756252263599</v>
      </c>
      <c r="W357">
        <v>2554.0500000000002</v>
      </c>
      <c r="X357">
        <v>2635.95</v>
      </c>
      <c r="Y357">
        <v>2554.0500000000002</v>
      </c>
      <c r="Z357">
        <v>2654</v>
      </c>
      <c r="AA357">
        <v>2472.0500000000002</v>
      </c>
      <c r="AB357">
        <v>2719</v>
      </c>
      <c r="AC357" s="1">
        <f>(Table2[[#This Row],[Close Price]]/Table2[[#This Row],[Day Low]])-1</f>
        <v>6.4211742135038552E-3</v>
      </c>
      <c r="AD357" s="1">
        <f>(Table2[[#This Row],[Day High]]/Table2[[#This Row],[Close Price]])-1</f>
        <v>2.54819195082574E-2</v>
      </c>
      <c r="AE357" s="1">
        <f>(Table2[[#This Row],[Close Price]]/Table2[[#This Row],[Current Week Low]])-1</f>
        <v>6.4211742135038552E-3</v>
      </c>
      <c r="AF357" s="1">
        <f>(Table2[[#This Row],[Current Week High]]/Table2[[#This Row],[Close Price]])-1</f>
        <v>3.2504036258242719E-2</v>
      </c>
      <c r="AG357" s="1">
        <f>(Table2[[#This Row],[Close Price]]/Table2[[#This Row],[Current Month Low]])-1</f>
        <v>3.9805020124997315E-2</v>
      </c>
      <c r="AH357" s="1">
        <f>(Table2[[#This Row],[Current Month High]]/Table2[[#This Row],[Close Price]])-1</f>
        <v>5.7791437296971448E-2</v>
      </c>
      <c r="AI357">
        <v>11.9551051372327</v>
      </c>
      <c r="AJ357">
        <v>32.121881572059202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0.01</v>
      </c>
      <c r="AM357" t="s">
        <v>3190</v>
      </c>
      <c r="AN357">
        <v>1.01</v>
      </c>
      <c r="AO357" t="s">
        <v>3190</v>
      </c>
      <c r="AP357">
        <v>3.7880811374928998E-2</v>
      </c>
      <c r="AQ357">
        <f>(Table2[[#This Row],[Sharpe Ratio]]-AVERAGE(Table2[Sharpe Ratio]))/_xlfn.STDEV.P(Table2[Sharpe Ratio])</f>
        <v>-0.22290364540239138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338</v>
      </c>
      <c r="AT357">
        <f>_xlfn.RANK.AVG(Table2[[#This Row],[6M Return vs Nifty Z-Score]],Table2[6M Return vs Nifty Z-Score])</f>
        <v>366</v>
      </c>
      <c r="AU357">
        <f>_xlfn.RANK.AVG(Table2[[#This Row],[Sharpe Ratio Z-Score]],Table2[Sharpe Ratio Z-Score])</f>
        <v>403</v>
      </c>
      <c r="AV357">
        <f>(Table2[[#This Row],[Rank 1Y]]+Table2[[#This Row],[Rank 6M]]+Table2[[#This Row],[Rank Sharpe]])/3</f>
        <v>369</v>
      </c>
    </row>
    <row r="358" spans="1:48" x14ac:dyDescent="0.3">
      <c r="A358" t="s">
        <v>194</v>
      </c>
      <c r="B358" t="s">
        <v>195</v>
      </c>
      <c r="C358" t="s">
        <v>3157</v>
      </c>
      <c r="D358" t="s">
        <v>136</v>
      </c>
      <c r="E358">
        <v>126866.515519119</v>
      </c>
      <c r="F358">
        <v>1272.8</v>
      </c>
      <c r="G358">
        <v>27.201468022538702</v>
      </c>
      <c r="H358">
        <f>(Table2[[#This Row],[1Y Return vs Nifty]]-AVERAGE(Table2[1Y Return vs Nifty]))/_xlfn.STDEV.P(Table2[1Y Return vs Nifty])</f>
        <v>0.18203932055602756</v>
      </c>
      <c r="I358">
        <v>17.034615153761202</v>
      </c>
      <c r="J358">
        <f>(Table2[[#This Row],[1M Return vs Nifty]]-AVERAGE(Table2[1M Return vs Nifty]))/_xlfn.STDEV.P(Table2[1M Return vs Nifty])</f>
        <v>1.1439920708210798</v>
      </c>
      <c r="K358">
        <v>-9.8295865074358595</v>
      </c>
      <c r="L358">
        <f>(Table2[[#This Row],[6M Return vs Nifty]]-AVERAGE(Table2[6M Return vs Nifty]))/_xlfn.STDEV.P(Table2[6M Return vs Nifty])</f>
        <v>-0.55343776711956549</v>
      </c>
      <c r="M358">
        <v>-1.0204691483320001</v>
      </c>
      <c r="N358">
        <f>(Table2[[#This Row],[1W Return vs Nifty]]-AVERAGE(Table2[1W Return vs Nifty]))/_xlfn.STDEV.P(Table2[1W Return vs Nifty])</f>
        <v>-0.56445162520108005</v>
      </c>
      <c r="O358">
        <v>1227.8</v>
      </c>
      <c r="P358">
        <v>1224.08722787735</v>
      </c>
      <c r="Q358">
        <v>1197.43748838959</v>
      </c>
      <c r="R358">
        <v>61.841501421769799</v>
      </c>
      <c r="S358" s="1">
        <f>(Table2[[#This Row],[Close Price]]-Table2[[#This Row],[20D EMA]])/Table2[[#This Row],[20D EMA]]</f>
        <v>3.665092034533312E-2</v>
      </c>
      <c r="T358" s="1">
        <f>(Table2[[#This Row],[Close Price]]-Table2[[#This Row],[50D EMA]])/Table2[[#This Row],[50D EMA]]</f>
        <v>3.9795180452230711E-2</v>
      </c>
      <c r="U358" s="1">
        <f>(Table2[[#This Row],[Close Price]]-Table2[[#This Row],[200D EMA]])/Table2[[#This Row],[200D EMA]]</f>
        <v>6.293648924568368E-2</v>
      </c>
      <c r="V358">
        <v>1.4940782849918499</v>
      </c>
      <c r="W358">
        <v>1265.8499999999999</v>
      </c>
      <c r="X358">
        <v>1326.4</v>
      </c>
      <c r="Y358">
        <v>1212.1500000000001</v>
      </c>
      <c r="Z358">
        <v>1326.4</v>
      </c>
      <c r="AA358">
        <v>1152.05</v>
      </c>
      <c r="AB358">
        <v>1326.4</v>
      </c>
      <c r="AC358" s="1">
        <f>(Table2[[#This Row],[Close Price]]/Table2[[#This Row],[Day Low]])-1</f>
        <v>5.4903819567879708E-3</v>
      </c>
      <c r="AD358" s="1">
        <f>(Table2[[#This Row],[Day High]]/Table2[[#This Row],[Close Price]])-1</f>
        <v>4.2111879321181656E-2</v>
      </c>
      <c r="AE358" s="1">
        <f>(Table2[[#This Row],[Close Price]]/Table2[[#This Row],[Current Week Low]])-1</f>
        <v>5.003506166728533E-2</v>
      </c>
      <c r="AF358" s="1">
        <f>(Table2[[#This Row],[Current Week High]]/Table2[[#This Row],[Close Price]])-1</f>
        <v>4.2111879321181656E-2</v>
      </c>
      <c r="AG358" s="1">
        <f>(Table2[[#This Row],[Close Price]]/Table2[[#This Row],[Current Month Low]])-1</f>
        <v>0.10481315915107858</v>
      </c>
      <c r="AH358" s="1">
        <f>(Table2[[#This Row],[Current Month High]]/Table2[[#This Row],[Close Price]])-1</f>
        <v>4.2111879321181656E-2</v>
      </c>
      <c r="AI358">
        <v>29.631521055939601</v>
      </c>
      <c r="AJ358">
        <v>50.7610305004441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7.0000000000000007E-2</v>
      </c>
      <c r="AM358" t="s">
        <v>3190</v>
      </c>
      <c r="AN358">
        <v>8.76</v>
      </c>
      <c r="AO358" t="s">
        <v>3190</v>
      </c>
      <c r="AP358">
        <v>5.9301281877128999E-2</v>
      </c>
      <c r="AQ358">
        <f>(Table2[[#This Row],[Sharpe Ratio]]-AVERAGE(Table2[Sharpe Ratio]))/_xlfn.STDEV.P(Table2[Sharpe Ratio])</f>
        <v>2.4452765977298896E-2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0.23259476503376064</v>
      </c>
      <c r="AS358">
        <f>_xlfn.RANK.AVG(Table2[[#This Row],[1Y Return vs Nifty Z-Score]],Table2[1Y Return vs Nifty Z-Score])</f>
        <v>249</v>
      </c>
      <c r="AT358">
        <f>_xlfn.RANK.AVG(Table2[[#This Row],[6M Return vs Nifty Z-Score]],Table2[6M Return vs Nifty Z-Score])</f>
        <v>511</v>
      </c>
      <c r="AU358">
        <f>_xlfn.RANK.AVG(Table2[[#This Row],[Sharpe Ratio Z-Score]],Table2[Sharpe Ratio Z-Score])</f>
        <v>350</v>
      </c>
      <c r="AV358">
        <f>(Table2[[#This Row],[Rank 1Y]]+Table2[[#This Row],[Rank 6M]]+Table2[[#This Row],[Rank Sharpe]])/3</f>
        <v>370</v>
      </c>
    </row>
    <row r="359" spans="1:48" x14ac:dyDescent="0.3">
      <c r="A359" t="s">
        <v>789</v>
      </c>
      <c r="B359" t="s">
        <v>790</v>
      </c>
      <c r="C359" t="s">
        <v>3152</v>
      </c>
      <c r="D359" t="s">
        <v>262</v>
      </c>
      <c r="E359">
        <v>20051.794134039999</v>
      </c>
      <c r="F359">
        <v>633.79999999999995</v>
      </c>
      <c r="G359">
        <v>1.9851833133268599</v>
      </c>
      <c r="H359">
        <f>(Table2[[#This Row],[1Y Return vs Nifty]]-AVERAGE(Table2[1Y Return vs Nifty]))/_xlfn.STDEV.P(Table2[1Y Return vs Nifty])</f>
        <v>-0.30787902754488289</v>
      </c>
      <c r="I359">
        <v>7.3086216710317196</v>
      </c>
      <c r="J359">
        <f>(Table2[[#This Row],[1M Return vs Nifty]]-AVERAGE(Table2[1M Return vs Nifty]))/_xlfn.STDEV.P(Table2[1M Return vs Nifty])</f>
        <v>0.24312552213678831</v>
      </c>
      <c r="K359">
        <v>-1.4173791183983899</v>
      </c>
      <c r="L359">
        <f>(Table2[[#This Row],[6M Return vs Nifty]]-AVERAGE(Table2[6M Return vs Nifty]))/_xlfn.STDEV.P(Table2[6M Return vs Nifty])</f>
        <v>-0.28141531752074855</v>
      </c>
      <c r="M359">
        <v>12.906812422656699</v>
      </c>
      <c r="N359">
        <f>(Table2[[#This Row],[1W Return vs Nifty]]-AVERAGE(Table2[1W Return vs Nifty]))/_xlfn.STDEV.P(Table2[1W Return vs Nifty])</f>
        <v>2.3839695514661265</v>
      </c>
      <c r="O359">
        <v>616.71</v>
      </c>
      <c r="P359">
        <v>640.30036219009003</v>
      </c>
      <c r="Q359">
        <v>638.65892449842295</v>
      </c>
      <c r="R359">
        <v>58.803090015838798</v>
      </c>
      <c r="S359" s="1">
        <f>(Table2[[#This Row],[Close Price]]-Table2[[#This Row],[20D EMA]])/Table2[[#This Row],[20D EMA]]</f>
        <v>2.771156621426589E-2</v>
      </c>
      <c r="T359" s="1">
        <f>(Table2[[#This Row],[Close Price]]-Table2[[#This Row],[50D EMA]])/Table2[[#This Row],[50D EMA]]</f>
        <v>-1.0152051402651352E-2</v>
      </c>
      <c r="U359" s="1">
        <f>(Table2[[#This Row],[Close Price]]-Table2[[#This Row],[200D EMA]])/Table2[[#This Row],[200D EMA]]</f>
        <v>-7.608011588092968E-3</v>
      </c>
      <c r="V359">
        <v>3.3312957431960601</v>
      </c>
      <c r="W359">
        <v>631</v>
      </c>
      <c r="X359">
        <v>648.79999999999995</v>
      </c>
      <c r="Y359">
        <v>569</v>
      </c>
      <c r="Z359">
        <v>673.9</v>
      </c>
      <c r="AA359">
        <v>546.79999999999995</v>
      </c>
      <c r="AB359">
        <v>673.9</v>
      </c>
      <c r="AC359" s="1">
        <f>(Table2[[#This Row],[Close Price]]/Table2[[#This Row],[Day Low]])-1</f>
        <v>4.4374009508716394E-3</v>
      </c>
      <c r="AD359" s="1">
        <f>(Table2[[#This Row],[Day High]]/Table2[[#This Row],[Close Price]])-1</f>
        <v>2.3666771852319357E-2</v>
      </c>
      <c r="AE359" s="1">
        <f>(Table2[[#This Row],[Close Price]]/Table2[[#This Row],[Current Week Low]])-1</f>
        <v>0.113884007029877</v>
      </c>
      <c r="AF359" s="1">
        <f>(Table2[[#This Row],[Current Week High]]/Table2[[#This Row],[Close Price]])-1</f>
        <v>6.3269170085200388E-2</v>
      </c>
      <c r="AG359" s="1">
        <f>(Table2[[#This Row],[Close Price]]/Table2[[#This Row],[Current Month Low]])-1</f>
        <v>0.15910753474762251</v>
      </c>
      <c r="AH359" s="1">
        <f>(Table2[[#This Row],[Current Month High]]/Table2[[#This Row],[Close Price]])-1</f>
        <v>6.3269170085200388E-2</v>
      </c>
      <c r="AI359">
        <v>26.057115809403602</v>
      </c>
      <c r="AJ359">
        <v>25.978930630093402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-0.05</v>
      </c>
      <c r="AM359" t="s">
        <v>3189</v>
      </c>
      <c r="AN359">
        <v>-0.47</v>
      </c>
      <c r="AO359" t="s">
        <v>3189</v>
      </c>
      <c r="AP359">
        <v>7.4623014252368003E-2</v>
      </c>
      <c r="AQ359">
        <f>(Table2[[#This Row],[Sharpe Ratio]]-AVERAGE(Table2[Sharpe Ratio]))/_xlfn.STDEV.P(Table2[Sharpe Ratio])</f>
        <v>0.20138299428717152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413</v>
      </c>
      <c r="AT359">
        <f>_xlfn.RANK.AVG(Table2[[#This Row],[6M Return vs Nifty Z-Score]],Table2[6M Return vs Nifty Z-Score])</f>
        <v>400</v>
      </c>
      <c r="AU359">
        <f>_xlfn.RANK.AVG(Table2[[#This Row],[Sharpe Ratio Z-Score]],Table2[Sharpe Ratio Z-Score])</f>
        <v>297</v>
      </c>
      <c r="AV359">
        <f>(Table2[[#This Row],[Rank 1Y]]+Table2[[#This Row],[Rank 6M]]+Table2[[#This Row],[Rank Sharpe]])/3</f>
        <v>370</v>
      </c>
    </row>
    <row r="360" spans="1:48" x14ac:dyDescent="0.3">
      <c r="A360" t="s">
        <v>494</v>
      </c>
      <c r="B360" t="s">
        <v>495</v>
      </c>
      <c r="C360" t="s">
        <v>3148</v>
      </c>
      <c r="D360" t="s">
        <v>496</v>
      </c>
      <c r="E360">
        <v>43588.633926119997</v>
      </c>
      <c r="F360">
        <v>363.95</v>
      </c>
      <c r="G360">
        <v>33.627164235469003</v>
      </c>
      <c r="H360">
        <f>(Table2[[#This Row],[1Y Return vs Nifty]]-AVERAGE(Table2[1Y Return vs Nifty]))/_xlfn.STDEV.P(Table2[1Y Return vs Nifty])</f>
        <v>0.30688191772447798</v>
      </c>
      <c r="I360">
        <v>15.278921471721899</v>
      </c>
      <c r="J360">
        <f>(Table2[[#This Row],[1M Return vs Nifty]]-AVERAGE(Table2[1M Return vs Nifty]))/_xlfn.STDEV.P(Table2[1M Return vs Nifty])</f>
        <v>0.98137159295482346</v>
      </c>
      <c r="K360">
        <v>10.0570635147364</v>
      </c>
      <c r="L360">
        <f>(Table2[[#This Row],[6M Return vs Nifty]]-AVERAGE(Table2[6M Return vs Nifty]))/_xlfn.STDEV.P(Table2[6M Return vs Nifty])</f>
        <v>8.9629504426225276E-2</v>
      </c>
      <c r="M360">
        <v>7.2456326008751999</v>
      </c>
      <c r="N360">
        <f>(Table2[[#This Row],[1W Return vs Nifty]]-AVERAGE(Table2[1W Return vs Nifty]))/_xlfn.STDEV.P(Table2[1W Return vs Nifty])</f>
        <v>1.1854914144094977</v>
      </c>
      <c r="O360">
        <v>338.16</v>
      </c>
      <c r="P360">
        <v>340.31928261800402</v>
      </c>
      <c r="Q360">
        <v>324.70627278423001</v>
      </c>
      <c r="R360">
        <v>74.216722496489695</v>
      </c>
      <c r="S360" s="1">
        <f>(Table2[[#This Row],[Close Price]]-Table2[[#This Row],[20D EMA]])/Table2[[#This Row],[20D EMA]]</f>
        <v>7.626567305417542E-2</v>
      </c>
      <c r="T360" s="1">
        <f>(Table2[[#This Row],[Close Price]]-Table2[[#This Row],[50D EMA]])/Table2[[#This Row],[50D EMA]]</f>
        <v>6.9436904074931846E-2</v>
      </c>
      <c r="U360" s="1">
        <f>(Table2[[#This Row],[Close Price]]-Table2[[#This Row],[200D EMA]])/Table2[[#This Row],[200D EMA]]</f>
        <v>0.12085915950828507</v>
      </c>
      <c r="V360">
        <v>0.63273075725552896</v>
      </c>
      <c r="W360">
        <v>358.05</v>
      </c>
      <c r="X360">
        <v>366.65</v>
      </c>
      <c r="Y360">
        <v>333.55</v>
      </c>
      <c r="Z360">
        <v>366.65</v>
      </c>
      <c r="AA360">
        <v>306.10000000000002</v>
      </c>
      <c r="AB360">
        <v>366.65</v>
      </c>
      <c r="AC360" s="1">
        <f>(Table2[[#This Row],[Close Price]]/Table2[[#This Row],[Day Low]])-1</f>
        <v>1.6478145510403497E-2</v>
      </c>
      <c r="AD360" s="1">
        <f>(Table2[[#This Row],[Day High]]/Table2[[#This Row],[Close Price]])-1</f>
        <v>7.4186014562440672E-3</v>
      </c>
      <c r="AE360" s="1">
        <f>(Table2[[#This Row],[Close Price]]/Table2[[#This Row],[Current Week Low]])-1</f>
        <v>9.1140758506970343E-2</v>
      </c>
      <c r="AF360" s="1">
        <f>(Table2[[#This Row],[Current Week High]]/Table2[[#This Row],[Close Price]])-1</f>
        <v>7.4186014562440672E-3</v>
      </c>
      <c r="AG360" s="1">
        <f>(Table2[[#This Row],[Close Price]]/Table2[[#This Row],[Current Month Low]])-1</f>
        <v>0.18899052597190447</v>
      </c>
      <c r="AH360" s="1">
        <f>(Table2[[#This Row],[Current Month High]]/Table2[[#This Row],[Close Price]])-1</f>
        <v>7.4186014562440672E-3</v>
      </c>
      <c r="AI360">
        <v>8.7512020881989194</v>
      </c>
      <c r="AJ360">
        <v>57.383783783783699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0.02</v>
      </c>
      <c r="AM360" t="s">
        <v>3190</v>
      </c>
      <c r="AN360">
        <v>13.27</v>
      </c>
      <c r="AO360" t="s">
        <v>3190</v>
      </c>
      <c r="AP360">
        <v>-3.1510885437593998E-2</v>
      </c>
      <c r="AQ360">
        <f>(Table2[[#This Row],[Sharpe Ratio]]-AVERAGE(Table2[Sharpe Ratio]))/_xlfn.STDEV.P(Table2[Sharpe Ratio])</f>
        <v>-1.0242156941424176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222</v>
      </c>
      <c r="AT360">
        <f>_xlfn.RANK.AVG(Table2[[#This Row],[6M Return vs Nifty Z-Score]],Table2[6M Return vs Nifty Z-Score])</f>
        <v>266</v>
      </c>
      <c r="AU360">
        <f>_xlfn.RANK.AVG(Table2[[#This Row],[Sharpe Ratio Z-Score]],Table2[Sharpe Ratio Z-Score])</f>
        <v>624</v>
      </c>
      <c r="AV360">
        <f>(Table2[[#This Row],[Rank 1Y]]+Table2[[#This Row],[Rank 6M]]+Table2[[#This Row],[Rank Sharpe]])/3</f>
        <v>370.66666666666669</v>
      </c>
    </row>
    <row r="361" spans="1:48" x14ac:dyDescent="0.3">
      <c r="A361" t="s">
        <v>2033</v>
      </c>
      <c r="B361" t="s">
        <v>2034</v>
      </c>
      <c r="C361" t="s">
        <v>3152</v>
      </c>
      <c r="D361" t="s">
        <v>117</v>
      </c>
      <c r="E361">
        <v>3257.2294889999998</v>
      </c>
      <c r="F361">
        <v>565.45000000000005</v>
      </c>
      <c r="G361">
        <v>-18.827688849883899</v>
      </c>
      <c r="H361">
        <f>(Table2[[#This Row],[1Y Return vs Nifty]]-AVERAGE(Table2[1Y Return vs Nifty]))/_xlfn.STDEV.P(Table2[1Y Return vs Nifty])</f>
        <v>-0.71224501829334075</v>
      </c>
      <c r="I361">
        <v>-8.8584485869532905</v>
      </c>
      <c r="J361">
        <f>(Table2[[#This Row],[1M Return vs Nifty]]-AVERAGE(Table2[1M Return vs Nifty]))/_xlfn.STDEV.P(Table2[1M Return vs Nifty])</f>
        <v>-1.2543433802955932</v>
      </c>
      <c r="K361">
        <v>7.6764106596336603</v>
      </c>
      <c r="L361">
        <f>(Table2[[#This Row],[6M Return vs Nifty]]-AVERAGE(Table2[6M Return vs Nifty]))/_xlfn.STDEV.P(Table2[6M Return vs Nifty])</f>
        <v>1.2647210559649229E-2</v>
      </c>
      <c r="M361">
        <v>-7.6796564664652101</v>
      </c>
      <c r="N361">
        <f>(Table2[[#This Row],[1W Return vs Nifty]]-AVERAGE(Table2[1W Return vs Nifty]))/_xlfn.STDEV.P(Table2[1W Return vs Nifty])</f>
        <v>-1.9742090719864283</v>
      </c>
      <c r="O361">
        <v>596.59</v>
      </c>
      <c r="P361">
        <v>612.48067694674705</v>
      </c>
      <c r="Q361">
        <v>589.90927340657095</v>
      </c>
      <c r="R361">
        <v>33.905872974428803</v>
      </c>
      <c r="S361" s="1">
        <f>(Table2[[#This Row],[Close Price]]-Table2[[#This Row],[20D EMA]])/Table2[[#This Row],[20D EMA]]</f>
        <v>-5.2196650966325253E-2</v>
      </c>
      <c r="T361" s="1">
        <f>(Table2[[#This Row],[Close Price]]-Table2[[#This Row],[50D EMA]])/Table2[[#This Row],[50D EMA]]</f>
        <v>-7.6787201159059834E-2</v>
      </c>
      <c r="U361" s="1">
        <f>(Table2[[#This Row],[Close Price]]-Table2[[#This Row],[200D EMA]])/Table2[[#This Row],[200D EMA]]</f>
        <v>-4.146277149590314E-2</v>
      </c>
      <c r="V361">
        <v>0.69568931573655401</v>
      </c>
      <c r="W361">
        <v>557.6</v>
      </c>
      <c r="X361">
        <v>574.75</v>
      </c>
      <c r="Y361">
        <v>533.1</v>
      </c>
      <c r="Z361">
        <v>588.29999999999995</v>
      </c>
      <c r="AA361">
        <v>533.1</v>
      </c>
      <c r="AB361">
        <v>684.9</v>
      </c>
      <c r="AC361" s="1">
        <f>(Table2[[#This Row],[Close Price]]/Table2[[#This Row],[Day Low]])-1</f>
        <v>1.4078192252510835E-2</v>
      </c>
      <c r="AD361" s="1">
        <f>(Table2[[#This Row],[Day High]]/Table2[[#This Row],[Close Price]])-1</f>
        <v>1.6447077548854772E-2</v>
      </c>
      <c r="AE361" s="1">
        <f>(Table2[[#This Row],[Close Price]]/Table2[[#This Row],[Current Week Low]])-1</f>
        <v>6.0682798724442044E-2</v>
      </c>
      <c r="AF361" s="1">
        <f>(Table2[[#This Row],[Current Week High]]/Table2[[#This Row],[Close Price]])-1</f>
        <v>4.0410292687240057E-2</v>
      </c>
      <c r="AG361" s="1">
        <f>(Table2[[#This Row],[Close Price]]/Table2[[#This Row],[Current Month Low]])-1</f>
        <v>6.0682798724442044E-2</v>
      </c>
      <c r="AH361" s="1">
        <f>(Table2[[#This Row],[Current Month High]]/Table2[[#This Row],[Close Price]])-1</f>
        <v>0.21124767883986184</v>
      </c>
      <c r="AI361">
        <v>29.0653461844548</v>
      </c>
      <c r="AJ361">
        <v>22.923913043478201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0.03</v>
      </c>
      <c r="AM361" t="s">
        <v>3190</v>
      </c>
      <c r="AN361">
        <v>-8.18</v>
      </c>
      <c r="AO361" t="s">
        <v>3189</v>
      </c>
      <c r="AP361">
        <v>8.5530460639203998E-2</v>
      </c>
      <c r="AQ361">
        <f>(Table2[[#This Row],[Sharpe Ratio]]-AVERAGE(Table2[Sharpe Ratio]))/_xlfn.STDEV.P(Table2[Sharpe Ratio])</f>
        <v>0.32733852805040137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559</v>
      </c>
      <c r="AT361">
        <f>_xlfn.RANK.AVG(Table2[[#This Row],[6M Return vs Nifty Z-Score]],Table2[6M Return vs Nifty Z-Score])</f>
        <v>292</v>
      </c>
      <c r="AU361">
        <f>_xlfn.RANK.AVG(Table2[[#This Row],[Sharpe Ratio Z-Score]],Table2[Sharpe Ratio Z-Score])</f>
        <v>264</v>
      </c>
      <c r="AV361">
        <f>(Table2[[#This Row],[Rank 1Y]]+Table2[[#This Row],[Rank 6M]]+Table2[[#This Row],[Rank Sharpe]])/3</f>
        <v>371.66666666666669</v>
      </c>
    </row>
    <row r="362" spans="1:48" x14ac:dyDescent="0.3">
      <c r="A362" t="s">
        <v>751</v>
      </c>
      <c r="B362" t="s">
        <v>752</v>
      </c>
      <c r="C362" t="s">
        <v>3144</v>
      </c>
      <c r="D362" t="s">
        <v>567</v>
      </c>
      <c r="E362">
        <v>22954.51745734</v>
      </c>
      <c r="F362">
        <v>883.4</v>
      </c>
      <c r="G362">
        <v>-8.055419044452</v>
      </c>
      <c r="H362">
        <f>(Table2[[#This Row],[1Y Return vs Nifty]]-AVERAGE(Table2[1Y Return vs Nifty]))/_xlfn.STDEV.P(Table2[1Y Return vs Nifty])</f>
        <v>-0.50295436785717407</v>
      </c>
      <c r="I362">
        <v>-6.1800948186841698</v>
      </c>
      <c r="J362">
        <f>(Table2[[#This Row],[1M Return vs Nifty]]-AVERAGE(Table2[1M Return vs Nifty]))/_xlfn.STDEV.P(Table2[1M Return vs Nifty])</f>
        <v>-1.006261853235076</v>
      </c>
      <c r="K362">
        <v>7.6523906804494501</v>
      </c>
      <c r="L362">
        <f>(Table2[[#This Row],[6M Return vs Nifty]]-AVERAGE(Table2[6M Return vs Nifty]))/_xlfn.STDEV.P(Table2[6M Return vs Nifty])</f>
        <v>1.1870485346536163E-2</v>
      </c>
      <c r="M362">
        <v>-0.93441670986301095</v>
      </c>
      <c r="N362">
        <f>(Table2[[#This Row],[1W Return vs Nifty]]-AVERAGE(Table2[1W Return vs Nifty]))/_xlfn.STDEV.P(Table2[1W Return vs Nifty])</f>
        <v>-0.54623422716883741</v>
      </c>
      <c r="O362">
        <v>905.8</v>
      </c>
      <c r="P362">
        <v>925.08718143852502</v>
      </c>
      <c r="Q362">
        <v>850.15022457657199</v>
      </c>
      <c r="R362">
        <v>44.352218210280903</v>
      </c>
      <c r="S362" s="1">
        <f>(Table2[[#This Row],[Close Price]]-Table2[[#This Row],[20D EMA]])/Table2[[#This Row],[20D EMA]]</f>
        <v>-2.4729520865533205E-2</v>
      </c>
      <c r="T362" s="1">
        <f>(Table2[[#This Row],[Close Price]]-Table2[[#This Row],[50D EMA]])/Table2[[#This Row],[50D EMA]]</f>
        <v>-4.5062975982113194E-2</v>
      </c>
      <c r="U362" s="1">
        <f>(Table2[[#This Row],[Close Price]]-Table2[[#This Row],[200D EMA]])/Table2[[#This Row],[200D EMA]]</f>
        <v>3.9110470670037707E-2</v>
      </c>
      <c r="V362">
        <v>0.75268927217570802</v>
      </c>
      <c r="W362">
        <v>867.75</v>
      </c>
      <c r="X362">
        <v>895.75</v>
      </c>
      <c r="Y362">
        <v>849.7</v>
      </c>
      <c r="Z362">
        <v>895.75</v>
      </c>
      <c r="AA362">
        <v>829.5</v>
      </c>
      <c r="AB362">
        <v>1025.2</v>
      </c>
      <c r="AC362" s="1">
        <f>(Table2[[#This Row],[Close Price]]/Table2[[#This Row],[Day Low]])-1</f>
        <v>1.8035148372226972E-2</v>
      </c>
      <c r="AD362" s="1">
        <f>(Table2[[#This Row],[Day High]]/Table2[[#This Row],[Close Price]])-1</f>
        <v>1.3980076975322664E-2</v>
      </c>
      <c r="AE362" s="1">
        <f>(Table2[[#This Row],[Close Price]]/Table2[[#This Row],[Current Week Low]])-1</f>
        <v>3.966105684359178E-2</v>
      </c>
      <c r="AF362" s="1">
        <f>(Table2[[#This Row],[Current Week High]]/Table2[[#This Row],[Close Price]])-1</f>
        <v>1.3980076975322664E-2</v>
      </c>
      <c r="AG362" s="1">
        <f>(Table2[[#This Row],[Close Price]]/Table2[[#This Row],[Current Month Low]])-1</f>
        <v>6.4978902953586548E-2</v>
      </c>
      <c r="AH362" s="1">
        <f>(Table2[[#This Row],[Current Month High]]/Table2[[#This Row],[Close Price]])-1</f>
        <v>0.16051618745755047</v>
      </c>
      <c r="AI362">
        <v>36.087842426986597</v>
      </c>
      <c r="AJ362">
        <v>46.2582781456953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-0.19</v>
      </c>
      <c r="AM362" t="s">
        <v>3189</v>
      </c>
      <c r="AN362">
        <v>-6.74</v>
      </c>
      <c r="AO362" t="s">
        <v>3189</v>
      </c>
      <c r="AP362">
        <v>6.2751155362944996E-2</v>
      </c>
      <c r="AQ362">
        <f>(Table2[[#This Row],[Sharpe Ratio]]-AVERAGE(Table2[Sharpe Ratio]))/_xlfn.STDEV.P(Table2[Sharpe Ratio])</f>
        <v>6.4290748297890055E-2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490</v>
      </c>
      <c r="AT362">
        <f>_xlfn.RANK.AVG(Table2[[#This Row],[6M Return vs Nifty Z-Score]],Table2[6M Return vs Nifty Z-Score])</f>
        <v>293</v>
      </c>
      <c r="AU362">
        <f>_xlfn.RANK.AVG(Table2[[#This Row],[Sharpe Ratio Z-Score]],Table2[Sharpe Ratio Z-Score])</f>
        <v>333</v>
      </c>
      <c r="AV362">
        <f>(Table2[[#This Row],[Rank 1Y]]+Table2[[#This Row],[Rank 6M]]+Table2[[#This Row],[Rank Sharpe]])/3</f>
        <v>372</v>
      </c>
    </row>
    <row r="363" spans="1:48" x14ac:dyDescent="0.3">
      <c r="A363" t="s">
        <v>945</v>
      </c>
      <c r="B363" t="s">
        <v>946</v>
      </c>
      <c r="C363" t="s">
        <v>3158</v>
      </c>
      <c r="D363" t="s">
        <v>499</v>
      </c>
      <c r="E363">
        <v>15883.70716656</v>
      </c>
      <c r="F363">
        <v>5161.8</v>
      </c>
      <c r="G363">
        <v>1.98233179627173</v>
      </c>
      <c r="H363">
        <f>(Table2[[#This Row],[1Y Return vs Nifty]]-AVERAGE(Table2[1Y Return vs Nifty]))/_xlfn.STDEV.P(Table2[1Y Return vs Nifty])</f>
        <v>-0.30793442866924919</v>
      </c>
      <c r="I363">
        <v>13.527869811623599</v>
      </c>
      <c r="J363">
        <f>(Table2[[#This Row],[1M Return vs Nifty]]-AVERAGE(Table2[1M Return vs Nifty]))/_xlfn.STDEV.P(Table2[1M Return vs Nifty])</f>
        <v>0.81918108065376471</v>
      </c>
      <c r="K363">
        <v>12.2552372557957</v>
      </c>
      <c r="L363">
        <f>(Table2[[#This Row],[6M Return vs Nifty]]-AVERAGE(Table2[6M Return vs Nifty]))/_xlfn.STDEV.P(Table2[6M Return vs Nifty])</f>
        <v>0.16071103844379833</v>
      </c>
      <c r="M363">
        <v>7.0724131783167197</v>
      </c>
      <c r="N363">
        <f>(Table2[[#This Row],[1W Return vs Nifty]]-AVERAGE(Table2[1W Return vs Nifty]))/_xlfn.STDEV.P(Table2[1W Return vs Nifty])</f>
        <v>1.1488206677832964</v>
      </c>
      <c r="O363">
        <v>4986.96</v>
      </c>
      <c r="P363">
        <v>5022.7003477039398</v>
      </c>
      <c r="Q363">
        <v>4924.6873433751598</v>
      </c>
      <c r="R363">
        <v>64.045974575204596</v>
      </c>
      <c r="S363" s="1">
        <f>(Table2[[#This Row],[Close Price]]-Table2[[#This Row],[20D EMA]])/Table2[[#This Row],[20D EMA]]</f>
        <v>3.505943500649697E-2</v>
      </c>
      <c r="T363" s="1">
        <f>(Table2[[#This Row],[Close Price]]-Table2[[#This Row],[50D EMA]])/Table2[[#This Row],[50D EMA]]</f>
        <v>2.7694196879502867E-2</v>
      </c>
      <c r="U363" s="1">
        <f>(Table2[[#This Row],[Close Price]]-Table2[[#This Row],[200D EMA]])/Table2[[#This Row],[200D EMA]]</f>
        <v>4.8147758444769408E-2</v>
      </c>
      <c r="V363">
        <v>0.98808640479333298</v>
      </c>
      <c r="W363">
        <v>5110</v>
      </c>
      <c r="X363">
        <v>5249.05</v>
      </c>
      <c r="Y363">
        <v>5050</v>
      </c>
      <c r="Z363">
        <v>5275.85</v>
      </c>
      <c r="AA363">
        <v>4662.8999999999996</v>
      </c>
      <c r="AB363">
        <v>5275.85</v>
      </c>
      <c r="AC363" s="1">
        <f>(Table2[[#This Row],[Close Price]]/Table2[[#This Row],[Day Low]])-1</f>
        <v>1.0136986301369832E-2</v>
      </c>
      <c r="AD363" s="1">
        <f>(Table2[[#This Row],[Day High]]/Table2[[#This Row],[Close Price]])-1</f>
        <v>1.69030183269403E-2</v>
      </c>
      <c r="AE363" s="1">
        <f>(Table2[[#This Row],[Close Price]]/Table2[[#This Row],[Current Week Low]])-1</f>
        <v>2.2138613861386158E-2</v>
      </c>
      <c r="AF363" s="1">
        <f>(Table2[[#This Row],[Current Week High]]/Table2[[#This Row],[Close Price]])-1</f>
        <v>2.2095005618195218E-2</v>
      </c>
      <c r="AG363" s="1">
        <f>(Table2[[#This Row],[Close Price]]/Table2[[#This Row],[Current Month Low]])-1</f>
        <v>0.10699350189796064</v>
      </c>
      <c r="AH363" s="1">
        <f>(Table2[[#This Row],[Current Month High]]/Table2[[#This Row],[Close Price]])-1</f>
        <v>2.2095005618195218E-2</v>
      </c>
      <c r="AI363">
        <v>15.441318919756601</v>
      </c>
      <c r="AJ363">
        <v>28.3710519771201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7.0000000000000007E-2</v>
      </c>
      <c r="AM363" t="s">
        <v>3190</v>
      </c>
      <c r="AN363">
        <v>3.6</v>
      </c>
      <c r="AO363" t="s">
        <v>3190</v>
      </c>
      <c r="AP363">
        <v>1.7791324167143002E-2</v>
      </c>
      <c r="AQ363">
        <f>(Table2[[#This Row],[Sharpe Ratio]]-AVERAGE(Table2[Sharpe Ratio]))/_xlfn.STDEV.P(Table2[Sharpe Ratio])</f>
        <v>-0.45489030795799523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414</v>
      </c>
      <c r="AT363">
        <f>_xlfn.RANK.AVG(Table2[[#This Row],[6M Return vs Nifty Z-Score]],Table2[6M Return vs Nifty Z-Score])</f>
        <v>245</v>
      </c>
      <c r="AU363">
        <f>_xlfn.RANK.AVG(Table2[[#This Row],[Sharpe Ratio Z-Score]],Table2[Sharpe Ratio Z-Score])</f>
        <v>457</v>
      </c>
      <c r="AV363">
        <f>(Table2[[#This Row],[Rank 1Y]]+Table2[[#This Row],[Rank 6M]]+Table2[[#This Row],[Rank Sharpe]])/3</f>
        <v>372</v>
      </c>
    </row>
    <row r="364" spans="1:48" x14ac:dyDescent="0.3">
      <c r="A364" t="s">
        <v>237</v>
      </c>
      <c r="B364" t="s">
        <v>238</v>
      </c>
      <c r="C364" t="s">
        <v>3144</v>
      </c>
      <c r="D364" t="s">
        <v>54</v>
      </c>
      <c r="E364">
        <v>106635.5242535</v>
      </c>
      <c r="F364">
        <v>1268.3499999999999</v>
      </c>
      <c r="G364">
        <v>-4.60446109446137</v>
      </c>
      <c r="H364">
        <f>(Table2[[#This Row],[1Y Return vs Nifty]]-AVERAGE(Table2[1Y Return vs Nifty]))/_xlfn.STDEV.P(Table2[1Y Return vs Nifty])</f>
        <v>-0.43590691666752746</v>
      </c>
      <c r="I364">
        <v>-4.9839452365127803</v>
      </c>
      <c r="J364">
        <f>(Table2[[#This Row],[1M Return vs Nifty]]-AVERAGE(Table2[1M Return vs Nifty]))/_xlfn.STDEV.P(Table2[1M Return vs Nifty])</f>
        <v>-0.89546894064323135</v>
      </c>
      <c r="K364">
        <v>-3.7959975496572</v>
      </c>
      <c r="L364">
        <f>(Table2[[#This Row],[6M Return vs Nifty]]-AVERAGE(Table2[6M Return vs Nifty]))/_xlfn.STDEV.P(Table2[6M Return vs Nifty])</f>
        <v>-0.35833182497337224</v>
      </c>
      <c r="M364">
        <v>2.8633368192181501</v>
      </c>
      <c r="N364">
        <f>(Table2[[#This Row],[1W Return vs Nifty]]-AVERAGE(Table2[1W Return vs Nifty]))/_xlfn.STDEV.P(Table2[1W Return vs Nifty])</f>
        <v>0.25775446738231395</v>
      </c>
      <c r="O364">
        <v>1274.6600000000001</v>
      </c>
      <c r="P364">
        <v>1347.1033004318001</v>
      </c>
      <c r="Q364">
        <v>1327.2977177737901</v>
      </c>
      <c r="R364">
        <v>54.074209073911597</v>
      </c>
      <c r="S364" s="1">
        <f>(Table2[[#This Row],[Close Price]]-Table2[[#This Row],[20D EMA]])/Table2[[#This Row],[20D EMA]]</f>
        <v>-4.9503396984295206E-3</v>
      </c>
      <c r="T364" s="1">
        <f>(Table2[[#This Row],[Close Price]]-Table2[[#This Row],[50D EMA]])/Table2[[#This Row],[50D EMA]]</f>
        <v>-5.8461218532058115E-2</v>
      </c>
      <c r="U364" s="1">
        <f>(Table2[[#This Row],[Close Price]]-Table2[[#This Row],[200D EMA]])/Table2[[#This Row],[200D EMA]]</f>
        <v>-4.4411827869831798E-2</v>
      </c>
      <c r="V364">
        <v>1.1921393381821299</v>
      </c>
      <c r="W364">
        <v>1258.5</v>
      </c>
      <c r="X364">
        <v>1284.4000000000001</v>
      </c>
      <c r="Y364">
        <v>1230.8499999999999</v>
      </c>
      <c r="Z364">
        <v>1292</v>
      </c>
      <c r="AA364">
        <v>1181.1500000000001</v>
      </c>
      <c r="AB364">
        <v>1320</v>
      </c>
      <c r="AC364" s="1">
        <f>(Table2[[#This Row],[Close Price]]/Table2[[#This Row],[Day Low]])-1</f>
        <v>7.8267779102105806E-3</v>
      </c>
      <c r="AD364" s="1">
        <f>(Table2[[#This Row],[Day High]]/Table2[[#This Row],[Close Price]])-1</f>
        <v>1.2654235818189141E-2</v>
      </c>
      <c r="AE364" s="1">
        <f>(Table2[[#This Row],[Close Price]]/Table2[[#This Row],[Current Week Low]])-1</f>
        <v>3.0466750619490668E-2</v>
      </c>
      <c r="AF364" s="1">
        <f>(Table2[[#This Row],[Current Week High]]/Table2[[#This Row],[Close Price]])-1</f>
        <v>1.8646272716521528E-2</v>
      </c>
      <c r="AG364" s="1">
        <f>(Table2[[#This Row],[Close Price]]/Table2[[#This Row],[Current Month Low]])-1</f>
        <v>7.3826355670321142E-2</v>
      </c>
      <c r="AH364" s="1">
        <f>(Table2[[#This Row],[Current Month High]]/Table2[[#This Row],[Close Price]])-1</f>
        <v>4.0722198131430742E-2</v>
      </c>
      <c r="AI364">
        <v>30.247959947963899</v>
      </c>
      <c r="AJ364">
        <v>25.430181962025301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-0.18</v>
      </c>
      <c r="AM364" t="s">
        <v>3189</v>
      </c>
      <c r="AN364">
        <v>0.61</v>
      </c>
      <c r="AO364" t="s">
        <v>3190</v>
      </c>
      <c r="AP364">
        <v>9.9549205674899999E-2</v>
      </c>
      <c r="AQ364">
        <f>(Table2[[#This Row],[Sharpe Ratio]]-AVERAGE(Table2[Sharpe Ratio]))/_xlfn.STDEV.P(Table2[Sharpe Ratio])</f>
        <v>0.48922229543639162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462</v>
      </c>
      <c r="AT364">
        <f>_xlfn.RANK.AVG(Table2[[#This Row],[6M Return vs Nifty Z-Score]],Table2[6M Return vs Nifty Z-Score])</f>
        <v>432</v>
      </c>
      <c r="AU364">
        <f>_xlfn.RANK.AVG(Table2[[#This Row],[Sharpe Ratio Z-Score]],Table2[Sharpe Ratio Z-Score])</f>
        <v>223</v>
      </c>
      <c r="AV364">
        <f>(Table2[[#This Row],[Rank 1Y]]+Table2[[#This Row],[Rank 6M]]+Table2[[#This Row],[Rank Sharpe]])/3</f>
        <v>372.33333333333331</v>
      </c>
    </row>
    <row r="365" spans="1:48" x14ac:dyDescent="0.3">
      <c r="A365" t="s">
        <v>372</v>
      </c>
      <c r="B365" t="s">
        <v>373</v>
      </c>
      <c r="C365" t="s">
        <v>3155</v>
      </c>
      <c r="D365" t="s">
        <v>97</v>
      </c>
      <c r="E365">
        <v>64267.134362800003</v>
      </c>
      <c r="F365">
        <v>310.25</v>
      </c>
      <c r="G365">
        <v>28.374605671969899</v>
      </c>
      <c r="H365">
        <f>(Table2[[#This Row],[1Y Return vs Nifty]]-AVERAGE(Table2[1Y Return vs Nifty]))/_xlfn.STDEV.P(Table2[1Y Return vs Nifty])</f>
        <v>0.20483180033376247</v>
      </c>
      <c r="I365">
        <v>11.2969184624815</v>
      </c>
      <c r="J365">
        <f>(Table2[[#This Row],[1M Return vs Nifty]]-AVERAGE(Table2[1M Return vs Nifty]))/_xlfn.STDEV.P(Table2[1M Return vs Nifty])</f>
        <v>0.61254003717034011</v>
      </c>
      <c r="K365">
        <v>3.3553567418747199</v>
      </c>
      <c r="L365">
        <f>(Table2[[#This Row],[6M Return vs Nifty]]-AVERAGE(Table2[6M Return vs Nifty]))/_xlfn.STDEV.P(Table2[6M Return vs Nifty])</f>
        <v>-0.12708111723801396</v>
      </c>
      <c r="M365">
        <v>2.1765443191868599</v>
      </c>
      <c r="N365">
        <f>(Table2[[#This Row],[1W Return vs Nifty]]-AVERAGE(Table2[1W Return vs Nifty]))/_xlfn.STDEV.P(Table2[1W Return vs Nifty])</f>
        <v>0.11235972248920001</v>
      </c>
      <c r="O365">
        <v>306</v>
      </c>
      <c r="P365">
        <v>311.55939340396498</v>
      </c>
      <c r="Q365">
        <v>285.46882504779501</v>
      </c>
      <c r="R365">
        <v>60.941132957462997</v>
      </c>
      <c r="S365" s="1">
        <f>(Table2[[#This Row],[Close Price]]-Table2[[#This Row],[20D EMA]])/Table2[[#This Row],[20D EMA]]</f>
        <v>1.3888888888888888E-2</v>
      </c>
      <c r="T365" s="1">
        <f>(Table2[[#This Row],[Close Price]]-Table2[[#This Row],[50D EMA]])/Table2[[#This Row],[50D EMA]]</f>
        <v>-4.2027087986630787E-3</v>
      </c>
      <c r="U365" s="1">
        <f>(Table2[[#This Row],[Close Price]]-Table2[[#This Row],[200D EMA]])/Table2[[#This Row],[200D EMA]]</f>
        <v>8.6808690749527448E-2</v>
      </c>
      <c r="V365">
        <v>0.57169761301020905</v>
      </c>
      <c r="W365">
        <v>309.3</v>
      </c>
      <c r="X365">
        <v>315.5</v>
      </c>
      <c r="Y365">
        <v>303</v>
      </c>
      <c r="Z365">
        <v>315.5</v>
      </c>
      <c r="AA365">
        <v>286.60000000000002</v>
      </c>
      <c r="AB365">
        <v>323.39999999999998</v>
      </c>
      <c r="AC365" s="1">
        <f>(Table2[[#This Row],[Close Price]]/Table2[[#This Row],[Day Low]])-1</f>
        <v>3.0714516650500734E-3</v>
      </c>
      <c r="AD365" s="1">
        <f>(Table2[[#This Row],[Day High]]/Table2[[#This Row],[Close Price]])-1</f>
        <v>1.6921837228041969E-2</v>
      </c>
      <c r="AE365" s="1">
        <f>(Table2[[#This Row],[Close Price]]/Table2[[#This Row],[Current Week Low]])-1</f>
        <v>2.3927392739274023E-2</v>
      </c>
      <c r="AF365" s="1">
        <f>(Table2[[#This Row],[Current Week High]]/Table2[[#This Row],[Close Price]])-1</f>
        <v>1.6921837228041969E-2</v>
      </c>
      <c r="AG365" s="1">
        <f>(Table2[[#This Row],[Close Price]]/Table2[[#This Row],[Current Month Low]])-1</f>
        <v>8.2519190509420692E-2</v>
      </c>
      <c r="AH365" s="1">
        <f>(Table2[[#This Row],[Current Month High]]/Table2[[#This Row],[Close Price]])-1</f>
        <v>4.2385173247381003E-2</v>
      </c>
      <c r="AI365">
        <v>16.341659951651799</v>
      </c>
      <c r="AJ365">
        <v>53.589108910890999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0.06</v>
      </c>
      <c r="AM365" t="s">
        <v>3190</v>
      </c>
      <c r="AN365">
        <v>1.89</v>
      </c>
      <c r="AO365" t="s">
        <v>3190</v>
      </c>
      <c r="AQ365">
        <f>(Table2[[#This Row],[Sharpe Ratio]]-AVERAGE(Table2[Sharpe Ratio]))/_xlfn.STDEV.P(Table2[Sharpe Ratio])</f>
        <v>-0.66033855426170107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244</v>
      </c>
      <c r="AT365">
        <f>_xlfn.RANK.AVG(Table2[[#This Row],[6M Return vs Nifty Z-Score]],Table2[6M Return vs Nifty Z-Score])</f>
        <v>342</v>
      </c>
      <c r="AU365">
        <f>_xlfn.RANK.AVG(Table2[[#This Row],[Sharpe Ratio Z-Score]],Table2[Sharpe Ratio Z-Score])</f>
        <v>533</v>
      </c>
      <c r="AV365">
        <f>(Table2[[#This Row],[Rank 1Y]]+Table2[[#This Row],[Rank 6M]]+Table2[[#This Row],[Rank Sharpe]])/3</f>
        <v>373</v>
      </c>
    </row>
    <row r="366" spans="1:48" x14ac:dyDescent="0.3">
      <c r="A366" t="s">
        <v>861</v>
      </c>
      <c r="B366" t="s">
        <v>862</v>
      </c>
      <c r="C366" t="s">
        <v>3143</v>
      </c>
      <c r="D366" t="s">
        <v>21</v>
      </c>
      <c r="E366">
        <v>17635.332537900002</v>
      </c>
      <c r="F366">
        <v>628.20000000000005</v>
      </c>
      <c r="G366">
        <v>-20.014480155188199</v>
      </c>
      <c r="H366">
        <f>(Table2[[#This Row],[1Y Return vs Nifty]]-AVERAGE(Table2[1Y Return vs Nifty]))/_xlfn.STDEV.P(Table2[1Y Return vs Nifty])</f>
        <v>-0.73530277016044288</v>
      </c>
      <c r="I366">
        <v>9.5823951718139906</v>
      </c>
      <c r="J366">
        <f>(Table2[[#This Row],[1M Return vs Nifty]]-AVERAGE(Table2[1M Return vs Nifty]))/_xlfn.STDEV.P(Table2[1M Return vs Nifty])</f>
        <v>0.4537329515759323</v>
      </c>
      <c r="K366">
        <v>11.005886954087</v>
      </c>
      <c r="L366">
        <f>(Table2[[#This Row],[6M Return vs Nifty]]-AVERAGE(Table2[6M Return vs Nifty]))/_xlfn.STDEV.P(Table2[6M Return vs Nifty])</f>
        <v>0.12031125824809065</v>
      </c>
      <c r="M366">
        <v>12.365156827504199</v>
      </c>
      <c r="N366">
        <f>(Table2[[#This Row],[1W Return vs Nifty]]-AVERAGE(Table2[1W Return vs Nifty]))/_xlfn.STDEV.P(Table2[1W Return vs Nifty])</f>
        <v>2.2693004526137983</v>
      </c>
      <c r="O366">
        <v>590.46</v>
      </c>
      <c r="P366">
        <v>602.76562966863605</v>
      </c>
      <c r="Q366">
        <v>624.91570792150196</v>
      </c>
      <c r="R366">
        <v>73.108267641708395</v>
      </c>
      <c r="S366" s="1">
        <f>(Table2[[#This Row],[Close Price]]-Table2[[#This Row],[20D EMA]])/Table2[[#This Row],[20D EMA]]</f>
        <v>6.391626867188295E-2</v>
      </c>
      <c r="T366" s="1">
        <f>(Table2[[#This Row],[Close Price]]-Table2[[#This Row],[50D EMA]])/Table2[[#This Row],[50D EMA]]</f>
        <v>4.2196119153884513E-2</v>
      </c>
      <c r="U366" s="1">
        <f>(Table2[[#This Row],[Close Price]]-Table2[[#This Row],[200D EMA]])/Table2[[#This Row],[200D EMA]]</f>
        <v>5.2555761310942046E-3</v>
      </c>
      <c r="V366">
        <v>1.2971212953154501</v>
      </c>
      <c r="W366">
        <v>626.5</v>
      </c>
      <c r="X366">
        <v>649</v>
      </c>
      <c r="Y366">
        <v>544.9</v>
      </c>
      <c r="Z366">
        <v>649</v>
      </c>
      <c r="AA366">
        <v>533</v>
      </c>
      <c r="AB366">
        <v>649</v>
      </c>
      <c r="AC366" s="1">
        <f>(Table2[[#This Row],[Close Price]]/Table2[[#This Row],[Day Low]])-1</f>
        <v>2.7134876296888155E-3</v>
      </c>
      <c r="AD366" s="1">
        <f>(Table2[[#This Row],[Day High]]/Table2[[#This Row],[Close Price]])-1</f>
        <v>3.3110474371219389E-2</v>
      </c>
      <c r="AE366" s="1">
        <f>(Table2[[#This Row],[Close Price]]/Table2[[#This Row],[Current Week Low]])-1</f>
        <v>0.15287208662139862</v>
      </c>
      <c r="AF366" s="1">
        <f>(Table2[[#This Row],[Current Week High]]/Table2[[#This Row],[Close Price]])-1</f>
        <v>3.3110474371219389E-2</v>
      </c>
      <c r="AG366" s="1">
        <f>(Table2[[#This Row],[Close Price]]/Table2[[#This Row],[Current Month Low]])-1</f>
        <v>0.17861163227016896</v>
      </c>
      <c r="AH366" s="1">
        <f>(Table2[[#This Row],[Current Month High]]/Table2[[#This Row],[Close Price]])-1</f>
        <v>3.3110474371219389E-2</v>
      </c>
      <c r="AI366">
        <v>38.490926456542397</v>
      </c>
      <c r="AJ366">
        <v>33.773424190800696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-0.06</v>
      </c>
      <c r="AM366" t="s">
        <v>3189</v>
      </c>
      <c r="AN366">
        <v>2.48</v>
      </c>
      <c r="AO366" t="s">
        <v>3190</v>
      </c>
      <c r="AP366">
        <v>7.6571073354592997E-2</v>
      </c>
      <c r="AQ366">
        <f>(Table2[[#This Row],[Sharpe Ratio]]-AVERAGE(Table2[Sharpe Ratio]))/_xlfn.STDEV.P(Table2[Sharpe Ratio])</f>
        <v>0.22387852764309971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572</v>
      </c>
      <c r="AT366">
        <f>_xlfn.RANK.AVG(Table2[[#This Row],[6M Return vs Nifty Z-Score]],Table2[6M Return vs Nifty Z-Score])</f>
        <v>259</v>
      </c>
      <c r="AU366">
        <f>_xlfn.RANK.AVG(Table2[[#This Row],[Sharpe Ratio Z-Score]],Table2[Sharpe Ratio Z-Score])</f>
        <v>289</v>
      </c>
      <c r="AV366">
        <f>(Table2[[#This Row],[Rank 1Y]]+Table2[[#This Row],[Rank 6M]]+Table2[[#This Row],[Rank Sharpe]])/3</f>
        <v>373.33333333333331</v>
      </c>
    </row>
    <row r="367" spans="1:48" x14ac:dyDescent="0.3">
      <c r="A367" t="s">
        <v>1345</v>
      </c>
      <c r="B367" t="s">
        <v>1346</v>
      </c>
      <c r="C367" t="s">
        <v>3158</v>
      </c>
      <c r="D367" t="s">
        <v>256</v>
      </c>
      <c r="E367">
        <v>8500.4644593399898</v>
      </c>
      <c r="F367">
        <v>688.7</v>
      </c>
      <c r="G367">
        <v>5.37216616317719</v>
      </c>
      <c r="H367">
        <f>(Table2[[#This Row],[1Y Return vs Nifty]]-AVERAGE(Table2[1Y Return vs Nifty]))/_xlfn.STDEV.P(Table2[1Y Return vs Nifty])</f>
        <v>-0.24207452612923192</v>
      </c>
      <c r="I367">
        <v>11.0926146318718</v>
      </c>
      <c r="J367">
        <f>(Table2[[#This Row],[1M Return vs Nifty]]-AVERAGE(Table2[1M Return vs Nifty]))/_xlfn.STDEV.P(Table2[1M Return vs Nifty])</f>
        <v>0.59361647043228294</v>
      </c>
      <c r="K367">
        <v>7.5648377317737401</v>
      </c>
      <c r="L367">
        <f>(Table2[[#This Row],[6M Return vs Nifty]]-AVERAGE(Table2[6M Return vs Nifty]))/_xlfn.STDEV.P(Table2[6M Return vs Nifty])</f>
        <v>9.0393179172353934E-3</v>
      </c>
      <c r="M367">
        <v>-0.14829030896969</v>
      </c>
      <c r="N367">
        <f>(Table2[[#This Row],[1W Return vs Nifty]]-AVERAGE(Table2[1W Return vs Nifty]))/_xlfn.STDEV.P(Table2[1W Return vs Nifty])</f>
        <v>-0.37981038371332682</v>
      </c>
      <c r="O367">
        <v>681.3</v>
      </c>
      <c r="P367">
        <v>681.74857979507499</v>
      </c>
      <c r="Q367">
        <v>673.96895022810099</v>
      </c>
      <c r="R367">
        <v>52.160925522407297</v>
      </c>
      <c r="S367" s="1">
        <f>(Table2[[#This Row],[Close Price]]-Table2[[#This Row],[20D EMA]])/Table2[[#This Row],[20D EMA]]</f>
        <v>1.0861588140320112E-2</v>
      </c>
      <c r="T367" s="1">
        <f>(Table2[[#This Row],[Close Price]]-Table2[[#This Row],[50D EMA]])/Table2[[#This Row],[50D EMA]]</f>
        <v>1.0196457185161378E-2</v>
      </c>
      <c r="U367" s="1">
        <f>(Table2[[#This Row],[Close Price]]-Table2[[#This Row],[200D EMA]])/Table2[[#This Row],[200D EMA]]</f>
        <v>2.1857163845475983E-2</v>
      </c>
      <c r="V367">
        <v>0.57925114495052998</v>
      </c>
      <c r="W367">
        <v>686</v>
      </c>
      <c r="X367">
        <v>706.35</v>
      </c>
      <c r="Y367">
        <v>680.8</v>
      </c>
      <c r="Z367">
        <v>721.9</v>
      </c>
      <c r="AA367">
        <v>631</v>
      </c>
      <c r="AB367">
        <v>721.9</v>
      </c>
      <c r="AC367" s="1">
        <f>(Table2[[#This Row],[Close Price]]/Table2[[#This Row],[Day Low]])-1</f>
        <v>3.9358600583090375E-3</v>
      </c>
      <c r="AD367" s="1">
        <f>(Table2[[#This Row],[Day High]]/Table2[[#This Row],[Close Price]])-1</f>
        <v>2.5627994772760232E-2</v>
      </c>
      <c r="AE367" s="1">
        <f>(Table2[[#This Row],[Close Price]]/Table2[[#This Row],[Current Week Low]])-1</f>
        <v>1.1603995299647618E-2</v>
      </c>
      <c r="AF367" s="1">
        <f>(Table2[[#This Row],[Current Week High]]/Table2[[#This Row],[Close Price]])-1</f>
        <v>4.8206766371424292E-2</v>
      </c>
      <c r="AG367" s="1">
        <f>(Table2[[#This Row],[Close Price]]/Table2[[#This Row],[Current Month Low]])-1</f>
        <v>9.1442155309033435E-2</v>
      </c>
      <c r="AH367" s="1">
        <f>(Table2[[#This Row],[Current Month High]]/Table2[[#This Row],[Close Price]])-1</f>
        <v>4.8206766371424292E-2</v>
      </c>
      <c r="AI367">
        <v>21.634964425729599</v>
      </c>
      <c r="AJ367">
        <v>25.423420142050599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0.08</v>
      </c>
      <c r="AM367" t="s">
        <v>3190</v>
      </c>
      <c r="AN367">
        <v>1.31</v>
      </c>
      <c r="AO367" t="s">
        <v>3190</v>
      </c>
      <c r="AP367">
        <v>2.4713067673171E-2</v>
      </c>
      <c r="AQ367">
        <f>(Table2[[#This Row],[Sharpe Ratio]]-AVERAGE(Table2[Sharpe Ratio]))/_xlfn.STDEV.P(Table2[Sharpe Ratio])</f>
        <v>-0.37496033471273371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388</v>
      </c>
      <c r="AT367">
        <f>_xlfn.RANK.AVG(Table2[[#This Row],[6M Return vs Nifty Z-Score]],Table2[6M Return vs Nifty Z-Score])</f>
        <v>294</v>
      </c>
      <c r="AU367">
        <f>_xlfn.RANK.AVG(Table2[[#This Row],[Sharpe Ratio Z-Score]],Table2[Sharpe Ratio Z-Score])</f>
        <v>441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1702</v>
      </c>
      <c r="B368" t="s">
        <v>1703</v>
      </c>
      <c r="C368" t="s">
        <v>3155</v>
      </c>
      <c r="D368" t="s">
        <v>88</v>
      </c>
      <c r="E368">
        <v>5113.8559999999998</v>
      </c>
      <c r="F368">
        <v>726.4</v>
      </c>
      <c r="G368">
        <v>49.387007891779398</v>
      </c>
      <c r="H368">
        <f>(Table2[[#This Row],[1Y Return vs Nifty]]-AVERAGE(Table2[1Y Return vs Nifty]))/_xlfn.STDEV.P(Table2[1Y Return vs Nifty])</f>
        <v>0.61307439054374324</v>
      </c>
      <c r="I368">
        <v>11.232443739837301</v>
      </c>
      <c r="J368">
        <f>(Table2[[#This Row],[1M Return vs Nifty]]-AVERAGE(Table2[1M Return vs Nifty]))/_xlfn.STDEV.P(Table2[1M Return vs Nifty])</f>
        <v>0.60656808983467769</v>
      </c>
      <c r="K368">
        <v>-24.697947138514699</v>
      </c>
      <c r="L368">
        <f>(Table2[[#This Row],[6M Return vs Nifty]]-AVERAGE(Table2[6M Return vs Nifty]))/_xlfn.STDEV.P(Table2[6M Return vs Nifty])</f>
        <v>-1.0342304643675415</v>
      </c>
      <c r="M368">
        <v>15.158765870907899</v>
      </c>
      <c r="N368">
        <f>(Table2[[#This Row],[1W Return vs Nifty]]-AVERAGE(Table2[1W Return vs Nifty]))/_xlfn.STDEV.P(Table2[1W Return vs Nifty])</f>
        <v>2.8607106298919018</v>
      </c>
      <c r="O368">
        <v>655.05999999999995</v>
      </c>
      <c r="P368">
        <v>680.10779813108002</v>
      </c>
      <c r="Q368">
        <v>737.61595733700506</v>
      </c>
      <c r="R368">
        <v>79.222050871800505</v>
      </c>
      <c r="S368" s="1">
        <f>(Table2[[#This Row],[Close Price]]-Table2[[#This Row],[20D EMA]])/Table2[[#This Row],[20D EMA]]</f>
        <v>0.10890605440722993</v>
      </c>
      <c r="T368" s="1">
        <f>(Table2[[#This Row],[Close Price]]-Table2[[#This Row],[50D EMA]])/Table2[[#This Row],[50D EMA]]</f>
        <v>6.8065977182043533E-2</v>
      </c>
      <c r="U368" s="1">
        <f>(Table2[[#This Row],[Close Price]]-Table2[[#This Row],[200D EMA]])/Table2[[#This Row],[200D EMA]]</f>
        <v>-1.5205686950561301E-2</v>
      </c>
      <c r="V368">
        <v>1.33264051177827</v>
      </c>
      <c r="W368">
        <v>724.65</v>
      </c>
      <c r="X368">
        <v>745.05</v>
      </c>
      <c r="Y368">
        <v>636.29999999999995</v>
      </c>
      <c r="Z368">
        <v>745.05</v>
      </c>
      <c r="AA368">
        <v>557.75</v>
      </c>
      <c r="AB368">
        <v>745.05</v>
      </c>
      <c r="AC368" s="1">
        <f>(Table2[[#This Row],[Close Price]]/Table2[[#This Row],[Day Low]])-1</f>
        <v>2.4149589456978759E-3</v>
      </c>
      <c r="AD368" s="1">
        <f>(Table2[[#This Row],[Day High]]/Table2[[#This Row],[Close Price]])-1</f>
        <v>2.5674559471365654E-2</v>
      </c>
      <c r="AE368" s="1">
        <f>(Table2[[#This Row],[Close Price]]/Table2[[#This Row],[Current Week Low]])-1</f>
        <v>0.14159987427314169</v>
      </c>
      <c r="AF368" s="1">
        <f>(Table2[[#This Row],[Current Week High]]/Table2[[#This Row],[Close Price]])-1</f>
        <v>2.5674559471365654E-2</v>
      </c>
      <c r="AG368" s="1">
        <f>(Table2[[#This Row],[Close Price]]/Table2[[#This Row],[Current Month Low]])-1</f>
        <v>0.30237561631555354</v>
      </c>
      <c r="AH368" s="1">
        <f>(Table2[[#This Row],[Current Month High]]/Table2[[#This Row],[Close Price]])-1</f>
        <v>2.5674559471365654E-2</v>
      </c>
      <c r="AI368">
        <v>60.379955947136501</v>
      </c>
      <c r="AJ368">
        <v>74.071411454588997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-0.05</v>
      </c>
      <c r="AM368" t="s">
        <v>3189</v>
      </c>
      <c r="AN368">
        <v>14.1</v>
      </c>
      <c r="AO368" t="s">
        <v>3190</v>
      </c>
      <c r="AP368">
        <v>7.5012940506634998E-2</v>
      </c>
      <c r="AQ368">
        <f>(Table2[[#This Row],[Sharpe Ratio]]-AVERAGE(Table2[Sharpe Ratio]))/_xlfn.STDEV.P(Table2[Sharpe Ratio])</f>
        <v>0.20588573193470838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146</v>
      </c>
      <c r="AT368">
        <f>_xlfn.RANK.AVG(Table2[[#This Row],[6M Return vs Nifty Z-Score]],Table2[6M Return vs Nifty Z-Score])</f>
        <v>684</v>
      </c>
      <c r="AU368">
        <f>_xlfn.RANK.AVG(Table2[[#This Row],[Sharpe Ratio Z-Score]],Table2[Sharpe Ratio Z-Score])</f>
        <v>293</v>
      </c>
      <c r="AV368">
        <f>(Table2[[#This Row],[Rank 1Y]]+Table2[[#This Row],[Rank 6M]]+Table2[[#This Row],[Rank Sharpe]])/3</f>
        <v>374.33333333333331</v>
      </c>
    </row>
    <row r="369" spans="1:48" x14ac:dyDescent="0.3">
      <c r="A369" t="s">
        <v>76</v>
      </c>
      <c r="B369" t="s">
        <v>77</v>
      </c>
      <c r="C369" t="s">
        <v>3143</v>
      </c>
      <c r="D369" t="s">
        <v>21</v>
      </c>
      <c r="E369">
        <v>299039.82589963998</v>
      </c>
      <c r="F369">
        <v>572.20000000000005</v>
      </c>
      <c r="G369">
        <v>26.647853709478301</v>
      </c>
      <c r="H369">
        <f>(Table2[[#This Row],[1Y Return vs Nifty]]-AVERAGE(Table2[1Y Return vs Nifty]))/_xlfn.STDEV.P(Table2[1Y Return vs Nifty])</f>
        <v>0.17128334231152079</v>
      </c>
      <c r="I369">
        <v>8.7199145915552307</v>
      </c>
      <c r="J369">
        <f>(Table2[[#This Row],[1M Return vs Nifty]]-AVERAGE(Table2[1M Return vs Nifty]))/_xlfn.STDEV.P(Table2[1M Return vs Nifty])</f>
        <v>0.37384600686178843</v>
      </c>
      <c r="K369">
        <v>20.986029628246101</v>
      </c>
      <c r="L369">
        <f>(Table2[[#This Row],[6M Return vs Nifty]]-AVERAGE(Table2[6M Return vs Nifty]))/_xlfn.STDEV.P(Table2[6M Return vs Nifty])</f>
        <v>0.44303545322078242</v>
      </c>
      <c r="M369">
        <v>0.84302312889165498</v>
      </c>
      <c r="N369">
        <f>(Table2[[#This Row],[1W Return vs Nifty]]-AVERAGE(Table2[1W Return vs Nifty]))/_xlfn.STDEV.P(Table2[1W Return vs Nifty])</f>
        <v>-0.1699482136977844</v>
      </c>
      <c r="O369">
        <v>566</v>
      </c>
      <c r="P369">
        <v>552.18765937149601</v>
      </c>
      <c r="Q369">
        <v>511.47097913867702</v>
      </c>
      <c r="R369">
        <v>52.334259988352898</v>
      </c>
      <c r="S369" s="1">
        <f>(Table2[[#This Row],[Close Price]]-Table2[[#This Row],[20D EMA]])/Table2[[#This Row],[20D EMA]]</f>
        <v>1.0954063604240363E-2</v>
      </c>
      <c r="T369" s="1">
        <f>(Table2[[#This Row],[Close Price]]-Table2[[#This Row],[50D EMA]])/Table2[[#This Row],[50D EMA]]</f>
        <v>3.624191937082083E-2</v>
      </c>
      <c r="U369" s="1">
        <f>(Table2[[#This Row],[Close Price]]-Table2[[#This Row],[200D EMA]])/Table2[[#This Row],[200D EMA]]</f>
        <v>0.11873405009916962</v>
      </c>
      <c r="V369">
        <v>0.90318993509120205</v>
      </c>
      <c r="W369">
        <v>570.54999999999995</v>
      </c>
      <c r="X369">
        <v>586</v>
      </c>
      <c r="Y369">
        <v>570.54999999999995</v>
      </c>
      <c r="Z369">
        <v>596</v>
      </c>
      <c r="AA369">
        <v>534.20000000000005</v>
      </c>
      <c r="AB369">
        <v>596</v>
      </c>
      <c r="AC369" s="1">
        <f>(Table2[[#This Row],[Close Price]]/Table2[[#This Row],[Day Low]])-1</f>
        <v>2.8919463675403101E-3</v>
      </c>
      <c r="AD369" s="1">
        <f>(Table2[[#This Row],[Day High]]/Table2[[#This Row],[Close Price]])-1</f>
        <v>2.4117441454037047E-2</v>
      </c>
      <c r="AE369" s="1">
        <f>(Table2[[#This Row],[Close Price]]/Table2[[#This Row],[Current Week Low]])-1</f>
        <v>2.8919463675403101E-3</v>
      </c>
      <c r="AF369" s="1">
        <f>(Table2[[#This Row],[Current Week High]]/Table2[[#This Row],[Close Price]])-1</f>
        <v>4.1593848304788406E-2</v>
      </c>
      <c r="AG369" s="1">
        <f>(Table2[[#This Row],[Close Price]]/Table2[[#This Row],[Current Month Low]])-1</f>
        <v>7.1134406589292487E-2</v>
      </c>
      <c r="AH369" s="1">
        <f>(Table2[[#This Row],[Current Month High]]/Table2[[#This Row],[Close Price]])-1</f>
        <v>4.1593848304788406E-2</v>
      </c>
      <c r="AI369">
        <v>4.1593848304788397</v>
      </c>
      <c r="AJ369">
        <v>45.560925973034799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0.08</v>
      </c>
      <c r="AM369" t="s">
        <v>3190</v>
      </c>
      <c r="AN369">
        <v>0.56000000000000005</v>
      </c>
      <c r="AO369" t="s">
        <v>3190</v>
      </c>
      <c r="AP369">
        <v>-8.5040859521906001E-2</v>
      </c>
      <c r="AQ369">
        <f>(Table2[[#This Row],[Sharpe Ratio]]-AVERAGE(Table2[Sharpe Ratio]))/_xlfn.STDEV.P(Table2[Sharpe Ratio])</f>
        <v>-1.6423618870275511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-0.82414529833124406</v>
      </c>
      <c r="AS369">
        <f>_xlfn.RANK.AVG(Table2[[#This Row],[1Y Return vs Nifty Z-Score]],Table2[1Y Return vs Nifty Z-Score])</f>
        <v>253</v>
      </c>
      <c r="AT369">
        <f>_xlfn.RANK.AVG(Table2[[#This Row],[6M Return vs Nifty Z-Score]],Table2[6M Return vs Nifty Z-Score])</f>
        <v>175</v>
      </c>
      <c r="AU369">
        <f>_xlfn.RANK.AVG(Table2[[#This Row],[Sharpe Ratio Z-Score]],Table2[Sharpe Ratio Z-Score])</f>
        <v>698</v>
      </c>
      <c r="AV369">
        <f>(Table2[[#This Row],[Rank 1Y]]+Table2[[#This Row],[Rank 6M]]+Table2[[#This Row],[Rank Sharpe]])/3</f>
        <v>375.33333333333331</v>
      </c>
    </row>
    <row r="370" spans="1:48" x14ac:dyDescent="0.3">
      <c r="A370" t="s">
        <v>668</v>
      </c>
      <c r="B370" t="s">
        <v>669</v>
      </c>
      <c r="C370" t="s">
        <v>3148</v>
      </c>
      <c r="D370" t="s">
        <v>51</v>
      </c>
      <c r="E370">
        <v>26832.263134739998</v>
      </c>
      <c r="F370">
        <v>1726.55</v>
      </c>
      <c r="G370">
        <v>5.5810656013462703</v>
      </c>
      <c r="H370">
        <f>(Table2[[#This Row],[1Y Return vs Nifty]]-AVERAGE(Table2[1Y Return vs Nifty]))/_xlfn.STDEV.P(Table2[1Y Return vs Nifty])</f>
        <v>-0.23801589224056804</v>
      </c>
      <c r="I370">
        <v>-4.3444101210630102</v>
      </c>
      <c r="J370">
        <f>(Table2[[#This Row],[1M Return vs Nifty]]-AVERAGE(Table2[1M Return vs Nifty]))/_xlfn.STDEV.P(Table2[1M Return vs Nifty])</f>
        <v>-0.83623223713929695</v>
      </c>
      <c r="K370">
        <v>-6.7192987463568201</v>
      </c>
      <c r="L370">
        <f>(Table2[[#This Row],[6M Return vs Nifty]]-AVERAGE(Table2[6M Return vs Nifty]))/_xlfn.STDEV.P(Table2[6M Return vs Nifty])</f>
        <v>-0.45286153824193343</v>
      </c>
      <c r="M370">
        <v>2.2014118760328301</v>
      </c>
      <c r="N370">
        <f>(Table2[[#This Row],[1W Return vs Nifty]]-AVERAGE(Table2[1W Return vs Nifty]))/_xlfn.STDEV.P(Table2[1W Return vs Nifty])</f>
        <v>0.11762421224930968</v>
      </c>
      <c r="O370">
        <v>1772.74</v>
      </c>
      <c r="P370">
        <v>1817.80012941836</v>
      </c>
      <c r="Q370">
        <v>1764.51336217271</v>
      </c>
      <c r="R370">
        <v>39.722756820186603</v>
      </c>
      <c r="S370" s="1">
        <f>(Table2[[#This Row],[Close Price]]-Table2[[#This Row],[20D EMA]])/Table2[[#This Row],[20D EMA]]</f>
        <v>-2.6055710369258918E-2</v>
      </c>
      <c r="T370" s="1">
        <f>(Table2[[#This Row],[Close Price]]-Table2[[#This Row],[50D EMA]])/Table2[[#This Row],[50D EMA]]</f>
        <v>-5.019810920992579E-2</v>
      </c>
      <c r="U370" s="1">
        <f>(Table2[[#This Row],[Close Price]]-Table2[[#This Row],[200D EMA]])/Table2[[#This Row],[200D EMA]]</f>
        <v>-2.1514919062989905E-2</v>
      </c>
      <c r="V370">
        <v>0.664516266171438</v>
      </c>
      <c r="W370">
        <v>1718.05</v>
      </c>
      <c r="X370">
        <v>1765</v>
      </c>
      <c r="Y370">
        <v>1718.05</v>
      </c>
      <c r="Z370">
        <v>1820</v>
      </c>
      <c r="AA370">
        <v>1655.25</v>
      </c>
      <c r="AB370">
        <v>1984</v>
      </c>
      <c r="AC370" s="1">
        <f>(Table2[[#This Row],[Close Price]]/Table2[[#This Row],[Day Low]])-1</f>
        <v>4.947469514857028E-3</v>
      </c>
      <c r="AD370" s="1">
        <f>(Table2[[#This Row],[Day High]]/Table2[[#This Row],[Close Price]])-1</f>
        <v>2.2269844487561974E-2</v>
      </c>
      <c r="AE370" s="1">
        <f>(Table2[[#This Row],[Close Price]]/Table2[[#This Row],[Current Week Low]])-1</f>
        <v>4.947469514857028E-3</v>
      </c>
      <c r="AF370" s="1">
        <f>(Table2[[#This Row],[Current Week High]]/Table2[[#This Row],[Close Price]])-1</f>
        <v>5.4125278735049687E-2</v>
      </c>
      <c r="AG370" s="1">
        <f>(Table2[[#This Row],[Close Price]]/Table2[[#This Row],[Current Month Low]])-1</f>
        <v>4.3075064189699308E-2</v>
      </c>
      <c r="AH370" s="1">
        <f>(Table2[[#This Row],[Current Month High]]/Table2[[#This Row],[Close Price]])-1</f>
        <v>0.14911239176392233</v>
      </c>
      <c r="AI370">
        <v>17.575511858909302</v>
      </c>
      <c r="AJ370">
        <v>25.933625091174299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-0.06</v>
      </c>
      <c r="AM370" t="s">
        <v>3189</v>
      </c>
      <c r="AN370">
        <v>-6.2</v>
      </c>
      <c r="AO370" t="s">
        <v>3189</v>
      </c>
      <c r="AP370">
        <v>8.5179078688059004E-2</v>
      </c>
      <c r="AQ370">
        <f>(Table2[[#This Row],[Sharpe Ratio]]-AVERAGE(Table2[Sharpe Ratio]))/_xlfn.STDEV.P(Table2[Sharpe Ratio])</f>
        <v>0.32328088709195962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386</v>
      </c>
      <c r="AT370">
        <f>_xlfn.RANK.AVG(Table2[[#This Row],[6M Return vs Nifty Z-Score]],Table2[6M Return vs Nifty Z-Score])</f>
        <v>476</v>
      </c>
      <c r="AU370">
        <f>_xlfn.RANK.AVG(Table2[[#This Row],[Sharpe Ratio Z-Score]],Table2[Sharpe Ratio Z-Score])</f>
        <v>266</v>
      </c>
      <c r="AV370">
        <f>(Table2[[#This Row],[Rank 1Y]]+Table2[[#This Row],[Rank 6M]]+Table2[[#This Row],[Rank Sharpe]])/3</f>
        <v>376</v>
      </c>
    </row>
    <row r="371" spans="1:48" x14ac:dyDescent="0.3">
      <c r="A371" t="s">
        <v>676</v>
      </c>
      <c r="B371" t="s">
        <v>677</v>
      </c>
      <c r="C371" t="s">
        <v>3154</v>
      </c>
      <c r="D371" t="s">
        <v>678</v>
      </c>
      <c r="E371">
        <v>26578.655189699999</v>
      </c>
      <c r="F371">
        <v>274.85000000000002</v>
      </c>
      <c r="G371">
        <v>44.170428305704</v>
      </c>
      <c r="H371">
        <f>(Table2[[#This Row],[1Y Return vs Nifty]]-AVERAGE(Table2[1Y Return vs Nifty]))/_xlfn.STDEV.P(Table2[1Y Return vs Nifty])</f>
        <v>0.51172329608162526</v>
      </c>
      <c r="I371">
        <v>3.84444617750068</v>
      </c>
      <c r="J371">
        <f>(Table2[[#This Row],[1M Return vs Nifty]]-AVERAGE(Table2[1M Return vs Nifty]))/_xlfn.STDEV.P(Table2[1M Return vs Nifty])</f>
        <v>-7.7742451549968283E-2</v>
      </c>
      <c r="K371">
        <v>-30.963878020421902</v>
      </c>
      <c r="L371">
        <f>(Table2[[#This Row],[6M Return vs Nifty]]-AVERAGE(Table2[6M Return vs Nifty]))/_xlfn.STDEV.P(Table2[6M Return vs Nifty])</f>
        <v>-1.2368495616730226</v>
      </c>
      <c r="M371">
        <v>3.66497016034279</v>
      </c>
      <c r="N371">
        <f>(Table2[[#This Row],[1W Return vs Nifty]]-AVERAGE(Table2[1W Return vs Nifty]))/_xlfn.STDEV.P(Table2[1W Return vs Nifty])</f>
        <v>0.42746114752998809</v>
      </c>
      <c r="O371">
        <v>279.02999999999997</v>
      </c>
      <c r="P371">
        <v>295.33471771006299</v>
      </c>
      <c r="Q371">
        <v>294.70383788453699</v>
      </c>
      <c r="R371">
        <v>48.837975183802399</v>
      </c>
      <c r="S371" s="1">
        <f>(Table2[[#This Row],[Close Price]]-Table2[[#This Row],[20D EMA]])/Table2[[#This Row],[20D EMA]]</f>
        <v>-1.4980468050030286E-2</v>
      </c>
      <c r="T371" s="1">
        <f>(Table2[[#This Row],[Close Price]]-Table2[[#This Row],[50D EMA]])/Table2[[#This Row],[50D EMA]]</f>
        <v>-6.9361021517874155E-2</v>
      </c>
      <c r="U371" s="1">
        <f>(Table2[[#This Row],[Close Price]]-Table2[[#This Row],[200D EMA]])/Table2[[#This Row],[200D EMA]]</f>
        <v>-6.7368779541702381E-2</v>
      </c>
      <c r="V371">
        <v>0.66363413939094595</v>
      </c>
      <c r="W371">
        <v>273.25</v>
      </c>
      <c r="X371">
        <v>281.14999999999998</v>
      </c>
      <c r="Y371">
        <v>266.5</v>
      </c>
      <c r="Z371">
        <v>281.89999999999998</v>
      </c>
      <c r="AA371">
        <v>259.05</v>
      </c>
      <c r="AB371">
        <v>302.35000000000002</v>
      </c>
      <c r="AC371" s="1">
        <f>(Table2[[#This Row],[Close Price]]/Table2[[#This Row],[Day Low]])-1</f>
        <v>5.8554437328455222E-3</v>
      </c>
      <c r="AD371" s="1">
        <f>(Table2[[#This Row],[Day High]]/Table2[[#This Row],[Close Price]])-1</f>
        <v>2.2921593596507028E-2</v>
      </c>
      <c r="AE371" s="1">
        <f>(Table2[[#This Row],[Close Price]]/Table2[[#This Row],[Current Week Low]])-1</f>
        <v>3.1332082551594809E-2</v>
      </c>
      <c r="AF371" s="1">
        <f>(Table2[[#This Row],[Current Week High]]/Table2[[#This Row],[Close Price]])-1</f>
        <v>2.5650354738948389E-2</v>
      </c>
      <c r="AG371" s="1">
        <f>(Table2[[#This Row],[Close Price]]/Table2[[#This Row],[Current Month Low]])-1</f>
        <v>6.0992086469793483E-2</v>
      </c>
      <c r="AH371" s="1">
        <f>(Table2[[#This Row],[Current Month High]]/Table2[[#This Row],[Close Price]])-1</f>
        <v>0.10005457522284877</v>
      </c>
      <c r="AI371">
        <v>51.282517736947398</v>
      </c>
      <c r="AJ371">
        <v>67.693715680292797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</v>
      </c>
      <c r="AM371" t="s">
        <v>3189</v>
      </c>
      <c r="AN371">
        <v>-2.17</v>
      </c>
      <c r="AO371" t="s">
        <v>3189</v>
      </c>
      <c r="AP371">
        <v>8.9072251614143005E-2</v>
      </c>
      <c r="AQ371">
        <f>(Table2[[#This Row],[Sharpe Ratio]]-AVERAGE(Table2[Sharpe Ratio]))/_xlfn.STDEV.P(Table2[Sharpe Ratio])</f>
        <v>0.36823794271675558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163</v>
      </c>
      <c r="AT371">
        <f>_xlfn.RANK.AVG(Table2[[#This Row],[6M Return vs Nifty Z-Score]],Table2[6M Return vs Nifty Z-Score])</f>
        <v>709</v>
      </c>
      <c r="AU371">
        <f>_xlfn.RANK.AVG(Table2[[#This Row],[Sharpe Ratio Z-Score]],Table2[Sharpe Ratio Z-Score])</f>
        <v>257</v>
      </c>
      <c r="AV371">
        <f>(Table2[[#This Row],[Rank 1Y]]+Table2[[#This Row],[Rank 6M]]+Table2[[#This Row],[Rank Sharpe]])/3</f>
        <v>376.33333333333331</v>
      </c>
    </row>
    <row r="372" spans="1:48" x14ac:dyDescent="0.3">
      <c r="A372" t="s">
        <v>1404</v>
      </c>
      <c r="B372" t="s">
        <v>1405</v>
      </c>
      <c r="C372" t="s">
        <v>3147</v>
      </c>
      <c r="D372" t="s">
        <v>46</v>
      </c>
      <c r="E372">
        <v>7895.9719204749999</v>
      </c>
      <c r="F372">
        <v>212.15</v>
      </c>
      <c r="G372">
        <v>-17.1964564479647</v>
      </c>
      <c r="H372">
        <f>(Table2[[#This Row],[1Y Return vs Nifty]]-AVERAGE(Table2[1Y Return vs Nifty]))/_xlfn.STDEV.P(Table2[1Y Return vs Nifty])</f>
        <v>-0.68055237629897969</v>
      </c>
      <c r="I372">
        <v>14.984389037389199</v>
      </c>
      <c r="J372">
        <f>(Table2[[#This Row],[1M Return vs Nifty]]-AVERAGE(Table2[1M Return vs Nifty]))/_xlfn.STDEV.P(Table2[1M Return vs Nifty])</f>
        <v>0.95409063517256332</v>
      </c>
      <c r="K372">
        <v>3.8953642262567301</v>
      </c>
      <c r="L372">
        <f>(Table2[[#This Row],[6M Return vs Nifty]]-AVERAGE(Table2[6M Return vs Nifty]))/_xlfn.STDEV.P(Table2[6M Return vs Nifty])</f>
        <v>-0.10961909426236584</v>
      </c>
      <c r="M372">
        <v>7.6500571687042402</v>
      </c>
      <c r="N372">
        <f>(Table2[[#This Row],[1W Return vs Nifty]]-AVERAGE(Table2[1W Return vs Nifty]))/_xlfn.STDEV.P(Table2[1W Return vs Nifty])</f>
        <v>1.2711085503935573</v>
      </c>
      <c r="O372">
        <v>189.16</v>
      </c>
      <c r="P372">
        <v>188.922766771575</v>
      </c>
      <c r="Q372">
        <v>189.49581192357499</v>
      </c>
      <c r="R372">
        <v>82.014942454844601</v>
      </c>
      <c r="S372" s="1">
        <f>(Table2[[#This Row],[Close Price]]-Table2[[#This Row],[20D EMA]])/Table2[[#This Row],[20D EMA]]</f>
        <v>0.12153732290124768</v>
      </c>
      <c r="T372" s="1">
        <f>(Table2[[#This Row],[Close Price]]-Table2[[#This Row],[50D EMA]])/Table2[[#This Row],[50D EMA]]</f>
        <v>0.12294565459391597</v>
      </c>
      <c r="U372" s="1">
        <f>(Table2[[#This Row],[Close Price]]-Table2[[#This Row],[200D EMA]])/Table2[[#This Row],[200D EMA]]</f>
        <v>0.11954980876074248</v>
      </c>
      <c r="V372">
        <v>2.6095827333684398</v>
      </c>
      <c r="W372">
        <v>200.55</v>
      </c>
      <c r="X372">
        <v>214</v>
      </c>
      <c r="Y372">
        <v>187.2</v>
      </c>
      <c r="Z372">
        <v>214</v>
      </c>
      <c r="AA372">
        <v>167.16</v>
      </c>
      <c r="AB372">
        <v>214</v>
      </c>
      <c r="AC372" s="1">
        <f>(Table2[[#This Row],[Close Price]]/Table2[[#This Row],[Day Low]])-1</f>
        <v>5.7840937422089178E-2</v>
      </c>
      <c r="AD372" s="1">
        <f>(Table2[[#This Row],[Day High]]/Table2[[#This Row],[Close Price]])-1</f>
        <v>8.7202451095922395E-3</v>
      </c>
      <c r="AE372" s="1">
        <f>(Table2[[#This Row],[Close Price]]/Table2[[#This Row],[Current Week Low]])-1</f>
        <v>0.13327991452991461</v>
      </c>
      <c r="AF372" s="1">
        <f>(Table2[[#This Row],[Current Week High]]/Table2[[#This Row],[Close Price]])-1</f>
        <v>8.7202451095922395E-3</v>
      </c>
      <c r="AG372" s="1">
        <f>(Table2[[#This Row],[Close Price]]/Table2[[#This Row],[Current Month Low]])-1</f>
        <v>0.26914333572625027</v>
      </c>
      <c r="AH372" s="1">
        <f>(Table2[[#This Row],[Current Month High]]/Table2[[#This Row],[Close Price]])-1</f>
        <v>8.7202451095922395E-3</v>
      </c>
      <c r="AI372">
        <v>17.511194909262301</v>
      </c>
      <c r="AJ372">
        <v>26.914333572625001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0.19</v>
      </c>
      <c r="AM372" t="s">
        <v>3190</v>
      </c>
      <c r="AN372">
        <v>12.53</v>
      </c>
      <c r="AO372" t="s">
        <v>3190</v>
      </c>
      <c r="AP372">
        <v>9.2305278250158995E-2</v>
      </c>
      <c r="AQ372">
        <f>(Table2[[#This Row],[Sharpe Ratio]]-AVERAGE(Table2[Sharpe Ratio]))/_xlfn.STDEV.P(Table2[Sharpe Ratio])</f>
        <v>0.40557185032152709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549</v>
      </c>
      <c r="AT372">
        <f>_xlfn.RANK.AVG(Table2[[#This Row],[6M Return vs Nifty Z-Score]],Table2[6M Return vs Nifty Z-Score])</f>
        <v>334</v>
      </c>
      <c r="AU372">
        <f>_xlfn.RANK.AVG(Table2[[#This Row],[Sharpe Ratio Z-Score]],Table2[Sharpe Ratio Z-Score])</f>
        <v>246</v>
      </c>
      <c r="AV372">
        <f>(Table2[[#This Row],[Rank 1Y]]+Table2[[#This Row],[Rank 6M]]+Table2[[#This Row],[Rank Sharpe]])/3</f>
        <v>376.33333333333331</v>
      </c>
    </row>
    <row r="373" spans="1:48" x14ac:dyDescent="0.3">
      <c r="A373" t="s">
        <v>2023</v>
      </c>
      <c r="B373" t="s">
        <v>2024</v>
      </c>
      <c r="C373" t="s">
        <v>3152</v>
      </c>
      <c r="D373" t="s">
        <v>117</v>
      </c>
      <c r="E373">
        <v>3314.1518019</v>
      </c>
      <c r="F373">
        <v>1632.9</v>
      </c>
      <c r="G373">
        <v>2.3850747561103902</v>
      </c>
      <c r="H373">
        <f>(Table2[[#This Row],[1Y Return vs Nifty]]-AVERAGE(Table2[1Y Return vs Nifty]))/_xlfn.STDEV.P(Table2[1Y Return vs Nifty])</f>
        <v>-0.3001096770109945</v>
      </c>
      <c r="I373">
        <v>-8.9386246697372194</v>
      </c>
      <c r="J373">
        <f>(Table2[[#This Row],[1M Return vs Nifty]]-AVERAGE(Table2[1M Return vs Nifty]))/_xlfn.STDEV.P(Table2[1M Return vs Nifty])</f>
        <v>-1.2617696603062512</v>
      </c>
      <c r="K373">
        <v>-28.3319438009827</v>
      </c>
      <c r="L373">
        <f>(Table2[[#This Row],[6M Return vs Nifty]]-AVERAGE(Table2[6M Return vs Nifty]))/_xlfn.STDEV.P(Table2[6M Return vs Nifty])</f>
        <v>-1.1517416749502347</v>
      </c>
      <c r="M373">
        <v>-2.06844947848783</v>
      </c>
      <c r="N373">
        <f>(Table2[[#This Row],[1W Return vs Nifty]]-AVERAGE(Table2[1W Return vs Nifty]))/_xlfn.STDEV.P(Table2[1W Return vs Nifty])</f>
        <v>-0.78631024006520023</v>
      </c>
      <c r="O373">
        <v>1749.6</v>
      </c>
      <c r="P373">
        <v>1887.6502896902</v>
      </c>
      <c r="Q373">
        <v>1904.3873565373101</v>
      </c>
      <c r="R373">
        <v>29.3480714097321</v>
      </c>
      <c r="S373" s="1">
        <f>(Table2[[#This Row],[Close Price]]-Table2[[#This Row],[20D EMA]])/Table2[[#This Row],[20D EMA]]</f>
        <v>-6.6700960219478633E-2</v>
      </c>
      <c r="T373" s="1">
        <f>(Table2[[#This Row],[Close Price]]-Table2[[#This Row],[50D EMA]])/Table2[[#This Row],[50D EMA]]</f>
        <v>-0.13495629517902352</v>
      </c>
      <c r="U373" s="1">
        <f>(Table2[[#This Row],[Close Price]]-Table2[[#This Row],[200D EMA]])/Table2[[#This Row],[200D EMA]]</f>
        <v>-0.1425588946520561</v>
      </c>
      <c r="V373">
        <v>1.80167730615777</v>
      </c>
      <c r="W373">
        <v>1627.6</v>
      </c>
      <c r="X373">
        <v>1705.2</v>
      </c>
      <c r="Y373">
        <v>1627.6</v>
      </c>
      <c r="Z373">
        <v>1708</v>
      </c>
      <c r="AA373">
        <v>1565.8</v>
      </c>
      <c r="AB373">
        <v>1965</v>
      </c>
      <c r="AC373" s="1">
        <f>(Table2[[#This Row],[Close Price]]/Table2[[#This Row],[Day Low]])-1</f>
        <v>3.2563283362005979E-3</v>
      </c>
      <c r="AD373" s="1">
        <f>(Table2[[#This Row],[Day High]]/Table2[[#This Row],[Close Price]])-1</f>
        <v>4.4277053095719276E-2</v>
      </c>
      <c r="AE373" s="1">
        <f>(Table2[[#This Row],[Close Price]]/Table2[[#This Row],[Current Week Low]])-1</f>
        <v>3.2563283362005979E-3</v>
      </c>
      <c r="AF373" s="1">
        <f>(Table2[[#This Row],[Current Week High]]/Table2[[#This Row],[Close Price]])-1</f>
        <v>4.5991793741196663E-2</v>
      </c>
      <c r="AG373" s="1">
        <f>(Table2[[#This Row],[Close Price]]/Table2[[#This Row],[Current Month Low]])-1</f>
        <v>4.2853493421893152E-2</v>
      </c>
      <c r="AH373" s="1">
        <f>(Table2[[#This Row],[Current Month High]]/Table2[[#This Row],[Close Price]])-1</f>
        <v>0.20338048870108394</v>
      </c>
      <c r="AI373">
        <v>50.061240737338402</v>
      </c>
      <c r="AJ373">
        <v>26.56177336847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-0.26</v>
      </c>
      <c r="AM373" t="s">
        <v>3189</v>
      </c>
      <c r="AN373">
        <v>-13.3</v>
      </c>
      <c r="AO373" t="s">
        <v>3189</v>
      </c>
      <c r="AP373">
        <v>0.217113377662982</v>
      </c>
      <c r="AQ373">
        <f>(Table2[[#This Row],[Sharpe Ratio]]-AVERAGE(Table2[Sharpe Ratio]))/_xlfn.STDEV.P(Table2[Sharpe Ratio])</f>
        <v>1.8468139359566111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410</v>
      </c>
      <c r="AT373">
        <f>_xlfn.RANK.AVG(Table2[[#This Row],[6M Return vs Nifty Z-Score]],Table2[6M Return vs Nifty Z-Score])</f>
        <v>701</v>
      </c>
      <c r="AU373">
        <f>_xlfn.RANK.AVG(Table2[[#This Row],[Sharpe Ratio Z-Score]],Table2[Sharpe Ratio Z-Score])</f>
        <v>18</v>
      </c>
      <c r="AV373">
        <f>(Table2[[#This Row],[Rank 1Y]]+Table2[[#This Row],[Rank 6M]]+Table2[[#This Row],[Rank Sharpe]])/3</f>
        <v>376.33333333333331</v>
      </c>
    </row>
    <row r="374" spans="1:48" x14ac:dyDescent="0.3">
      <c r="A374" t="s">
        <v>1175</v>
      </c>
      <c r="B374" t="s">
        <v>1176</v>
      </c>
      <c r="C374" t="s">
        <v>3156</v>
      </c>
      <c r="D374" t="s">
        <v>504</v>
      </c>
      <c r="E374">
        <v>10423.69115022</v>
      </c>
      <c r="F374">
        <v>325.3</v>
      </c>
      <c r="G374">
        <v>-4.0345183181584998</v>
      </c>
      <c r="H374">
        <f>(Table2[[#This Row],[1Y Return vs Nifty]]-AVERAGE(Table2[1Y Return vs Nifty]))/_xlfn.STDEV.P(Table2[1Y Return vs Nifty])</f>
        <v>-0.4248336984397707</v>
      </c>
      <c r="I374">
        <v>2.3664091406951302</v>
      </c>
      <c r="J374">
        <f>(Table2[[#This Row],[1M Return vs Nifty]]-AVERAGE(Table2[1M Return vs Nifty]))/_xlfn.STDEV.P(Table2[1M Return vs Nifty])</f>
        <v>-0.21464508535688498</v>
      </c>
      <c r="K374">
        <v>11.4061803259454</v>
      </c>
      <c r="L374">
        <f>(Table2[[#This Row],[6M Return vs Nifty]]-AVERAGE(Table2[6M Return vs Nifty]))/_xlfn.STDEV.P(Table2[6M Return vs Nifty])</f>
        <v>0.1332553974656987</v>
      </c>
      <c r="M374">
        <v>3.4917762773005099</v>
      </c>
      <c r="N374">
        <f>(Table2[[#This Row],[1W Return vs Nifty]]-AVERAGE(Table2[1W Return vs Nifty]))/_xlfn.STDEV.P(Table2[1W Return vs Nifty])</f>
        <v>0.39079580764809813</v>
      </c>
      <c r="O374">
        <v>318.19</v>
      </c>
      <c r="P374">
        <v>325.96366472875599</v>
      </c>
      <c r="Q374">
        <v>314.15619574614902</v>
      </c>
      <c r="R374">
        <v>65.812460350610095</v>
      </c>
      <c r="S374" s="1">
        <f>(Table2[[#This Row],[Close Price]]-Table2[[#This Row],[20D EMA]])/Table2[[#This Row],[20D EMA]]</f>
        <v>2.2345139696407848E-2</v>
      </c>
      <c r="T374" s="1">
        <f>(Table2[[#This Row],[Close Price]]-Table2[[#This Row],[50D EMA]])/Table2[[#This Row],[50D EMA]]</f>
        <v>-2.0360083057362559E-3</v>
      </c>
      <c r="U374" s="1">
        <f>(Table2[[#This Row],[Close Price]]-Table2[[#This Row],[200D EMA]])/Table2[[#This Row],[200D EMA]]</f>
        <v>3.5472177231403813E-2</v>
      </c>
      <c r="V374">
        <v>0.260864667841257</v>
      </c>
      <c r="W374">
        <v>320</v>
      </c>
      <c r="X374">
        <v>328.15</v>
      </c>
      <c r="Y374">
        <v>301.55</v>
      </c>
      <c r="Z374">
        <v>328.15</v>
      </c>
      <c r="AA374">
        <v>297.05</v>
      </c>
      <c r="AB374">
        <v>334.35</v>
      </c>
      <c r="AC374" s="1">
        <f>(Table2[[#This Row],[Close Price]]/Table2[[#This Row],[Day Low]])-1</f>
        <v>1.6562500000000036E-2</v>
      </c>
      <c r="AD374" s="1">
        <f>(Table2[[#This Row],[Day High]]/Table2[[#This Row],[Close Price]])-1</f>
        <v>8.7611435597909626E-3</v>
      </c>
      <c r="AE374" s="1">
        <f>(Table2[[#This Row],[Close Price]]/Table2[[#This Row],[Current Week Low]])-1</f>
        <v>7.875974133642849E-2</v>
      </c>
      <c r="AF374" s="1">
        <f>(Table2[[#This Row],[Current Week High]]/Table2[[#This Row],[Close Price]])-1</f>
        <v>8.7611435597909626E-3</v>
      </c>
      <c r="AG374" s="1">
        <f>(Table2[[#This Row],[Close Price]]/Table2[[#This Row],[Current Month Low]])-1</f>
        <v>9.5101834707961519E-2</v>
      </c>
      <c r="AH374" s="1">
        <f>(Table2[[#This Row],[Current Month High]]/Table2[[#This Row],[Close Price]])-1</f>
        <v>2.7820473409160718E-2</v>
      </c>
      <c r="AI374">
        <v>23.270826928988601</v>
      </c>
      <c r="AJ374">
        <v>25.448305117427001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0.11</v>
      </c>
      <c r="AM374" t="s">
        <v>3190</v>
      </c>
      <c r="AN374">
        <v>1.4</v>
      </c>
      <c r="AO374" t="s">
        <v>3190</v>
      </c>
      <c r="AP374">
        <v>3.4183880487604998E-2</v>
      </c>
      <c r="AQ374">
        <f>(Table2[[#This Row],[Sharpe Ratio]]-AVERAGE(Table2[Sharpe Ratio]))/_xlfn.STDEV.P(Table2[Sharpe Ratio])</f>
        <v>-0.26559456376075696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457</v>
      </c>
      <c r="AT374">
        <f>_xlfn.RANK.AVG(Table2[[#This Row],[6M Return vs Nifty Z-Score]],Table2[6M Return vs Nifty Z-Score])</f>
        <v>257</v>
      </c>
      <c r="AU374">
        <f>_xlfn.RANK.AVG(Table2[[#This Row],[Sharpe Ratio Z-Score]],Table2[Sharpe Ratio Z-Score])</f>
        <v>418</v>
      </c>
      <c r="AV374">
        <f>(Table2[[#This Row],[Rank 1Y]]+Table2[[#This Row],[Rank 6M]]+Table2[[#This Row],[Rank Sharpe]])/3</f>
        <v>377.33333333333331</v>
      </c>
    </row>
    <row r="375" spans="1:48" x14ac:dyDescent="0.3">
      <c r="A375" t="s">
        <v>683</v>
      </c>
      <c r="B375" t="s">
        <v>684</v>
      </c>
      <c r="C375" t="s">
        <v>3144</v>
      </c>
      <c r="D375" t="s">
        <v>491</v>
      </c>
      <c r="E375">
        <v>26005.169688639999</v>
      </c>
      <c r="F375">
        <v>2883.7</v>
      </c>
      <c r="G375">
        <v>-25.3928283529734</v>
      </c>
      <c r="H375">
        <f>(Table2[[#This Row],[1Y Return vs Nifty]]-AVERAGE(Table2[1Y Return vs Nifty]))/_xlfn.STDEV.P(Table2[1Y Return vs Nifty])</f>
        <v>-0.83979681022050978</v>
      </c>
      <c r="I375">
        <v>3.3676757774001</v>
      </c>
      <c r="J375">
        <f>(Table2[[#This Row],[1M Return vs Nifty]]-AVERAGE(Table2[1M Return vs Nifty]))/_xlfn.STDEV.P(Table2[1M Return vs Nifty])</f>
        <v>-0.121903133501495</v>
      </c>
      <c r="K375">
        <v>9.1494854881774508</v>
      </c>
      <c r="L375">
        <f>(Table2[[#This Row],[6M Return vs Nifty]]-AVERAGE(Table2[6M Return vs Nifty]))/_xlfn.STDEV.P(Table2[6M Return vs Nifty])</f>
        <v>6.0281488314740173E-2</v>
      </c>
      <c r="M375">
        <v>7.0626289198098204</v>
      </c>
      <c r="N375">
        <f>(Table2[[#This Row],[1W Return vs Nifty]]-AVERAGE(Table2[1W Return vs Nifty]))/_xlfn.STDEV.P(Table2[1W Return vs Nifty])</f>
        <v>1.1467493292501674</v>
      </c>
      <c r="O375">
        <v>2816.6</v>
      </c>
      <c r="P375">
        <v>2762.68853062376</v>
      </c>
      <c r="Q375">
        <v>2615.35139505606</v>
      </c>
      <c r="R375">
        <v>59.840757915044499</v>
      </c>
      <c r="S375" s="1">
        <f>(Table2[[#This Row],[Close Price]]-Table2[[#This Row],[20D EMA]])/Table2[[#This Row],[20D EMA]]</f>
        <v>2.3823049066250056E-2</v>
      </c>
      <c r="T375" s="1">
        <f>(Table2[[#This Row],[Close Price]]-Table2[[#This Row],[50D EMA]])/Table2[[#This Row],[50D EMA]]</f>
        <v>4.3802067455254473E-2</v>
      </c>
      <c r="U375" s="1">
        <f>(Table2[[#This Row],[Close Price]]-Table2[[#This Row],[200D EMA]])/Table2[[#This Row],[200D EMA]]</f>
        <v>0.10260518164068265</v>
      </c>
      <c r="V375">
        <v>0.64670234017741002</v>
      </c>
      <c r="W375">
        <v>2855</v>
      </c>
      <c r="X375">
        <v>2959.25</v>
      </c>
      <c r="Y375">
        <v>2733.05</v>
      </c>
      <c r="Z375">
        <v>2969</v>
      </c>
      <c r="AA375">
        <v>2605</v>
      </c>
      <c r="AB375">
        <v>3100</v>
      </c>
      <c r="AC375" s="1">
        <f>(Table2[[#This Row],[Close Price]]/Table2[[#This Row],[Day Low]])-1</f>
        <v>1.0052539404553418E-2</v>
      </c>
      <c r="AD375" s="1">
        <f>(Table2[[#This Row],[Day High]]/Table2[[#This Row],[Close Price]])-1</f>
        <v>2.619898047647129E-2</v>
      </c>
      <c r="AE375" s="1">
        <f>(Table2[[#This Row],[Close Price]]/Table2[[#This Row],[Current Week Low]])-1</f>
        <v>5.5121567479555766E-2</v>
      </c>
      <c r="AF375" s="1">
        <f>(Table2[[#This Row],[Current Week High]]/Table2[[#This Row],[Close Price]])-1</f>
        <v>2.9580053403613471E-2</v>
      </c>
      <c r="AG375" s="1">
        <f>(Table2[[#This Row],[Close Price]]/Table2[[#This Row],[Current Month Low]])-1</f>
        <v>0.1069865642994241</v>
      </c>
      <c r="AH375" s="1">
        <f>(Table2[[#This Row],[Current Month High]]/Table2[[#This Row],[Close Price]])-1</f>
        <v>7.5007802475985708E-2</v>
      </c>
      <c r="AI375">
        <v>35.104206401498097</v>
      </c>
      <c r="AJ375">
        <v>42.404938271604898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0.16</v>
      </c>
      <c r="AM375" t="s">
        <v>3190</v>
      </c>
      <c r="AN375">
        <v>1.25</v>
      </c>
      <c r="AO375" t="s">
        <v>3190</v>
      </c>
      <c r="AP375">
        <v>9.2825325321343993E-2</v>
      </c>
      <c r="AQ375">
        <f>(Table2[[#This Row],[Sharpe Ratio]]-AVERAGE(Table2[Sharpe Ratio]))/_xlfn.STDEV.P(Table2[Sharpe Ratio])</f>
        <v>0.41157717953517003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0.6569080533780729</v>
      </c>
      <c r="AS375">
        <f>_xlfn.RANK.AVG(Table2[[#This Row],[1Y Return vs Nifty Z-Score]],Table2[1Y Return vs Nifty Z-Score])</f>
        <v>610</v>
      </c>
      <c r="AT375">
        <f>_xlfn.RANK.AVG(Table2[[#This Row],[6M Return vs Nifty Z-Score]],Table2[6M Return vs Nifty Z-Score])</f>
        <v>282</v>
      </c>
      <c r="AU375">
        <f>_xlfn.RANK.AVG(Table2[[#This Row],[Sharpe Ratio Z-Score]],Table2[Sharpe Ratio Z-Score])</f>
        <v>243</v>
      </c>
      <c r="AV375">
        <f>(Table2[[#This Row],[Rank 1Y]]+Table2[[#This Row],[Rank 6M]]+Table2[[#This Row],[Rank Sharpe]])/3</f>
        <v>378.33333333333331</v>
      </c>
    </row>
    <row r="376" spans="1:48" x14ac:dyDescent="0.3">
      <c r="A376" t="s">
        <v>70</v>
      </c>
      <c r="B376" t="s">
        <v>71</v>
      </c>
      <c r="C376" t="s">
        <v>3151</v>
      </c>
      <c r="D376" t="s">
        <v>72</v>
      </c>
      <c r="E376">
        <v>316961.55270846002</v>
      </c>
      <c r="F376">
        <v>10997.8</v>
      </c>
      <c r="G376">
        <v>5.7937774030562297</v>
      </c>
      <c r="H376">
        <f>(Table2[[#This Row],[1Y Return vs Nifty]]-AVERAGE(Table2[1Y Return vs Nifty]))/_xlfn.STDEV.P(Table2[1Y Return vs Nifty])</f>
        <v>-0.23388318927829377</v>
      </c>
      <c r="I376">
        <v>2.9853034874405102</v>
      </c>
      <c r="J376">
        <f>(Table2[[#This Row],[1M Return vs Nifty]]-AVERAGE(Table2[1M Return vs Nifty]))/_xlfn.STDEV.P(Table2[1M Return vs Nifty])</f>
        <v>-0.1573202254191563</v>
      </c>
      <c r="K376">
        <v>3.5624046533481102</v>
      </c>
      <c r="L376">
        <f>(Table2[[#This Row],[6M Return vs Nifty]]-AVERAGE(Table2[6M Return vs Nifty]))/_xlfn.STDEV.P(Table2[6M Return vs Nifty])</f>
        <v>-0.12038588524257988</v>
      </c>
      <c r="M376">
        <v>2.3709381107882401</v>
      </c>
      <c r="N376">
        <f>(Table2[[#This Row],[1W Return vs Nifty]]-AVERAGE(Table2[1W Return vs Nifty]))/_xlfn.STDEV.P(Table2[1W Return vs Nifty])</f>
        <v>0.15351310686279196</v>
      </c>
      <c r="O376">
        <v>11066.96</v>
      </c>
      <c r="P376">
        <v>11168.5900331499</v>
      </c>
      <c r="Q376">
        <v>10706.4699494747</v>
      </c>
      <c r="R376">
        <v>46.837536585431501</v>
      </c>
      <c r="S376" s="1">
        <f>(Table2[[#This Row],[Close Price]]-Table2[[#This Row],[20D EMA]])/Table2[[#This Row],[20D EMA]]</f>
        <v>-6.2492319480688336E-3</v>
      </c>
      <c r="T376" s="1">
        <f>(Table2[[#This Row],[Close Price]]-Table2[[#This Row],[50D EMA]])/Table2[[#This Row],[50D EMA]]</f>
        <v>-1.5291995913805796E-2</v>
      </c>
      <c r="U376" s="1">
        <f>(Table2[[#This Row],[Close Price]]-Table2[[#This Row],[200D EMA]])/Table2[[#This Row],[200D EMA]]</f>
        <v>2.7210654109162555E-2</v>
      </c>
      <c r="V376">
        <v>1.0794553645028999</v>
      </c>
      <c r="W376">
        <v>10957.6</v>
      </c>
      <c r="X376">
        <v>11190</v>
      </c>
      <c r="Y376">
        <v>10957.6</v>
      </c>
      <c r="Z376">
        <v>11690</v>
      </c>
      <c r="AA376">
        <v>10542.5</v>
      </c>
      <c r="AB376">
        <v>11690</v>
      </c>
      <c r="AC376" s="1">
        <f>(Table2[[#This Row],[Close Price]]/Table2[[#This Row],[Day Low]])-1</f>
        <v>3.6686865737021179E-3</v>
      </c>
      <c r="AD376" s="1">
        <f>(Table2[[#This Row],[Day High]]/Table2[[#This Row],[Close Price]])-1</f>
        <v>1.7476222517230688E-2</v>
      </c>
      <c r="AE376" s="1">
        <f>(Table2[[#This Row],[Close Price]]/Table2[[#This Row],[Current Week Low]])-1</f>
        <v>3.6686865737021179E-3</v>
      </c>
      <c r="AF376" s="1">
        <f>(Table2[[#This Row],[Current Week High]]/Table2[[#This Row],[Close Price]])-1</f>
        <v>6.2939860699412709E-2</v>
      </c>
      <c r="AG376" s="1">
        <f>(Table2[[#This Row],[Close Price]]/Table2[[#This Row],[Current Month Low]])-1</f>
        <v>4.3187099834005149E-2</v>
      </c>
      <c r="AH376" s="1">
        <f>(Table2[[#This Row],[Current Month High]]/Table2[[#This Row],[Close Price]])-1</f>
        <v>6.2939860699412709E-2</v>
      </c>
      <c r="AI376">
        <v>10.367528051064699</v>
      </c>
      <c r="AJ376">
        <v>28.056356067883399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0.02</v>
      </c>
      <c r="AM376" t="s">
        <v>3190</v>
      </c>
      <c r="AN376">
        <v>-0.41</v>
      </c>
      <c r="AO376" t="s">
        <v>3189</v>
      </c>
      <c r="AP376">
        <v>3.4417360767644997E-2</v>
      </c>
      <c r="AQ376">
        <f>(Table2[[#This Row],[Sharpe Ratio]]-AVERAGE(Table2[Sharpe Ratio]))/_xlfn.STDEV.P(Table2[Sharpe Ratio])</f>
        <v>-0.26289841176947892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383</v>
      </c>
      <c r="AT376">
        <f>_xlfn.RANK.AVG(Table2[[#This Row],[6M Return vs Nifty Z-Score]],Table2[6M Return vs Nifty Z-Score])</f>
        <v>338</v>
      </c>
      <c r="AU376">
        <f>_xlfn.RANK.AVG(Table2[[#This Row],[Sharpe Ratio Z-Score]],Table2[Sharpe Ratio Z-Score])</f>
        <v>416</v>
      </c>
      <c r="AV376">
        <f>(Table2[[#This Row],[Rank 1Y]]+Table2[[#This Row],[Rank 6M]]+Table2[[#This Row],[Rank Sharpe]])/3</f>
        <v>379</v>
      </c>
    </row>
    <row r="377" spans="1:48" x14ac:dyDescent="0.3">
      <c r="A377" t="s">
        <v>1009</v>
      </c>
      <c r="B377" t="s">
        <v>1010</v>
      </c>
      <c r="C377" t="s">
        <v>3148</v>
      </c>
      <c r="D377" t="s">
        <v>51</v>
      </c>
      <c r="E377">
        <v>14258.142927089901</v>
      </c>
      <c r="F377">
        <v>6190.95</v>
      </c>
      <c r="G377">
        <v>3.12018782857329</v>
      </c>
      <c r="H377">
        <f>(Table2[[#This Row],[1Y Return vs Nifty]]-AVERAGE(Table2[1Y Return vs Nifty]))/_xlfn.STDEV.P(Table2[1Y Return vs Nifty])</f>
        <v>-0.28582742305163772</v>
      </c>
      <c r="I377">
        <v>-0.69307762555262098</v>
      </c>
      <c r="J377">
        <f>(Table2[[#This Row],[1M Return vs Nifty]]-AVERAGE(Table2[1M Return vs Nifty]))/_xlfn.STDEV.P(Table2[1M Return vs Nifty])</f>
        <v>-0.49802891537374244</v>
      </c>
      <c r="K377">
        <v>10.558964950972801</v>
      </c>
      <c r="L377">
        <f>(Table2[[#This Row],[6M Return vs Nifty]]-AVERAGE(Table2[6M Return vs Nifty]))/_xlfn.STDEV.P(Table2[6M Return vs Nifty])</f>
        <v>0.10585930616888198</v>
      </c>
      <c r="M377">
        <v>-1.49398033306239</v>
      </c>
      <c r="N377">
        <f>(Table2[[#This Row],[1W Return vs Nifty]]-AVERAGE(Table2[1W Return vs Nifty]))/_xlfn.STDEV.P(Table2[1W Return vs Nifty])</f>
        <v>-0.66469447570508911</v>
      </c>
      <c r="O377">
        <v>6328.93</v>
      </c>
      <c r="P377">
        <v>6534.6607029502402</v>
      </c>
      <c r="Q377">
        <v>6175.7007188325997</v>
      </c>
      <c r="R377">
        <v>39.8452254281246</v>
      </c>
      <c r="S377" s="1">
        <f>(Table2[[#This Row],[Close Price]]-Table2[[#This Row],[20D EMA]])/Table2[[#This Row],[20D EMA]]</f>
        <v>-2.180147355082146E-2</v>
      </c>
      <c r="T377" s="1">
        <f>(Table2[[#This Row],[Close Price]]-Table2[[#This Row],[50D EMA]])/Table2[[#This Row],[50D EMA]]</f>
        <v>-5.259809477102053E-2</v>
      </c>
      <c r="U377" s="1">
        <f>(Table2[[#This Row],[Close Price]]-Table2[[#This Row],[200D EMA]])/Table2[[#This Row],[200D EMA]]</f>
        <v>2.4692390162136457E-3</v>
      </c>
      <c r="V377">
        <v>0.82833140380562198</v>
      </c>
      <c r="W377">
        <v>6155</v>
      </c>
      <c r="X377">
        <v>6289</v>
      </c>
      <c r="Y377">
        <v>6036.05</v>
      </c>
      <c r="Z377">
        <v>6291.9</v>
      </c>
      <c r="AA377">
        <v>6009.05</v>
      </c>
      <c r="AB377">
        <v>6899</v>
      </c>
      <c r="AC377" s="1">
        <f>(Table2[[#This Row],[Close Price]]/Table2[[#This Row],[Day Low]])-1</f>
        <v>5.8407798537774003E-3</v>
      </c>
      <c r="AD377" s="1">
        <f>(Table2[[#This Row],[Day High]]/Table2[[#This Row],[Close Price]])-1</f>
        <v>1.5837633965708031E-2</v>
      </c>
      <c r="AE377" s="1">
        <f>(Table2[[#This Row],[Close Price]]/Table2[[#This Row],[Current Week Low]])-1</f>
        <v>2.566247794501364E-2</v>
      </c>
      <c r="AF377" s="1">
        <f>(Table2[[#This Row],[Current Week High]]/Table2[[#This Row],[Close Price]])-1</f>
        <v>1.6306059651588267E-2</v>
      </c>
      <c r="AG377" s="1">
        <f>(Table2[[#This Row],[Close Price]]/Table2[[#This Row],[Current Month Low]])-1</f>
        <v>3.0271007896422786E-2</v>
      </c>
      <c r="AH377" s="1">
        <f>(Table2[[#This Row],[Current Month High]]/Table2[[#This Row],[Close Price]])-1</f>
        <v>0.11436855409912861</v>
      </c>
      <c r="AI377">
        <v>22.759834920327201</v>
      </c>
      <c r="AJ377">
        <v>31.889370086608899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</v>
      </c>
      <c r="AM377" t="s">
        <v>3189</v>
      </c>
      <c r="AN377">
        <v>-4.04</v>
      </c>
      <c r="AO377" t="s">
        <v>3189</v>
      </c>
      <c r="AP377">
        <v>1.2352556404764001E-2</v>
      </c>
      <c r="AQ377">
        <f>(Table2[[#This Row],[Sharpe Ratio]]-AVERAGE(Table2[Sharpe Ratio]))/_xlfn.STDEV.P(Table2[Sharpe Ratio])</f>
        <v>-0.51769537453631553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406</v>
      </c>
      <c r="AT377">
        <f>_xlfn.RANK.AVG(Table2[[#This Row],[6M Return vs Nifty Z-Score]],Table2[6M Return vs Nifty Z-Score])</f>
        <v>261</v>
      </c>
      <c r="AU377">
        <f>_xlfn.RANK.AVG(Table2[[#This Row],[Sharpe Ratio Z-Score]],Table2[Sharpe Ratio Z-Score])</f>
        <v>471</v>
      </c>
      <c r="AV377">
        <f>(Table2[[#This Row],[Rank 1Y]]+Table2[[#This Row],[Rank 6M]]+Table2[[#This Row],[Rank Sharpe]])/3</f>
        <v>379.33333333333331</v>
      </c>
    </row>
    <row r="378" spans="1:48" x14ac:dyDescent="0.3">
      <c r="A378" t="s">
        <v>1889</v>
      </c>
      <c r="B378" t="s">
        <v>1890</v>
      </c>
      <c r="C378" t="s">
        <v>3152</v>
      </c>
      <c r="D378" t="s">
        <v>256</v>
      </c>
      <c r="E378">
        <v>3950.11349346</v>
      </c>
      <c r="F378">
        <v>1258.3</v>
      </c>
      <c r="G378">
        <v>4.4788324012988996</v>
      </c>
      <c r="H378">
        <f>(Table2[[#This Row],[1Y Return vs Nifty]]-AVERAGE(Table2[1Y Return vs Nifty]))/_xlfn.STDEV.P(Table2[1Y Return vs Nifty])</f>
        <v>-0.25943079434912164</v>
      </c>
      <c r="I378">
        <v>19.8634202608458</v>
      </c>
      <c r="J378">
        <f>(Table2[[#This Row],[1M Return vs Nifty]]-AVERAGE(Table2[1M Return vs Nifty]))/_xlfn.STDEV.P(Table2[1M Return vs Nifty])</f>
        <v>1.4060090974872985</v>
      </c>
      <c r="K378">
        <v>48.075526946922402</v>
      </c>
      <c r="L378">
        <f>(Table2[[#This Row],[6M Return vs Nifty]]-AVERAGE(Table2[6M Return vs Nifty]))/_xlfn.STDEV.P(Table2[6M Return vs Nifty])</f>
        <v>1.319018542823388</v>
      </c>
      <c r="M378">
        <v>4.1728774822345498</v>
      </c>
      <c r="N378">
        <f>(Table2[[#This Row],[1W Return vs Nifty]]-AVERAGE(Table2[1W Return vs Nifty]))/_xlfn.STDEV.P(Table2[1W Return vs Nifty])</f>
        <v>0.53498569896645931</v>
      </c>
      <c r="O378">
        <v>1202.33</v>
      </c>
      <c r="P378">
        <v>1178.9855377567201</v>
      </c>
      <c r="Q378">
        <v>1108.85791905678</v>
      </c>
      <c r="R378">
        <v>65.406598855526894</v>
      </c>
      <c r="S378" s="1">
        <f>(Table2[[#This Row],[Close Price]]-Table2[[#This Row],[20D EMA]])/Table2[[#This Row],[20D EMA]]</f>
        <v>4.6551279598779062E-2</v>
      </c>
      <c r="T378" s="1">
        <f>(Table2[[#This Row],[Close Price]]-Table2[[#This Row],[50D EMA]])/Table2[[#This Row],[50D EMA]]</f>
        <v>6.7273481907329527E-2</v>
      </c>
      <c r="U378" s="1">
        <f>(Table2[[#This Row],[Close Price]]-Table2[[#This Row],[200D EMA]])/Table2[[#This Row],[200D EMA]]</f>
        <v>0.13477117164869851</v>
      </c>
      <c r="V378">
        <v>1.19243887856635</v>
      </c>
      <c r="W378">
        <v>1253.05</v>
      </c>
      <c r="X378">
        <v>1287.95</v>
      </c>
      <c r="Y378">
        <v>1175.75</v>
      </c>
      <c r="Z378">
        <v>1287.95</v>
      </c>
      <c r="AA378">
        <v>1103.1500000000001</v>
      </c>
      <c r="AB378">
        <v>1287.95</v>
      </c>
      <c r="AC378" s="1">
        <f>(Table2[[#This Row],[Close Price]]/Table2[[#This Row],[Day Low]])-1</f>
        <v>4.1897769442560406E-3</v>
      </c>
      <c r="AD378" s="1">
        <f>(Table2[[#This Row],[Day High]]/Table2[[#This Row],[Close Price]])-1</f>
        <v>2.3563538106969872E-2</v>
      </c>
      <c r="AE378" s="1">
        <f>(Table2[[#This Row],[Close Price]]/Table2[[#This Row],[Current Week Low]])-1</f>
        <v>7.0210503933659352E-2</v>
      </c>
      <c r="AF378" s="1">
        <f>(Table2[[#This Row],[Current Week High]]/Table2[[#This Row],[Close Price]])-1</f>
        <v>2.3563538106969872E-2</v>
      </c>
      <c r="AG378" s="1">
        <f>(Table2[[#This Row],[Close Price]]/Table2[[#This Row],[Current Month Low]])-1</f>
        <v>0.14064270498119003</v>
      </c>
      <c r="AH378" s="1">
        <f>(Table2[[#This Row],[Current Month High]]/Table2[[#This Row],[Close Price]])-1</f>
        <v>2.3563538106969872E-2</v>
      </c>
      <c r="AI378">
        <v>9.2744178653739304</v>
      </c>
      <c r="AJ378">
        <v>67.405042240404399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0.12</v>
      </c>
      <c r="AM378" t="s">
        <v>3190</v>
      </c>
      <c r="AN378">
        <v>2.13</v>
      </c>
      <c r="AO378" t="s">
        <v>3190</v>
      </c>
      <c r="AP378">
        <v>-5.5483303739953999E-2</v>
      </c>
      <c r="AQ378">
        <f>(Table2[[#This Row],[Sharpe Ratio]]-AVERAGE(Table2[Sharpe Ratio]))/_xlfn.STDEV.P(Table2[Sharpe Ratio])</f>
        <v>-1.3010411430864808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1.6995414018415436</v>
      </c>
      <c r="AS378">
        <f>_xlfn.RANK.AVG(Table2[[#This Row],[1Y Return vs Nifty Z-Score]],Table2[1Y Return vs Nifty Z-Score])</f>
        <v>399</v>
      </c>
      <c r="AT378">
        <f>_xlfn.RANK.AVG(Table2[[#This Row],[6M Return vs Nifty Z-Score]],Table2[6M Return vs Nifty Z-Score])</f>
        <v>73</v>
      </c>
      <c r="AU378">
        <f>_xlfn.RANK.AVG(Table2[[#This Row],[Sharpe Ratio Z-Score]],Table2[Sharpe Ratio Z-Score])</f>
        <v>668</v>
      </c>
      <c r="AV378">
        <f>(Table2[[#This Row],[Rank 1Y]]+Table2[[#This Row],[Rank 6M]]+Table2[[#This Row],[Rank Sharpe]])/3</f>
        <v>380</v>
      </c>
    </row>
    <row r="379" spans="1:48" x14ac:dyDescent="0.3">
      <c r="A379" t="s">
        <v>1375</v>
      </c>
      <c r="B379" t="s">
        <v>1376</v>
      </c>
      <c r="C379" t="s">
        <v>3142</v>
      </c>
      <c r="D379" t="s">
        <v>131</v>
      </c>
      <c r="E379">
        <v>8159.2693029899901</v>
      </c>
      <c r="F379">
        <v>503.1</v>
      </c>
      <c r="G379">
        <v>77.642266569155396</v>
      </c>
      <c r="H379">
        <f>(Table2[[#This Row],[1Y Return vs Nifty]]-AVERAGE(Table2[1Y Return vs Nifty]))/_xlfn.STDEV.P(Table2[1Y Return vs Nifty])</f>
        <v>1.1620358976021965</v>
      </c>
      <c r="I379">
        <v>25.119917586146901</v>
      </c>
      <c r="J379">
        <f>(Table2[[#This Row],[1M Return vs Nifty]]-AVERAGE(Table2[1M Return vs Nifty]))/_xlfn.STDEV.P(Table2[1M Return vs Nifty])</f>
        <v>1.8928902178603382</v>
      </c>
      <c r="K379">
        <v>-11.4107977371094</v>
      </c>
      <c r="L379">
        <f>(Table2[[#This Row],[6M Return vs Nifty]]-AVERAGE(Table2[6M Return vs Nifty]))/_xlfn.STDEV.P(Table2[6M Return vs Nifty])</f>
        <v>-0.60456881181890088</v>
      </c>
      <c r="M379">
        <v>13.1826749819906</v>
      </c>
      <c r="N379">
        <f>(Table2[[#This Row],[1W Return vs Nifty]]-AVERAGE(Table2[1W Return vs Nifty]))/_xlfn.STDEV.P(Table2[1W Return vs Nifty])</f>
        <v>2.4423699656204549</v>
      </c>
      <c r="O379">
        <v>455.52</v>
      </c>
      <c r="P379">
        <v>462.92167721171302</v>
      </c>
      <c r="Q379">
        <v>461.71816403259498</v>
      </c>
      <c r="R379">
        <v>77.094728288838098</v>
      </c>
      <c r="S379" s="1">
        <f>(Table2[[#This Row],[Close Price]]-Table2[[#This Row],[20D EMA]])/Table2[[#This Row],[20D EMA]]</f>
        <v>0.10445205479452065</v>
      </c>
      <c r="T379" s="1">
        <f>(Table2[[#This Row],[Close Price]]-Table2[[#This Row],[50D EMA]])/Table2[[#This Row],[50D EMA]]</f>
        <v>8.6792917174003531E-2</v>
      </c>
      <c r="U379" s="1">
        <f>(Table2[[#This Row],[Close Price]]-Table2[[#This Row],[200D EMA]])/Table2[[#This Row],[200D EMA]]</f>
        <v>8.9625748326599711E-2</v>
      </c>
      <c r="V379">
        <v>1.6549598744690499</v>
      </c>
      <c r="W379">
        <v>499</v>
      </c>
      <c r="X379">
        <v>523.85</v>
      </c>
      <c r="Y379">
        <v>430</v>
      </c>
      <c r="Z379">
        <v>523.85</v>
      </c>
      <c r="AA379">
        <v>404.35</v>
      </c>
      <c r="AB379">
        <v>523.85</v>
      </c>
      <c r="AC379" s="1">
        <f>(Table2[[#This Row],[Close Price]]/Table2[[#This Row],[Day Low]])-1</f>
        <v>8.2164328657314822E-3</v>
      </c>
      <c r="AD379" s="1">
        <f>(Table2[[#This Row],[Day High]]/Table2[[#This Row],[Close Price]])-1</f>
        <v>4.1244285430331873E-2</v>
      </c>
      <c r="AE379" s="1">
        <f>(Table2[[#This Row],[Close Price]]/Table2[[#This Row],[Current Week Low]])-1</f>
        <v>0.17000000000000015</v>
      </c>
      <c r="AF379" s="1">
        <f>(Table2[[#This Row],[Current Week High]]/Table2[[#This Row],[Close Price]])-1</f>
        <v>4.1244285430331873E-2</v>
      </c>
      <c r="AG379" s="1">
        <f>(Table2[[#This Row],[Close Price]]/Table2[[#This Row],[Current Month Low]])-1</f>
        <v>0.24421911710152089</v>
      </c>
      <c r="AH379" s="1">
        <f>(Table2[[#This Row],[Current Month High]]/Table2[[#This Row],[Close Price]])-1</f>
        <v>4.1244285430331873E-2</v>
      </c>
      <c r="AI379">
        <v>26.1776982707215</v>
      </c>
      <c r="AJ379">
        <v>99.629654123404507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7.0000000000000007E-2</v>
      </c>
      <c r="AM379" t="s">
        <v>3190</v>
      </c>
      <c r="AN379">
        <v>11.8</v>
      </c>
      <c r="AO379" t="s">
        <v>3190</v>
      </c>
      <c r="AQ379">
        <f>(Table2[[#This Row],[Sharpe Ratio]]-AVERAGE(Table2[Sharpe Ratio]))/_xlfn.STDEV.P(Table2[Sharpe Ratio])</f>
        <v>-0.66033855426170107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78</v>
      </c>
      <c r="AT379">
        <f>_xlfn.RANK.AVG(Table2[[#This Row],[6M Return vs Nifty Z-Score]],Table2[6M Return vs Nifty Z-Score])</f>
        <v>532</v>
      </c>
      <c r="AU379">
        <f>_xlfn.RANK.AVG(Table2[[#This Row],[Sharpe Ratio Z-Score]],Table2[Sharpe Ratio Z-Score])</f>
        <v>533</v>
      </c>
      <c r="AV379">
        <f>(Table2[[#This Row],[Rank 1Y]]+Table2[[#This Row],[Rank 6M]]+Table2[[#This Row],[Rank Sharpe]])/3</f>
        <v>381</v>
      </c>
    </row>
    <row r="380" spans="1:48" x14ac:dyDescent="0.3">
      <c r="A380" t="s">
        <v>1632</v>
      </c>
      <c r="B380" t="s">
        <v>1633</v>
      </c>
      <c r="C380" t="s">
        <v>3158</v>
      </c>
      <c r="D380" t="s">
        <v>256</v>
      </c>
      <c r="E380">
        <v>5719.1475</v>
      </c>
      <c r="F380">
        <v>605.5</v>
      </c>
      <c r="G380">
        <v>-8.1560978393247296</v>
      </c>
      <c r="H380">
        <f>(Table2[[#This Row],[1Y Return vs Nifty]]-AVERAGE(Table2[1Y Return vs Nifty]))/_xlfn.STDEV.P(Table2[1Y Return vs Nifty])</f>
        <v>-0.50491042083808046</v>
      </c>
      <c r="I380">
        <v>12.0677394275254</v>
      </c>
      <c r="J380">
        <f>(Table2[[#This Row],[1M Return vs Nifty]]-AVERAGE(Table2[1M Return vs Nifty]))/_xlfn.STDEV.P(Table2[1M Return vs Nifty])</f>
        <v>0.68393704393017973</v>
      </c>
      <c r="K380">
        <v>13.3876833663643</v>
      </c>
      <c r="L380">
        <f>(Table2[[#This Row],[6M Return vs Nifty]]-AVERAGE(Table2[6M Return vs Nifty]))/_xlfn.STDEV.P(Table2[6M Return vs Nifty])</f>
        <v>0.19733053090150515</v>
      </c>
      <c r="M380">
        <v>1.98905363104773</v>
      </c>
      <c r="N380">
        <f>(Table2[[#This Row],[1W Return vs Nifty]]-AVERAGE(Table2[1W Return vs Nifty]))/_xlfn.STDEV.P(Table2[1W Return vs Nifty])</f>
        <v>7.2667732884506897E-2</v>
      </c>
      <c r="O380">
        <v>585.41</v>
      </c>
      <c r="P380">
        <v>600.45508210719595</v>
      </c>
      <c r="Q380">
        <v>581.98950054266504</v>
      </c>
      <c r="R380">
        <v>59.796167441405998</v>
      </c>
      <c r="S380" s="1">
        <f>(Table2[[#This Row],[Close Price]]-Table2[[#This Row],[20D EMA]])/Table2[[#This Row],[20D EMA]]</f>
        <v>3.4317828530431721E-2</v>
      </c>
      <c r="T380" s="1">
        <f>(Table2[[#This Row],[Close Price]]-Table2[[#This Row],[50D EMA]])/Table2[[#This Row],[50D EMA]]</f>
        <v>8.4018239550904643E-3</v>
      </c>
      <c r="U380" s="1">
        <f>(Table2[[#This Row],[Close Price]]-Table2[[#This Row],[200D EMA]])/Table2[[#This Row],[200D EMA]]</f>
        <v>4.0396775947698436E-2</v>
      </c>
      <c r="V380">
        <v>0.65599278992462196</v>
      </c>
      <c r="W380">
        <v>596</v>
      </c>
      <c r="X380">
        <v>608.35</v>
      </c>
      <c r="Y380">
        <v>563</v>
      </c>
      <c r="Z380">
        <v>609</v>
      </c>
      <c r="AA380">
        <v>550</v>
      </c>
      <c r="AB380">
        <v>621</v>
      </c>
      <c r="AC380" s="1">
        <f>(Table2[[#This Row],[Close Price]]/Table2[[#This Row],[Day Low]])-1</f>
        <v>1.5939597315436149E-2</v>
      </c>
      <c r="AD380" s="1">
        <f>(Table2[[#This Row],[Day High]]/Table2[[#This Row],[Close Price]])-1</f>
        <v>4.70685383980185E-3</v>
      </c>
      <c r="AE380" s="1">
        <f>(Table2[[#This Row],[Close Price]]/Table2[[#This Row],[Current Week Low]])-1</f>
        <v>7.5488454706927222E-2</v>
      </c>
      <c r="AF380" s="1">
        <f>(Table2[[#This Row],[Current Week High]]/Table2[[#This Row],[Close Price]])-1</f>
        <v>5.7803468208093012E-3</v>
      </c>
      <c r="AG380" s="1">
        <f>(Table2[[#This Row],[Close Price]]/Table2[[#This Row],[Current Month Low]])-1</f>
        <v>0.10090909090909084</v>
      </c>
      <c r="AH380" s="1">
        <f>(Table2[[#This Row],[Current Month High]]/Table2[[#This Row],[Close Price]])-1</f>
        <v>2.5598678777869477E-2</v>
      </c>
      <c r="AI380">
        <v>20.0330305532617</v>
      </c>
      <c r="AJ380">
        <v>39.211403609610301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</v>
      </c>
      <c r="AM380" t="s">
        <v>3191</v>
      </c>
      <c r="AN380">
        <v>-0.76</v>
      </c>
      <c r="AO380" t="s">
        <v>3189</v>
      </c>
      <c r="AP380">
        <v>3.4412172494588E-2</v>
      </c>
      <c r="AQ380">
        <f>(Table2[[#This Row],[Sharpe Ratio]]-AVERAGE(Table2[Sharpe Ratio]))/_xlfn.STDEV.P(Table2[Sharpe Ratio])</f>
        <v>-0.26295832420718679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491</v>
      </c>
      <c r="AT380">
        <f>_xlfn.RANK.AVG(Table2[[#This Row],[6M Return vs Nifty Z-Score]],Table2[6M Return vs Nifty Z-Score])</f>
        <v>235</v>
      </c>
      <c r="AU380">
        <f>_xlfn.RANK.AVG(Table2[[#This Row],[Sharpe Ratio Z-Score]],Table2[Sharpe Ratio Z-Score])</f>
        <v>417</v>
      </c>
      <c r="AV380">
        <f>(Table2[[#This Row],[Rank 1Y]]+Table2[[#This Row],[Rank 6M]]+Table2[[#This Row],[Rank Sharpe]])/3</f>
        <v>381</v>
      </c>
    </row>
    <row r="381" spans="1:48" x14ac:dyDescent="0.3">
      <c r="A381" t="s">
        <v>1379</v>
      </c>
      <c r="B381" t="s">
        <v>1380</v>
      </c>
      <c r="C381" t="s">
        <v>3144</v>
      </c>
      <c r="D381" t="s">
        <v>491</v>
      </c>
      <c r="E381">
        <v>8136.1607501789904</v>
      </c>
      <c r="F381">
        <v>246.33</v>
      </c>
      <c r="G381">
        <v>-7.8826423621368704</v>
      </c>
      <c r="H381">
        <f>(Table2[[#This Row],[1Y Return vs Nifty]]-AVERAGE(Table2[1Y Return vs Nifty]))/_xlfn.STDEV.P(Table2[1Y Return vs Nifty])</f>
        <v>-0.49959755031778214</v>
      </c>
      <c r="I381">
        <v>0.52345051537763598</v>
      </c>
      <c r="J381">
        <f>(Table2[[#This Row],[1M Return vs Nifty]]-AVERAGE(Table2[1M Return vs Nifty]))/_xlfn.STDEV.P(Table2[1M Return vs Nifty])</f>
        <v>-0.38534844631490461</v>
      </c>
      <c r="K381">
        <v>11.6012141497607</v>
      </c>
      <c r="L381">
        <f>(Table2[[#This Row],[6M Return vs Nifty]]-AVERAGE(Table2[6M Return vs Nifty]))/_xlfn.STDEV.P(Table2[6M Return vs Nifty])</f>
        <v>0.13956213433692705</v>
      </c>
      <c r="M381">
        <v>-3.2455141157698102</v>
      </c>
      <c r="N381">
        <f>(Table2[[#This Row],[1W Return vs Nifty]]-AVERAGE(Table2[1W Return vs Nifty]))/_xlfn.STDEV.P(Table2[1W Return vs Nifty])</f>
        <v>-1.0354961479668185</v>
      </c>
      <c r="O381">
        <v>250.35</v>
      </c>
      <c r="P381">
        <v>256.326882499004</v>
      </c>
      <c r="Q381">
        <v>244.60130156354401</v>
      </c>
      <c r="R381">
        <v>42.4820268374867</v>
      </c>
      <c r="S381" s="1">
        <f>(Table2[[#This Row],[Close Price]]-Table2[[#This Row],[20D EMA]])/Table2[[#This Row],[20D EMA]]</f>
        <v>-1.6057519472738094E-2</v>
      </c>
      <c r="T381" s="1">
        <f>(Table2[[#This Row],[Close Price]]-Table2[[#This Row],[50D EMA]])/Table2[[#This Row],[50D EMA]]</f>
        <v>-3.9000523088103457E-2</v>
      </c>
      <c r="U381" s="1">
        <f>(Table2[[#This Row],[Close Price]]-Table2[[#This Row],[200D EMA]])/Table2[[#This Row],[200D EMA]]</f>
        <v>7.0674130734619499E-3</v>
      </c>
      <c r="V381">
        <v>0.53093742190944204</v>
      </c>
      <c r="W381">
        <v>244.5</v>
      </c>
      <c r="X381">
        <v>250.5</v>
      </c>
      <c r="Y381">
        <v>244.5</v>
      </c>
      <c r="Z381">
        <v>253</v>
      </c>
      <c r="AA381">
        <v>238.32</v>
      </c>
      <c r="AB381">
        <v>255</v>
      </c>
      <c r="AC381" s="1">
        <f>(Table2[[#This Row],[Close Price]]/Table2[[#This Row],[Day Low]])-1</f>
        <v>7.4846625766871178E-3</v>
      </c>
      <c r="AD381" s="1">
        <f>(Table2[[#This Row],[Day High]]/Table2[[#This Row],[Close Price]])-1</f>
        <v>1.6928510534648611E-2</v>
      </c>
      <c r="AE381" s="1">
        <f>(Table2[[#This Row],[Close Price]]/Table2[[#This Row],[Current Week Low]])-1</f>
        <v>7.4846625766871178E-3</v>
      </c>
      <c r="AF381" s="1">
        <f>(Table2[[#This Row],[Current Week High]]/Table2[[#This Row],[Close Price]])-1</f>
        <v>2.7077497665732864E-2</v>
      </c>
      <c r="AG381" s="1">
        <f>(Table2[[#This Row],[Close Price]]/Table2[[#This Row],[Current Month Low]])-1</f>
        <v>3.361027190332333E-2</v>
      </c>
      <c r="AH381" s="1">
        <f>(Table2[[#This Row],[Current Month High]]/Table2[[#This Row],[Close Price]])-1</f>
        <v>3.5196687370600444E-2</v>
      </c>
      <c r="AI381">
        <v>20.813542808427702</v>
      </c>
      <c r="AJ381">
        <v>22.1875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-0.14000000000000001</v>
      </c>
      <c r="AM381" t="s">
        <v>3189</v>
      </c>
      <c r="AN381">
        <v>-1.51</v>
      </c>
      <c r="AO381" t="s">
        <v>3189</v>
      </c>
      <c r="AP381">
        <v>3.7626416834542001E-2</v>
      </c>
      <c r="AQ381">
        <f>(Table2[[#This Row],[Sharpe Ratio]]-AVERAGE(Table2[Sharpe Ratio]))/_xlfn.STDEV.P(Table2[Sharpe Ratio])</f>
        <v>-0.22584130825990192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487</v>
      </c>
      <c r="AT381">
        <f>_xlfn.RANK.AVG(Table2[[#This Row],[6M Return vs Nifty Z-Score]],Table2[6M Return vs Nifty Z-Score])</f>
        <v>253</v>
      </c>
      <c r="AU381">
        <f>_xlfn.RANK.AVG(Table2[[#This Row],[Sharpe Ratio Z-Score]],Table2[Sharpe Ratio Z-Score])</f>
        <v>404</v>
      </c>
      <c r="AV381">
        <f>(Table2[[#This Row],[Rank 1Y]]+Table2[[#This Row],[Rank 6M]]+Table2[[#This Row],[Rank Sharpe]])/3</f>
        <v>381.33333333333331</v>
      </c>
    </row>
    <row r="382" spans="1:48" x14ac:dyDescent="0.3">
      <c r="A382" t="s">
        <v>30</v>
      </c>
      <c r="B382" t="s">
        <v>31</v>
      </c>
      <c r="C382" t="s">
        <v>3143</v>
      </c>
      <c r="D382" t="s">
        <v>21</v>
      </c>
      <c r="E382">
        <v>769026.22333823401</v>
      </c>
      <c r="F382">
        <v>1856.65</v>
      </c>
      <c r="G382">
        <v>13.161876739613801</v>
      </c>
      <c r="H382">
        <f>(Table2[[#This Row],[1Y Return vs Nifty]]-AVERAGE(Table2[1Y Return vs Nifty]))/_xlfn.STDEV.P(Table2[1Y Return vs Nifty])</f>
        <v>-9.0730972477259475E-2</v>
      </c>
      <c r="I382">
        <v>4.2467571240666802</v>
      </c>
      <c r="J382">
        <f>(Table2[[#This Row],[1M Return vs Nifty]]-AVERAGE(Table2[1M Return vs Nifty]))/_xlfn.STDEV.P(Table2[1M Return vs Nifty])</f>
        <v>-4.0478548939464801E-2</v>
      </c>
      <c r="K382">
        <v>22.074026429791701</v>
      </c>
      <c r="L382">
        <f>(Table2[[#This Row],[6M Return vs Nifty]]-AVERAGE(Table2[6M Return vs Nifty]))/_xlfn.STDEV.P(Table2[6M Return vs Nifty])</f>
        <v>0.47821760475663222</v>
      </c>
      <c r="M382">
        <v>0.93733188395221101</v>
      </c>
      <c r="N382">
        <f>(Table2[[#This Row],[1W Return vs Nifty]]-AVERAGE(Table2[1W Return vs Nifty]))/_xlfn.STDEV.P(Table2[1W Return vs Nifty])</f>
        <v>-0.14998294415481184</v>
      </c>
      <c r="O382">
        <v>1862.88</v>
      </c>
      <c r="P382">
        <v>1859.67274189261</v>
      </c>
      <c r="Q382">
        <v>1730.08017671417</v>
      </c>
      <c r="R382">
        <v>47.1990822328859</v>
      </c>
      <c r="S382" s="1">
        <f>(Table2[[#This Row],[Close Price]]-Table2[[#This Row],[20D EMA]])/Table2[[#This Row],[20D EMA]]</f>
        <v>-3.3442841192132707E-3</v>
      </c>
      <c r="T382" s="1">
        <f>(Table2[[#This Row],[Close Price]]-Table2[[#This Row],[50D EMA]])/Table2[[#This Row],[50D EMA]]</f>
        <v>-1.6254160339703911E-3</v>
      </c>
      <c r="U382" s="1">
        <f>(Table2[[#This Row],[Close Price]]-Table2[[#This Row],[200D EMA]])/Table2[[#This Row],[200D EMA]]</f>
        <v>7.3158357045750355E-2</v>
      </c>
      <c r="V382">
        <v>1.0652576174778701</v>
      </c>
      <c r="W382">
        <v>1851.65</v>
      </c>
      <c r="X382">
        <v>1914.9</v>
      </c>
      <c r="Y382">
        <v>1851.65</v>
      </c>
      <c r="Z382">
        <v>1941.4</v>
      </c>
      <c r="AA382">
        <v>1718</v>
      </c>
      <c r="AB382">
        <v>1941.4</v>
      </c>
      <c r="AC382" s="1">
        <f>(Table2[[#This Row],[Close Price]]/Table2[[#This Row],[Day Low]])-1</f>
        <v>2.7002943320821871E-3</v>
      </c>
      <c r="AD382" s="1">
        <f>(Table2[[#This Row],[Day High]]/Table2[[#This Row],[Close Price]])-1</f>
        <v>3.1373710715536074E-2</v>
      </c>
      <c r="AE382" s="1">
        <f>(Table2[[#This Row],[Close Price]]/Table2[[#This Row],[Current Week Low]])-1</f>
        <v>2.7002943320821871E-3</v>
      </c>
      <c r="AF382" s="1">
        <f>(Table2[[#This Row],[Current Week High]]/Table2[[#This Row],[Close Price]])-1</f>
        <v>4.5646729324320789E-2</v>
      </c>
      <c r="AG382" s="1">
        <f>(Table2[[#This Row],[Close Price]]/Table2[[#This Row],[Current Month Low]])-1</f>
        <v>8.0704307334109382E-2</v>
      </c>
      <c r="AH382" s="1">
        <f>(Table2[[#This Row],[Current Month High]]/Table2[[#This Row],[Close Price]])-1</f>
        <v>4.5646729324320789E-2</v>
      </c>
      <c r="AI382">
        <v>7.2603883338270503</v>
      </c>
      <c r="AJ382">
        <v>36.684212463650702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-0.04</v>
      </c>
      <c r="AM382" t="s">
        <v>3189</v>
      </c>
      <c r="AN382">
        <v>1.46</v>
      </c>
      <c r="AO382" t="s">
        <v>3190</v>
      </c>
      <c r="AP382">
        <v>-4.1028667914380999E-2</v>
      </c>
      <c r="AQ382">
        <f>(Table2[[#This Row],[Sharpe Ratio]]-AVERAGE(Table2[Sharpe Ratio]))/_xlfn.STDEV.P(Table2[Sharpe Ratio])</f>
        <v>-1.1341238550069856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-0.93709871582188964</v>
      </c>
      <c r="AS382">
        <f>_xlfn.RANK.AVG(Table2[[#This Row],[1Y Return vs Nifty Z-Score]],Table2[1Y Return vs Nifty Z-Score])</f>
        <v>336</v>
      </c>
      <c r="AT382">
        <f>_xlfn.RANK.AVG(Table2[[#This Row],[6M Return vs Nifty Z-Score]],Table2[6M Return vs Nifty Z-Score])</f>
        <v>165</v>
      </c>
      <c r="AU382">
        <f>_xlfn.RANK.AVG(Table2[[#This Row],[Sharpe Ratio Z-Score]],Table2[Sharpe Ratio Z-Score])</f>
        <v>645</v>
      </c>
      <c r="AV382">
        <f>(Table2[[#This Row],[Rank 1Y]]+Table2[[#This Row],[Rank 6M]]+Table2[[#This Row],[Rank Sharpe]])/3</f>
        <v>382</v>
      </c>
    </row>
    <row r="383" spans="1:48" x14ac:dyDescent="0.3">
      <c r="A383" t="s">
        <v>1339</v>
      </c>
      <c r="B383" t="s">
        <v>1340</v>
      </c>
      <c r="C383" t="s">
        <v>3157</v>
      </c>
      <c r="D383" t="s">
        <v>136</v>
      </c>
      <c r="E383">
        <v>8586.801133248</v>
      </c>
      <c r="F383">
        <v>135.04</v>
      </c>
      <c r="G383">
        <v>47.104820485098202</v>
      </c>
      <c r="H383">
        <f>(Table2[[#This Row],[1Y Return vs Nifty]]-AVERAGE(Table2[1Y Return vs Nifty]))/_xlfn.STDEV.P(Table2[1Y Return vs Nifty])</f>
        <v>0.56873457215925693</v>
      </c>
      <c r="I383">
        <v>26.992270736823901</v>
      </c>
      <c r="J383">
        <f>(Table2[[#This Row],[1M Return vs Nifty]]-AVERAGE(Table2[1M Return vs Nifty]))/_xlfn.STDEV.P(Table2[1M Return vs Nifty])</f>
        <v>2.0663162358567213</v>
      </c>
      <c r="K383">
        <v>-2.06325297632893</v>
      </c>
      <c r="L383">
        <f>(Table2[[#This Row],[6M Return vs Nifty]]-AVERAGE(Table2[6M Return vs Nifty]))/_xlfn.STDEV.P(Table2[6M Return vs Nifty])</f>
        <v>-0.30230070239547951</v>
      </c>
      <c r="M383">
        <v>11.261998296747599</v>
      </c>
      <c r="N383">
        <f>(Table2[[#This Row],[1W Return vs Nifty]]-AVERAGE(Table2[1W Return vs Nifty]))/_xlfn.STDEV.P(Table2[1W Return vs Nifty])</f>
        <v>2.035760550607427</v>
      </c>
      <c r="O383">
        <v>122.49</v>
      </c>
      <c r="P383">
        <v>122.84379163957099</v>
      </c>
      <c r="Q383">
        <v>121.14053663570201</v>
      </c>
      <c r="R383">
        <v>74.612188881634495</v>
      </c>
      <c r="S383" s="1">
        <f>(Table2[[#This Row],[Close Price]]-Table2[[#This Row],[20D EMA]])/Table2[[#This Row],[20D EMA]]</f>
        <v>0.10245734345660869</v>
      </c>
      <c r="T383" s="1">
        <f>(Table2[[#This Row],[Close Price]]-Table2[[#This Row],[50D EMA]])/Table2[[#This Row],[50D EMA]]</f>
        <v>9.9282252669416135E-2</v>
      </c>
      <c r="U383" s="1">
        <f>(Table2[[#This Row],[Close Price]]-Table2[[#This Row],[200D EMA]])/Table2[[#This Row],[200D EMA]]</f>
        <v>0.11473833408957838</v>
      </c>
      <c r="V383">
        <v>1.0476600045440401</v>
      </c>
      <c r="W383">
        <v>133.44999999999999</v>
      </c>
      <c r="X383">
        <v>137.4</v>
      </c>
      <c r="Y383">
        <v>119.5</v>
      </c>
      <c r="Z383">
        <v>137.4</v>
      </c>
      <c r="AA383">
        <v>105.22</v>
      </c>
      <c r="AB383">
        <v>137.4</v>
      </c>
      <c r="AC383" s="1">
        <f>(Table2[[#This Row],[Close Price]]/Table2[[#This Row],[Day Low]])-1</f>
        <v>1.191457474709634E-2</v>
      </c>
      <c r="AD383" s="1">
        <f>(Table2[[#This Row],[Day High]]/Table2[[#This Row],[Close Price]])-1</f>
        <v>1.747630331753558E-2</v>
      </c>
      <c r="AE383" s="1">
        <f>(Table2[[#This Row],[Close Price]]/Table2[[#This Row],[Current Week Low]])-1</f>
        <v>0.13004184100418414</v>
      </c>
      <c r="AF383" s="1">
        <f>(Table2[[#This Row],[Current Week High]]/Table2[[#This Row],[Close Price]])-1</f>
        <v>1.747630331753558E-2</v>
      </c>
      <c r="AG383" s="1">
        <f>(Table2[[#This Row],[Close Price]]/Table2[[#This Row],[Current Month Low]])-1</f>
        <v>0.28340619654058163</v>
      </c>
      <c r="AH383" s="1">
        <f>(Table2[[#This Row],[Current Month High]]/Table2[[#This Row],[Close Price]])-1</f>
        <v>1.747630331753558E-2</v>
      </c>
      <c r="AI383">
        <v>21.7120853080568</v>
      </c>
      <c r="AJ383">
        <v>69.541745134965396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0.06</v>
      </c>
      <c r="AM383" t="s">
        <v>3190</v>
      </c>
      <c r="AN383">
        <v>11.68</v>
      </c>
      <c r="AO383" t="s">
        <v>3190</v>
      </c>
      <c r="AP383">
        <v>-1.5870163618285998E-2</v>
      </c>
      <c r="AQ383">
        <f>(Table2[[#This Row],[Sharpe Ratio]]-AVERAGE(Table2[Sharpe Ratio]))/_xlfn.STDEV.P(Table2[Sharpe Ratio])</f>
        <v>-0.84360188268506908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150</v>
      </c>
      <c r="AT383">
        <f>_xlfn.RANK.AVG(Table2[[#This Row],[6M Return vs Nifty Z-Score]],Table2[6M Return vs Nifty Z-Score])</f>
        <v>407</v>
      </c>
      <c r="AU383">
        <f>_xlfn.RANK.AVG(Table2[[#This Row],[Sharpe Ratio Z-Score]],Table2[Sharpe Ratio Z-Score])</f>
        <v>593</v>
      </c>
      <c r="AV383">
        <f>(Table2[[#This Row],[Rank 1Y]]+Table2[[#This Row],[Rank 6M]]+Table2[[#This Row],[Rank Sharpe]])/3</f>
        <v>383.33333333333331</v>
      </c>
    </row>
    <row r="384" spans="1:48" x14ac:dyDescent="0.3">
      <c r="A384" t="s">
        <v>1337</v>
      </c>
      <c r="B384" t="s">
        <v>1338</v>
      </c>
      <c r="C384" t="s">
        <v>3146</v>
      </c>
      <c r="D384" t="s">
        <v>979</v>
      </c>
      <c r="E384">
        <v>8587.3672846399895</v>
      </c>
      <c r="F384">
        <v>392.3</v>
      </c>
      <c r="G384">
        <v>-16.792837647947401</v>
      </c>
      <c r="H384">
        <f>(Table2[[#This Row],[1Y Return vs Nifty]]-AVERAGE(Table2[1Y Return vs Nifty]))/_xlfn.STDEV.P(Table2[1Y Return vs Nifty])</f>
        <v>-0.67271060824919604</v>
      </c>
      <c r="I384">
        <v>3.0856145022955799</v>
      </c>
      <c r="J384">
        <f>(Table2[[#This Row],[1M Return vs Nifty]]-AVERAGE(Table2[1M Return vs Nifty]))/_xlfn.STDEV.P(Table2[1M Return vs Nifty])</f>
        <v>-0.14802895477333791</v>
      </c>
      <c r="K384">
        <v>10.359251395344501</v>
      </c>
      <c r="L384">
        <f>(Table2[[#This Row],[6M Return vs Nifty]]-AVERAGE(Table2[6M Return vs Nifty]))/_xlfn.STDEV.P(Table2[6M Return vs Nifty])</f>
        <v>9.9401242534966294E-2</v>
      </c>
      <c r="M384">
        <v>5.5182840369672901</v>
      </c>
      <c r="N384">
        <f>(Table2[[#This Row],[1W Return vs Nifty]]-AVERAGE(Table2[1W Return vs Nifty]))/_xlfn.STDEV.P(Table2[1W Return vs Nifty])</f>
        <v>0.81980978017581718</v>
      </c>
      <c r="O384">
        <v>392.63</v>
      </c>
      <c r="P384">
        <v>410.52250784135299</v>
      </c>
      <c r="Q384">
        <v>394.80572284137901</v>
      </c>
      <c r="R384">
        <v>54.370998219974702</v>
      </c>
      <c r="S384" s="1">
        <f>(Table2[[#This Row],[Close Price]]-Table2[[#This Row],[20D EMA]])/Table2[[#This Row],[20D EMA]]</f>
        <v>-8.4048595369682418E-4</v>
      </c>
      <c r="T384" s="1">
        <f>(Table2[[#This Row],[Close Price]]-Table2[[#This Row],[50D EMA]])/Table2[[#This Row],[50D EMA]]</f>
        <v>-4.4388571864603078E-2</v>
      </c>
      <c r="U384" s="1">
        <f>(Table2[[#This Row],[Close Price]]-Table2[[#This Row],[200D EMA]])/Table2[[#This Row],[200D EMA]]</f>
        <v>-6.3467237084243603E-3</v>
      </c>
      <c r="V384">
        <v>0.33185390885069199</v>
      </c>
      <c r="W384">
        <v>391</v>
      </c>
      <c r="X384">
        <v>403.25</v>
      </c>
      <c r="Y384">
        <v>376.9</v>
      </c>
      <c r="Z384">
        <v>406.6</v>
      </c>
      <c r="AA384">
        <v>356.55</v>
      </c>
      <c r="AB384">
        <v>423</v>
      </c>
      <c r="AC384" s="1">
        <f>(Table2[[#This Row],[Close Price]]/Table2[[#This Row],[Day Low]])-1</f>
        <v>3.3248081841432686E-3</v>
      </c>
      <c r="AD384" s="1">
        <f>(Table2[[#This Row],[Day High]]/Table2[[#This Row],[Close Price]])-1</f>
        <v>2.7912312006117768E-2</v>
      </c>
      <c r="AE384" s="1">
        <f>(Table2[[#This Row],[Close Price]]/Table2[[#This Row],[Current Week Low]])-1</f>
        <v>4.08596444680287E-2</v>
      </c>
      <c r="AF384" s="1">
        <f>(Table2[[#This Row],[Current Week High]]/Table2[[#This Row],[Close Price]])-1</f>
        <v>3.6451695131277217E-2</v>
      </c>
      <c r="AG384" s="1">
        <f>(Table2[[#This Row],[Close Price]]/Table2[[#This Row],[Current Month Low]])-1</f>
        <v>0.10026644229420834</v>
      </c>
      <c r="AH384" s="1">
        <f>(Table2[[#This Row],[Current Month High]]/Table2[[#This Row],[Close Price]])-1</f>
        <v>7.8256436400713669E-2</v>
      </c>
      <c r="AI384">
        <v>32.041804741269402</v>
      </c>
      <c r="AJ384">
        <v>46.654205607476598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-0.06</v>
      </c>
      <c r="AM384" t="s">
        <v>3189</v>
      </c>
      <c r="AN384">
        <v>-2.97</v>
      </c>
      <c r="AO384" t="s">
        <v>3189</v>
      </c>
      <c r="AP384">
        <v>6.1208868275343997E-2</v>
      </c>
      <c r="AQ384">
        <f>(Table2[[#This Row],[Sharpe Ratio]]-AVERAGE(Table2[Sharpe Ratio]))/_xlfn.STDEV.P(Table2[Sharpe Ratio])</f>
        <v>4.6480934117242828E-2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545</v>
      </c>
      <c r="AT384">
        <f>_xlfn.RANK.AVG(Table2[[#This Row],[6M Return vs Nifty Z-Score]],Table2[6M Return vs Nifty Z-Score])</f>
        <v>263</v>
      </c>
      <c r="AU384">
        <f>_xlfn.RANK.AVG(Table2[[#This Row],[Sharpe Ratio Z-Score]],Table2[Sharpe Ratio Z-Score])</f>
        <v>343</v>
      </c>
      <c r="AV384">
        <f>(Table2[[#This Row],[Rank 1Y]]+Table2[[#This Row],[Rank 6M]]+Table2[[#This Row],[Rank Sharpe]])/3</f>
        <v>383.66666666666669</v>
      </c>
    </row>
    <row r="385" spans="1:48" x14ac:dyDescent="0.3">
      <c r="A385" t="s">
        <v>565</v>
      </c>
      <c r="B385" t="s">
        <v>566</v>
      </c>
      <c r="C385" t="s">
        <v>3144</v>
      </c>
      <c r="D385" t="s">
        <v>567</v>
      </c>
      <c r="E385">
        <v>34912.498610000002</v>
      </c>
      <c r="F385">
        <v>634.70000000000005</v>
      </c>
      <c r="G385">
        <v>16.875620719669399</v>
      </c>
      <c r="H385">
        <f>(Table2[[#This Row],[1Y Return vs Nifty]]-AVERAGE(Table2[1Y Return vs Nifty]))/_xlfn.STDEV.P(Table2[1Y Return vs Nifty])</f>
        <v>-1.8577943711928439E-2</v>
      </c>
      <c r="I385">
        <v>6.3378246056250802</v>
      </c>
      <c r="J385">
        <f>(Table2[[#This Row],[1M Return vs Nifty]]-AVERAGE(Table2[1M Return vs Nifty]))/_xlfn.STDEV.P(Table2[1M Return vs Nifty])</f>
        <v>0.15320580305218501</v>
      </c>
      <c r="K385">
        <v>-6.1405555613273402</v>
      </c>
      <c r="L385">
        <f>(Table2[[#This Row],[6M Return vs Nifty]]-AVERAGE(Table2[6M Return vs Nifty]))/_xlfn.STDEV.P(Table2[6M Return vs Nifty])</f>
        <v>-0.43414693319243119</v>
      </c>
      <c r="M385">
        <v>0.36787617235484499</v>
      </c>
      <c r="N385">
        <f>(Table2[[#This Row],[1W Return vs Nifty]]-AVERAGE(Table2[1W Return vs Nifty]))/_xlfn.STDEV.P(Table2[1W Return vs Nifty])</f>
        <v>-0.27053735893344372</v>
      </c>
      <c r="O385">
        <v>623.05999999999995</v>
      </c>
      <c r="P385">
        <v>635.09542171895498</v>
      </c>
      <c r="Q385">
        <v>637.07742078266199</v>
      </c>
      <c r="R385">
        <v>63.966311742470303</v>
      </c>
      <c r="S385" s="1">
        <f>(Table2[[#This Row],[Close Price]]-Table2[[#This Row],[20D EMA]])/Table2[[#This Row],[20D EMA]]</f>
        <v>1.8681988893525667E-2</v>
      </c>
      <c r="T385" s="1">
        <f>(Table2[[#This Row],[Close Price]]-Table2[[#This Row],[50D EMA]])/Table2[[#This Row],[50D EMA]]</f>
        <v>-6.2261780739134194E-4</v>
      </c>
      <c r="U385" s="1">
        <f>(Table2[[#This Row],[Close Price]]-Table2[[#This Row],[200D EMA]])/Table2[[#This Row],[200D EMA]]</f>
        <v>-3.7317611723567843E-3</v>
      </c>
      <c r="V385">
        <v>0.53197994944029003</v>
      </c>
      <c r="W385">
        <v>627</v>
      </c>
      <c r="X385">
        <v>639.65</v>
      </c>
      <c r="Y385">
        <v>619.6</v>
      </c>
      <c r="Z385">
        <v>639.65</v>
      </c>
      <c r="AA385">
        <v>600.35</v>
      </c>
      <c r="AB385">
        <v>644.20000000000005</v>
      </c>
      <c r="AC385" s="1">
        <f>(Table2[[#This Row],[Close Price]]/Table2[[#This Row],[Day Low]])-1</f>
        <v>1.2280701754386003E-2</v>
      </c>
      <c r="AD385" s="1">
        <f>(Table2[[#This Row],[Day High]]/Table2[[#This Row],[Close Price]])-1</f>
        <v>7.7989601386481144E-3</v>
      </c>
      <c r="AE385" s="1">
        <f>(Table2[[#This Row],[Close Price]]/Table2[[#This Row],[Current Week Low]])-1</f>
        <v>2.4370561652679257E-2</v>
      </c>
      <c r="AF385" s="1">
        <f>(Table2[[#This Row],[Current Week High]]/Table2[[#This Row],[Close Price]])-1</f>
        <v>7.7989601386481144E-3</v>
      </c>
      <c r="AG385" s="1">
        <f>(Table2[[#This Row],[Close Price]]/Table2[[#This Row],[Current Month Low]])-1</f>
        <v>5.7216623636212161E-2</v>
      </c>
      <c r="AH385" s="1">
        <f>(Table2[[#This Row],[Current Month High]]/Table2[[#This Row],[Close Price]])-1</f>
        <v>1.4967701276193512E-2</v>
      </c>
      <c r="AI385">
        <v>30.2583897904521</v>
      </c>
      <c r="AJ385">
        <v>40.079452659456997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</v>
      </c>
      <c r="AM385" t="s">
        <v>3189</v>
      </c>
      <c r="AN385">
        <v>-0.05</v>
      </c>
      <c r="AO385" t="s">
        <v>3189</v>
      </c>
      <c r="AP385">
        <v>5.2473477611545999E-2</v>
      </c>
      <c r="AQ385">
        <f>(Table2[[#This Row],[Sharpe Ratio]]-AVERAGE(Table2[Sharpe Ratio]))/_xlfn.STDEV.P(Table2[Sharpe Ratio])</f>
        <v>-5.4392428415797792E-2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314</v>
      </c>
      <c r="AT385">
        <f>_xlfn.RANK.AVG(Table2[[#This Row],[6M Return vs Nifty Z-Score]],Table2[6M Return vs Nifty Z-Score])</f>
        <v>467</v>
      </c>
      <c r="AU385">
        <f>_xlfn.RANK.AVG(Table2[[#This Row],[Sharpe Ratio Z-Score]],Table2[Sharpe Ratio Z-Score])</f>
        <v>371</v>
      </c>
      <c r="AV385">
        <f>(Table2[[#This Row],[Rank 1Y]]+Table2[[#This Row],[Rank 6M]]+Table2[[#This Row],[Rank Sharpe]])/3</f>
        <v>384</v>
      </c>
    </row>
    <row r="386" spans="1:48" x14ac:dyDescent="0.3">
      <c r="A386" t="s">
        <v>272</v>
      </c>
      <c r="B386" t="s">
        <v>273</v>
      </c>
      <c r="C386" t="s">
        <v>3144</v>
      </c>
      <c r="D386" t="s">
        <v>34</v>
      </c>
      <c r="E386">
        <v>93337.001465399997</v>
      </c>
      <c r="F386">
        <v>102.9</v>
      </c>
      <c r="G386">
        <v>7.9661098821652496</v>
      </c>
      <c r="H386">
        <f>(Table2[[#This Row],[1Y Return vs Nifty]]-AVERAGE(Table2[1Y Return vs Nifty]))/_xlfn.STDEV.P(Table2[1Y Return vs Nifty])</f>
        <v>-0.19167770373734666</v>
      </c>
      <c r="I386">
        <v>8.2813514771940309</v>
      </c>
      <c r="J386">
        <f>(Table2[[#This Row],[1M Return vs Nifty]]-AVERAGE(Table2[1M Return vs Nifty]))/_xlfn.STDEV.P(Table2[1M Return vs Nifty])</f>
        <v>0.33322426061896326</v>
      </c>
      <c r="K386">
        <v>-15.7375202083406</v>
      </c>
      <c r="L386">
        <f>(Table2[[#This Row],[6M Return vs Nifty]]-AVERAGE(Table2[6M Return vs Nifty]))/_xlfn.STDEV.P(Table2[6M Return vs Nifty])</f>
        <v>-0.7444804415407672</v>
      </c>
      <c r="M386">
        <v>2.9689948390841301</v>
      </c>
      <c r="N386">
        <f>(Table2[[#This Row],[1W Return vs Nifty]]-AVERAGE(Table2[1W Return vs Nifty]))/_xlfn.STDEV.P(Table2[1W Return vs Nifty])</f>
        <v>0.28012238905243386</v>
      </c>
      <c r="O386">
        <v>100.88</v>
      </c>
      <c r="P386">
        <v>103.083326673071</v>
      </c>
      <c r="Q386">
        <v>104.508683827376</v>
      </c>
      <c r="R386">
        <v>60.987041659189103</v>
      </c>
      <c r="S386" s="1">
        <f>(Table2[[#This Row],[Close Price]]-Table2[[#This Row],[20D EMA]])/Table2[[#This Row],[20D EMA]]</f>
        <v>2.0023790642347446E-2</v>
      </c>
      <c r="T386" s="1">
        <f>(Table2[[#This Row],[Close Price]]-Table2[[#This Row],[50D EMA]])/Table2[[#This Row],[50D EMA]]</f>
        <v>-1.7784318666045254E-3</v>
      </c>
      <c r="U386" s="1">
        <f>(Table2[[#This Row],[Close Price]]-Table2[[#This Row],[200D EMA]])/Table2[[#This Row],[200D EMA]]</f>
        <v>-1.5392824485601302E-2</v>
      </c>
      <c r="V386">
        <v>0.957553404290715</v>
      </c>
      <c r="W386">
        <v>101.86</v>
      </c>
      <c r="X386">
        <v>103.42</v>
      </c>
      <c r="Y386">
        <v>99.38</v>
      </c>
      <c r="Z386">
        <v>103.42</v>
      </c>
      <c r="AA386">
        <v>92.52</v>
      </c>
      <c r="AB386">
        <v>106.49</v>
      </c>
      <c r="AC386" s="1">
        <f>(Table2[[#This Row],[Close Price]]/Table2[[#This Row],[Day Low]])-1</f>
        <v>1.0210092283526429E-2</v>
      </c>
      <c r="AD386" s="1">
        <f>(Table2[[#This Row],[Day High]]/Table2[[#This Row],[Close Price]])-1</f>
        <v>5.0534499514089948E-3</v>
      </c>
      <c r="AE386" s="1">
        <f>(Table2[[#This Row],[Close Price]]/Table2[[#This Row],[Current Week Low]])-1</f>
        <v>3.541960152948298E-2</v>
      </c>
      <c r="AF386" s="1">
        <f>(Table2[[#This Row],[Current Week High]]/Table2[[#This Row],[Close Price]])-1</f>
        <v>5.0534499514089948E-3</v>
      </c>
      <c r="AG386" s="1">
        <f>(Table2[[#This Row],[Close Price]]/Table2[[#This Row],[Current Month Low]])-1</f>
        <v>0.11219195849546049</v>
      </c>
      <c r="AH386" s="1">
        <f>(Table2[[#This Row],[Current Month High]]/Table2[[#This Row],[Close Price]])-1</f>
        <v>3.488824101068988E-2</v>
      </c>
      <c r="AI386">
        <v>25.267249757045601</v>
      </c>
      <c r="AJ386">
        <v>31.923076923076898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-0.03</v>
      </c>
      <c r="AM386" t="s">
        <v>3189</v>
      </c>
      <c r="AN386">
        <v>-0.76</v>
      </c>
      <c r="AO386" t="s">
        <v>3189</v>
      </c>
      <c r="AP386">
        <v>0.112624122144028</v>
      </c>
      <c r="AQ386">
        <f>(Table2[[#This Row],[Sharpe Ratio]]-AVERAGE(Table2[Sharpe Ratio]))/_xlfn.STDEV.P(Table2[Sharpe Ratio])</f>
        <v>0.64020704698797626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370</v>
      </c>
      <c r="AT386">
        <f>_xlfn.RANK.AVG(Table2[[#This Row],[6M Return vs Nifty Z-Score]],Table2[6M Return vs Nifty Z-Score])</f>
        <v>595</v>
      </c>
      <c r="AU386">
        <f>_xlfn.RANK.AVG(Table2[[#This Row],[Sharpe Ratio Z-Score]],Table2[Sharpe Ratio Z-Score])</f>
        <v>188</v>
      </c>
      <c r="AV386">
        <f>(Table2[[#This Row],[Rank 1Y]]+Table2[[#This Row],[Rank 6M]]+Table2[[#This Row],[Rank Sharpe]])/3</f>
        <v>384.33333333333331</v>
      </c>
    </row>
    <row r="387" spans="1:48" x14ac:dyDescent="0.3">
      <c r="A387" t="s">
        <v>1740</v>
      </c>
      <c r="B387" t="s">
        <v>1741</v>
      </c>
      <c r="C387" t="s">
        <v>3152</v>
      </c>
      <c r="D387" t="s">
        <v>1742</v>
      </c>
      <c r="E387">
        <v>4801.8529623160002</v>
      </c>
      <c r="F387">
        <v>71.17</v>
      </c>
      <c r="G387">
        <v>-16.3679337767473</v>
      </c>
      <c r="H387">
        <f>(Table2[[#This Row],[1Y Return vs Nifty]]-AVERAGE(Table2[1Y Return vs Nifty]))/_xlfn.STDEV.P(Table2[1Y Return vs Nifty])</f>
        <v>-0.66445530001959041</v>
      </c>
      <c r="I387">
        <v>33.053642158976402</v>
      </c>
      <c r="J387">
        <f>(Table2[[#This Row],[1M Return vs Nifty]]-AVERAGE(Table2[1M Return vs Nifty]))/_xlfn.STDEV.P(Table2[1M Return vs Nifty])</f>
        <v>2.6277485217269869</v>
      </c>
      <c r="K387">
        <v>12.285173514484701</v>
      </c>
      <c r="L387">
        <f>(Table2[[#This Row],[6M Return vs Nifty]]-AVERAGE(Table2[6M Return vs Nifty]))/_xlfn.STDEV.P(Table2[6M Return vs Nifty])</f>
        <v>0.16167907620651659</v>
      </c>
      <c r="M387">
        <v>9.9272755372054409</v>
      </c>
      <c r="N387">
        <f>(Table2[[#This Row],[1W Return vs Nifty]]-AVERAGE(Table2[1W Return vs Nifty]))/_xlfn.STDEV.P(Table2[1W Return vs Nifty])</f>
        <v>1.7531982408591062</v>
      </c>
      <c r="O387">
        <v>66.7</v>
      </c>
      <c r="P387">
        <v>65.696961231459099</v>
      </c>
      <c r="Q387">
        <v>64.673236918048403</v>
      </c>
      <c r="R387">
        <v>65.835628130647393</v>
      </c>
      <c r="S387" s="1">
        <f>(Table2[[#This Row],[Close Price]]-Table2[[#This Row],[20D EMA]])/Table2[[#This Row],[20D EMA]]</f>
        <v>6.7016491754122914E-2</v>
      </c>
      <c r="T387" s="1">
        <f>(Table2[[#This Row],[Close Price]]-Table2[[#This Row],[50D EMA]])/Table2[[#This Row],[50D EMA]]</f>
        <v>8.3307335163625942E-2</v>
      </c>
      <c r="U387" s="1">
        <f>(Table2[[#This Row],[Close Price]]-Table2[[#This Row],[200D EMA]])/Table2[[#This Row],[200D EMA]]</f>
        <v>0.10045520205187909</v>
      </c>
      <c r="V387">
        <v>1.5534926526255</v>
      </c>
      <c r="W387">
        <v>70.790000000000006</v>
      </c>
      <c r="X387">
        <v>74.010000000000005</v>
      </c>
      <c r="Y387">
        <v>66.11</v>
      </c>
      <c r="Z387">
        <v>74.290000000000006</v>
      </c>
      <c r="AA387">
        <v>62.65</v>
      </c>
      <c r="AB387">
        <v>74.290000000000006</v>
      </c>
      <c r="AC387" s="1">
        <f>(Table2[[#This Row],[Close Price]]/Table2[[#This Row],[Day Low]])-1</f>
        <v>5.3679898290719397E-3</v>
      </c>
      <c r="AD387" s="1">
        <f>(Table2[[#This Row],[Day High]]/Table2[[#This Row],[Close Price]])-1</f>
        <v>3.9904454123928623E-2</v>
      </c>
      <c r="AE387" s="1">
        <f>(Table2[[#This Row],[Close Price]]/Table2[[#This Row],[Current Week Low]])-1</f>
        <v>7.6539101497504092E-2</v>
      </c>
      <c r="AF387" s="1">
        <f>(Table2[[#This Row],[Current Week High]]/Table2[[#This Row],[Close Price]])-1</f>
        <v>4.3838696079808948E-2</v>
      </c>
      <c r="AG387" s="1">
        <f>(Table2[[#This Row],[Close Price]]/Table2[[#This Row],[Current Month Low]])-1</f>
        <v>0.1359936153232244</v>
      </c>
      <c r="AH387" s="1">
        <f>(Table2[[#This Row],[Current Month High]]/Table2[[#This Row],[Close Price]])-1</f>
        <v>4.3838696079808948E-2</v>
      </c>
      <c r="AI387">
        <v>18.294225094843299</v>
      </c>
      <c r="AJ387">
        <v>63.233944954128397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0.12</v>
      </c>
      <c r="AM387" t="s">
        <v>3190</v>
      </c>
      <c r="AN387">
        <v>3.78</v>
      </c>
      <c r="AO387" t="s">
        <v>3190</v>
      </c>
      <c r="AP387">
        <v>5.3220584611869001E-2</v>
      </c>
      <c r="AQ387">
        <f>(Table2[[#This Row],[Sharpe Ratio]]-AVERAGE(Table2[Sharpe Ratio]))/_xlfn.STDEV.P(Table2[Sharpe Ratio])</f>
        <v>-4.5765087270440465E-2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3.8324054515025789</v>
      </c>
      <c r="AS387">
        <f>_xlfn.RANK.AVG(Table2[[#This Row],[1Y Return vs Nifty Z-Score]],Table2[1Y Return vs Nifty Z-Score])</f>
        <v>542</v>
      </c>
      <c r="AT387">
        <f>_xlfn.RANK.AVG(Table2[[#This Row],[6M Return vs Nifty Z-Score]],Table2[6M Return vs Nifty Z-Score])</f>
        <v>244</v>
      </c>
      <c r="AU387">
        <f>_xlfn.RANK.AVG(Table2[[#This Row],[Sharpe Ratio Z-Score]],Table2[Sharpe Ratio Z-Score])</f>
        <v>367</v>
      </c>
      <c r="AV387">
        <f>(Table2[[#This Row],[Rank 1Y]]+Table2[[#This Row],[Rank 6M]]+Table2[[#This Row],[Rank Sharpe]])/3</f>
        <v>384.33333333333331</v>
      </c>
    </row>
    <row r="388" spans="1:48" x14ac:dyDescent="0.3">
      <c r="A388" t="s">
        <v>257</v>
      </c>
      <c r="B388" t="s">
        <v>258</v>
      </c>
      <c r="C388" t="s">
        <v>3148</v>
      </c>
      <c r="D388" t="s">
        <v>259</v>
      </c>
      <c r="E388">
        <v>98364.521700269994</v>
      </c>
      <c r="F388">
        <v>6982.7</v>
      </c>
      <c r="G388">
        <v>9.8753502082581104</v>
      </c>
      <c r="H388">
        <f>(Table2[[#This Row],[1Y Return vs Nifty]]-AVERAGE(Table2[1Y Return vs Nifty]))/_xlfn.STDEV.P(Table2[1Y Return vs Nifty])</f>
        <v>-0.15458374332749472</v>
      </c>
      <c r="I388">
        <v>2.8706972254226701</v>
      </c>
      <c r="J388">
        <f>(Table2[[#This Row],[1M Return vs Nifty]]-AVERAGE(Table2[1M Return vs Nifty]))/_xlfn.STDEV.P(Table2[1M Return vs Nifty])</f>
        <v>-0.1679355880456018</v>
      </c>
      <c r="K388">
        <v>13.7779796784406</v>
      </c>
      <c r="L388">
        <f>(Table2[[#This Row],[6M Return vs Nifty]]-AVERAGE(Table2[6M Return vs Nifty]))/_xlfn.STDEV.P(Table2[6M Return vs Nifty])</f>
        <v>0.20995139888185668</v>
      </c>
      <c r="M388">
        <v>3.0050244671024702</v>
      </c>
      <c r="N388">
        <f>(Table2[[#This Row],[1W Return vs Nifty]]-AVERAGE(Table2[1W Return vs Nifty]))/_xlfn.STDEV.P(Table2[1W Return vs Nifty])</f>
        <v>0.2877499018369819</v>
      </c>
      <c r="O388">
        <v>6959.52</v>
      </c>
      <c r="P388">
        <v>6947.3866366172197</v>
      </c>
      <c r="Q388">
        <v>6489.73340849549</v>
      </c>
      <c r="R388">
        <v>41.762874199644301</v>
      </c>
      <c r="S388" s="1">
        <f>(Table2[[#This Row],[Close Price]]-Table2[[#This Row],[20D EMA]])/Table2[[#This Row],[20D EMA]]</f>
        <v>3.3306894728371179E-3</v>
      </c>
      <c r="T388" s="1">
        <f>(Table2[[#This Row],[Close Price]]-Table2[[#This Row],[50D EMA]])/Table2[[#This Row],[50D EMA]]</f>
        <v>5.082970796048099E-3</v>
      </c>
      <c r="U388" s="1">
        <f>(Table2[[#This Row],[Close Price]]-Table2[[#This Row],[200D EMA]])/Table2[[#This Row],[200D EMA]]</f>
        <v>7.5960992613222589E-2</v>
      </c>
      <c r="V388">
        <v>0.88572956388876101</v>
      </c>
      <c r="W388">
        <v>6816</v>
      </c>
      <c r="X388">
        <v>7030</v>
      </c>
      <c r="Y388">
        <v>6816</v>
      </c>
      <c r="Z388">
        <v>7147</v>
      </c>
      <c r="AA388">
        <v>6594.15</v>
      </c>
      <c r="AB388">
        <v>7545</v>
      </c>
      <c r="AC388" s="1">
        <f>(Table2[[#This Row],[Close Price]]/Table2[[#This Row],[Day Low]])-1</f>
        <v>2.4457159624413194E-2</v>
      </c>
      <c r="AD388" s="1">
        <f>(Table2[[#This Row],[Day High]]/Table2[[#This Row],[Close Price]])-1</f>
        <v>6.7738840276683199E-3</v>
      </c>
      <c r="AE388" s="1">
        <f>(Table2[[#This Row],[Close Price]]/Table2[[#This Row],[Current Week Low]])-1</f>
        <v>2.4457159624413194E-2</v>
      </c>
      <c r="AF388" s="1">
        <f>(Table2[[#This Row],[Current Week High]]/Table2[[#This Row],[Close Price]])-1</f>
        <v>2.3529580248327964E-2</v>
      </c>
      <c r="AG388" s="1">
        <f>(Table2[[#This Row],[Close Price]]/Table2[[#This Row],[Current Month Low]])-1</f>
        <v>5.8923439715505399E-2</v>
      </c>
      <c r="AH388" s="1">
        <f>(Table2[[#This Row],[Current Month High]]/Table2[[#This Row],[Close Price]])-1</f>
        <v>8.0527589614332484E-2</v>
      </c>
      <c r="AI388">
        <v>8.0527589614332395</v>
      </c>
      <c r="AJ388">
        <v>32.126739642563102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0.06</v>
      </c>
      <c r="AM388" t="s">
        <v>3190</v>
      </c>
      <c r="AN388">
        <v>-7.82</v>
      </c>
      <c r="AO388" t="s">
        <v>3189</v>
      </c>
      <c r="AP388">
        <v>-5.8842676165420001E-3</v>
      </c>
      <c r="AQ388">
        <f>(Table2[[#This Row],[Sharpe Ratio]]-AVERAGE(Table2[Sharpe Ratio]))/_xlfn.STDEV.P(Table2[Sharpe Ratio])</f>
        <v>-0.72828810378611797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-0.55310613444037593</v>
      </c>
      <c r="AS388">
        <f>_xlfn.RANK.AVG(Table2[[#This Row],[1Y Return vs Nifty Z-Score]],Table2[1Y Return vs Nifty Z-Score])</f>
        <v>355</v>
      </c>
      <c r="AT388">
        <f>_xlfn.RANK.AVG(Table2[[#This Row],[6M Return vs Nifty Z-Score]],Table2[6M Return vs Nifty Z-Score])</f>
        <v>231</v>
      </c>
      <c r="AU388">
        <f>_xlfn.RANK.AVG(Table2[[#This Row],[Sharpe Ratio Z-Score]],Table2[Sharpe Ratio Z-Score])</f>
        <v>569</v>
      </c>
      <c r="AV388">
        <f>(Table2[[#This Row],[Rank 1Y]]+Table2[[#This Row],[Rank 6M]]+Table2[[#This Row],[Rank Sharpe]])/3</f>
        <v>385</v>
      </c>
    </row>
    <row r="389" spans="1:48" x14ac:dyDescent="0.3">
      <c r="A389" t="s">
        <v>200</v>
      </c>
      <c r="B389" t="s">
        <v>201</v>
      </c>
      <c r="C389" t="s">
        <v>3144</v>
      </c>
      <c r="D389" t="s">
        <v>34</v>
      </c>
      <c r="E389">
        <v>122158.493995572</v>
      </c>
      <c r="F389">
        <v>106.29</v>
      </c>
      <c r="G389">
        <v>12.6496740600157</v>
      </c>
      <c r="H389">
        <f>(Table2[[#This Row],[1Y Return vs Nifty]]-AVERAGE(Table2[1Y Return vs Nifty]))/_xlfn.STDEV.P(Table2[1Y Return vs Nifty])</f>
        <v>-0.10068237862512434</v>
      </c>
      <c r="I389">
        <v>9.6882468738084704</v>
      </c>
      <c r="J389">
        <f>(Table2[[#This Row],[1M Return vs Nifty]]-AVERAGE(Table2[1M Return vs Nifty]))/_xlfn.STDEV.P(Table2[1M Return vs Nifty])</f>
        <v>0.46353742631853351</v>
      </c>
      <c r="K389">
        <v>-21.573152598707399</v>
      </c>
      <c r="L389">
        <f>(Table2[[#This Row],[6M Return vs Nifty]]-AVERAGE(Table2[6M Return vs Nifty]))/_xlfn.STDEV.P(Table2[6M Return vs Nifty])</f>
        <v>-0.93318513513337364</v>
      </c>
      <c r="M389">
        <v>1.90091098253907</v>
      </c>
      <c r="N389">
        <f>(Table2[[#This Row],[1W Return vs Nifty]]-AVERAGE(Table2[1W Return vs Nifty]))/_xlfn.STDEV.P(Table2[1W Return vs Nifty])</f>
        <v>5.4007835035395024E-2</v>
      </c>
      <c r="O389">
        <v>102.7</v>
      </c>
      <c r="P389">
        <v>104.574612429149</v>
      </c>
      <c r="Q389">
        <v>108.10503277376</v>
      </c>
      <c r="R389">
        <v>63.334464804512898</v>
      </c>
      <c r="S389" s="1">
        <f>(Table2[[#This Row],[Close Price]]-Table2[[#This Row],[20D EMA]])/Table2[[#This Row],[20D EMA]]</f>
        <v>3.4956183057448915E-2</v>
      </c>
      <c r="T389" s="1">
        <f>(Table2[[#This Row],[Close Price]]-Table2[[#This Row],[50D EMA]])/Table2[[#This Row],[50D EMA]]</f>
        <v>1.6403480070396725E-2</v>
      </c>
      <c r="U389" s="1">
        <f>(Table2[[#This Row],[Close Price]]-Table2[[#This Row],[200D EMA]])/Table2[[#This Row],[200D EMA]]</f>
        <v>-1.678953076642101E-2</v>
      </c>
      <c r="V389">
        <v>0.89919078800859298</v>
      </c>
      <c r="W389">
        <v>104.31</v>
      </c>
      <c r="X389">
        <v>107.25</v>
      </c>
      <c r="Y389">
        <v>102.99</v>
      </c>
      <c r="Z389">
        <v>107.25</v>
      </c>
      <c r="AA389">
        <v>94.81</v>
      </c>
      <c r="AB389">
        <v>107.9</v>
      </c>
      <c r="AC389" s="1">
        <f>(Table2[[#This Row],[Close Price]]/Table2[[#This Row],[Day Low]])-1</f>
        <v>1.8981880931837836E-2</v>
      </c>
      <c r="AD389" s="1">
        <f>(Table2[[#This Row],[Day High]]/Table2[[#This Row],[Close Price]])-1</f>
        <v>9.0318938752469435E-3</v>
      </c>
      <c r="AE389" s="1">
        <f>(Table2[[#This Row],[Close Price]]/Table2[[#This Row],[Current Week Low]])-1</f>
        <v>3.2041945819982542E-2</v>
      </c>
      <c r="AF389" s="1">
        <f>(Table2[[#This Row],[Current Week High]]/Table2[[#This Row],[Close Price]])-1</f>
        <v>9.0318938752469435E-3</v>
      </c>
      <c r="AG389" s="1">
        <f>(Table2[[#This Row],[Close Price]]/Table2[[#This Row],[Current Month Low]])-1</f>
        <v>0.12108427381077957</v>
      </c>
      <c r="AH389" s="1">
        <f>(Table2[[#This Row],[Current Month High]]/Table2[[#This Row],[Close Price]])-1</f>
        <v>1.5147238686612052E-2</v>
      </c>
      <c r="AI389">
        <v>34.4435036221657</v>
      </c>
      <c r="AJ389">
        <v>40.595238095238102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-0.05</v>
      </c>
      <c r="AM389" t="s">
        <v>3189</v>
      </c>
      <c r="AN389">
        <v>1.43</v>
      </c>
      <c r="AO389" t="s">
        <v>3190</v>
      </c>
      <c r="AP389">
        <v>0.12247498397382101</v>
      </c>
      <c r="AQ389">
        <f>(Table2[[#This Row],[Sharpe Ratio]]-AVERAGE(Table2[Sharpe Ratio]))/_xlfn.STDEV.P(Table2[Sharpe Ratio])</f>
        <v>0.75396149654427824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341</v>
      </c>
      <c r="AT389">
        <f>_xlfn.RANK.AVG(Table2[[#This Row],[6M Return vs Nifty Z-Score]],Table2[6M Return vs Nifty Z-Score])</f>
        <v>658</v>
      </c>
      <c r="AU389">
        <f>_xlfn.RANK.AVG(Table2[[#This Row],[Sharpe Ratio Z-Score]],Table2[Sharpe Ratio Z-Score])</f>
        <v>157</v>
      </c>
      <c r="AV389">
        <f>(Table2[[#This Row],[Rank 1Y]]+Table2[[#This Row],[Rank 6M]]+Table2[[#This Row],[Rank Sharpe]])/3</f>
        <v>385.33333333333331</v>
      </c>
    </row>
    <row r="390" spans="1:48" x14ac:dyDescent="0.3">
      <c r="A390" t="s">
        <v>263</v>
      </c>
      <c r="B390" t="s">
        <v>264</v>
      </c>
      <c r="C390" t="s">
        <v>3150</v>
      </c>
      <c r="D390" t="s">
        <v>100</v>
      </c>
      <c r="E390">
        <v>95669.775653849996</v>
      </c>
      <c r="F390">
        <v>4783.5</v>
      </c>
      <c r="G390">
        <v>14.2567732955032</v>
      </c>
      <c r="H390">
        <f>(Table2[[#This Row],[1Y Return vs Nifty]]-AVERAGE(Table2[1Y Return vs Nifty]))/_xlfn.STDEV.P(Table2[1Y Return vs Nifty])</f>
        <v>-6.9458611453878716E-2</v>
      </c>
      <c r="I390">
        <v>-0.64338218728142804</v>
      </c>
      <c r="J390">
        <f>(Table2[[#This Row],[1M Return vs Nifty]]-AVERAGE(Table2[1M Return vs Nifty]))/_xlfn.STDEV.P(Table2[1M Return vs Nifty])</f>
        <v>-0.4934258937862594</v>
      </c>
      <c r="K390">
        <v>-12.207473423849899</v>
      </c>
      <c r="L390">
        <f>(Table2[[#This Row],[6M Return vs Nifty]]-AVERAGE(Table2[6M Return vs Nifty]))/_xlfn.STDEV.P(Table2[6M Return vs Nifty])</f>
        <v>-0.63033061984629035</v>
      </c>
      <c r="M390">
        <v>-0.10725529783257701</v>
      </c>
      <c r="N390">
        <f>(Table2[[#This Row],[1W Return vs Nifty]]-AVERAGE(Table2[1W Return vs Nifty]))/_xlfn.STDEV.P(Table2[1W Return vs Nifty])</f>
        <v>-0.37112322569151551</v>
      </c>
      <c r="O390">
        <v>4858.05</v>
      </c>
      <c r="P390">
        <v>5085.9626289917496</v>
      </c>
      <c r="Q390">
        <v>4969.2740074420299</v>
      </c>
      <c r="R390">
        <v>45.996742042427002</v>
      </c>
      <c r="S390" s="1">
        <f>(Table2[[#This Row],[Close Price]]-Table2[[#This Row],[20D EMA]])/Table2[[#This Row],[20D EMA]]</f>
        <v>-1.5345663383456361E-2</v>
      </c>
      <c r="T390" s="1">
        <f>(Table2[[#This Row],[Close Price]]-Table2[[#This Row],[50D EMA]])/Table2[[#This Row],[50D EMA]]</f>
        <v>-5.9470084830668596E-2</v>
      </c>
      <c r="U390" s="1">
        <f>(Table2[[#This Row],[Close Price]]-Table2[[#This Row],[200D EMA]])/Table2[[#This Row],[200D EMA]]</f>
        <v>-3.7384536888851981E-2</v>
      </c>
      <c r="V390">
        <v>1.05072655702183</v>
      </c>
      <c r="W390">
        <v>4760.1000000000004</v>
      </c>
      <c r="X390">
        <v>4909.95</v>
      </c>
      <c r="Y390">
        <v>4760.1000000000004</v>
      </c>
      <c r="Z390">
        <v>4909.95</v>
      </c>
      <c r="AA390">
        <v>4467</v>
      </c>
      <c r="AB390">
        <v>5127.5</v>
      </c>
      <c r="AC390" s="1">
        <f>(Table2[[#This Row],[Close Price]]/Table2[[#This Row],[Day Low]])-1</f>
        <v>4.9158631121193341E-3</v>
      </c>
      <c r="AD390" s="1">
        <f>(Table2[[#This Row],[Day High]]/Table2[[#This Row],[Close Price]])-1</f>
        <v>2.6434619002822179E-2</v>
      </c>
      <c r="AE390" s="1">
        <f>(Table2[[#This Row],[Close Price]]/Table2[[#This Row],[Current Week Low]])-1</f>
        <v>4.9158631121193341E-3</v>
      </c>
      <c r="AF390" s="1">
        <f>(Table2[[#This Row],[Current Week High]]/Table2[[#This Row],[Close Price]])-1</f>
        <v>2.6434619002822179E-2</v>
      </c>
      <c r="AG390" s="1">
        <f>(Table2[[#This Row],[Close Price]]/Table2[[#This Row],[Current Month Low]])-1</f>
        <v>7.0852921423774307E-2</v>
      </c>
      <c r="AH390" s="1">
        <f>(Table2[[#This Row],[Current Month High]]/Table2[[#This Row],[Close Price]])-1</f>
        <v>7.1913870596843399E-2</v>
      </c>
      <c r="AI390">
        <v>30.579073899864099</v>
      </c>
      <c r="AJ390">
        <v>34.555069548951401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-0.08</v>
      </c>
      <c r="AM390" t="s">
        <v>3189</v>
      </c>
      <c r="AN390">
        <v>0.31</v>
      </c>
      <c r="AO390" t="s">
        <v>3190</v>
      </c>
      <c r="AP390">
        <v>7.9580975970579004E-2</v>
      </c>
      <c r="AQ390">
        <f>(Table2[[#This Row],[Sharpe Ratio]]-AVERAGE(Table2[Sharpe Ratio]))/_xlfn.STDEV.P(Table2[Sharpe Ratio])</f>
        <v>0.25863587387488179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331</v>
      </c>
      <c r="AT390">
        <f>_xlfn.RANK.AVG(Table2[[#This Row],[6M Return vs Nifty Z-Score]],Table2[6M Return vs Nifty Z-Score])</f>
        <v>545</v>
      </c>
      <c r="AU390">
        <f>_xlfn.RANK.AVG(Table2[[#This Row],[Sharpe Ratio Z-Score]],Table2[Sharpe Ratio Z-Score])</f>
        <v>280</v>
      </c>
      <c r="AV390">
        <f>(Table2[[#This Row],[Rank 1Y]]+Table2[[#This Row],[Rank 6M]]+Table2[[#This Row],[Rank Sharpe]])/3</f>
        <v>385.33333333333331</v>
      </c>
    </row>
    <row r="391" spans="1:48" x14ac:dyDescent="0.3">
      <c r="A391" t="s">
        <v>875</v>
      </c>
      <c r="B391" t="s">
        <v>876</v>
      </c>
      <c r="C391" t="s">
        <v>3152</v>
      </c>
      <c r="D391" t="s">
        <v>262</v>
      </c>
      <c r="E391">
        <v>17287.123769999998</v>
      </c>
      <c r="F391">
        <v>16181.9</v>
      </c>
      <c r="G391">
        <v>0.202598166822305</v>
      </c>
      <c r="H391">
        <f>(Table2[[#This Row],[1Y Return vs Nifty]]-AVERAGE(Table2[1Y Return vs Nifty]))/_xlfn.STDEV.P(Table2[1Y Return vs Nifty])</f>
        <v>-0.34251224890939636</v>
      </c>
      <c r="I391">
        <v>3.1844490781989299</v>
      </c>
      <c r="J391">
        <f>(Table2[[#This Row],[1M Return vs Nifty]]-AVERAGE(Table2[1M Return vs Nifty]))/_xlfn.STDEV.P(Table2[1M Return vs Nifty])</f>
        <v>-0.13887443873928651</v>
      </c>
      <c r="K391">
        <v>-1.95299240413608</v>
      </c>
      <c r="L391">
        <f>(Table2[[#This Row],[6M Return vs Nifty]]-AVERAGE(Table2[6M Return vs Nifty]))/_xlfn.STDEV.P(Table2[6M Return vs Nifty])</f>
        <v>-0.29873524691453734</v>
      </c>
      <c r="M391">
        <v>2.1488251927472501</v>
      </c>
      <c r="N391">
        <f>(Table2[[#This Row],[1W Return vs Nifty]]-AVERAGE(Table2[1W Return vs Nifty]))/_xlfn.STDEV.P(Table2[1W Return vs Nifty])</f>
        <v>0.10649155223812212</v>
      </c>
      <c r="O391" t="e">
        <v>#N/A</v>
      </c>
      <c r="P391">
        <v>16081.150397158201</v>
      </c>
      <c r="Q391">
        <v>15647.3284171551</v>
      </c>
      <c r="R391">
        <v>65.570241393270607</v>
      </c>
      <c r="S391" s="1" t="e">
        <f>(Table2[[#This Row],[Close Price]]-Table2[[#This Row],[20D EMA]])/Table2[[#This Row],[20D EMA]]</f>
        <v>#N/A</v>
      </c>
      <c r="T391" s="1">
        <f>(Table2[[#This Row],[Close Price]]-Table2[[#This Row],[50D EMA]])/Table2[[#This Row],[50D EMA]]</f>
        <v>6.2650743481388708E-3</v>
      </c>
      <c r="U391" s="1">
        <f>(Table2[[#This Row],[Close Price]]-Table2[[#This Row],[200D EMA]])/Table2[[#This Row],[200D EMA]]</f>
        <v>3.4163760649314201E-2</v>
      </c>
      <c r="V391">
        <v>1.04303635892219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s="1" t="e">
        <f>(Table2[[#This Row],[Close Price]]/Table2[[#This Row],[Day Low]])-1</f>
        <v>#N/A</v>
      </c>
      <c r="AD391" s="1" t="e">
        <f>(Table2[[#This Row],[Day High]]/Table2[[#This Row],[Close Price]])-1</f>
        <v>#N/A</v>
      </c>
      <c r="AE391" s="1" t="e">
        <f>(Table2[[#This Row],[Close Price]]/Table2[[#This Row],[Current Week Low]])-1</f>
        <v>#N/A</v>
      </c>
      <c r="AF391" s="1" t="e">
        <f>(Table2[[#This Row],[Current Week High]]/Table2[[#This Row],[Close Price]])-1</f>
        <v>#N/A</v>
      </c>
      <c r="AG391" s="1" t="e">
        <f>(Table2[[#This Row],[Close Price]]/Table2[[#This Row],[Current Month Low]])-1</f>
        <v>#N/A</v>
      </c>
      <c r="AH391" s="1" t="e">
        <f>(Table2[[#This Row],[Current Month High]]/Table2[[#This Row],[Close Price]])-1</f>
        <v>#N/A</v>
      </c>
      <c r="AI391">
        <v>18.650776484837898</v>
      </c>
      <c r="AJ391">
        <v>24.6276243434327</v>
      </c>
      <c r="AK391" t="e">
        <f>IF(AND(Table2[[#This Row],[20D EMA]]&gt;Table2[[#This Row],[50D EMA]],Table2[[#This Row],[50D EMA]]&gt;Table2[[#This Row],[200D EMA]]),"Uptrend","Downtrend/NoTrend")</f>
        <v>#N/A</v>
      </c>
      <c r="AL391" t="e">
        <v>#N/A</v>
      </c>
      <c r="AM391" t="e">
        <v>#N/A</v>
      </c>
      <c r="AN391" t="e">
        <v>#N/A</v>
      </c>
      <c r="AO391" t="e">
        <v>#N/A</v>
      </c>
      <c r="AP391">
        <v>6.4866489857877005E-2</v>
      </c>
      <c r="AQ391">
        <f>(Table2[[#This Row],[Sharpe Ratio]]-AVERAGE(Table2[Sharpe Ratio]))/_xlfn.STDEV.P(Table2[Sharpe Ratio])</f>
        <v>8.8717921803733987E-2</v>
      </c>
      <c r="AR391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91">
        <f>_xlfn.RANK.AVG(Table2[[#This Row],[1Y Return vs Nifty Z-Score]],Table2[1Y Return vs Nifty Z-Score])</f>
        <v>429</v>
      </c>
      <c r="AT391">
        <f>_xlfn.RANK.AVG(Table2[[#This Row],[6M Return vs Nifty Z-Score]],Table2[6M Return vs Nifty Z-Score])</f>
        <v>405</v>
      </c>
      <c r="AU391">
        <f>_xlfn.RANK.AVG(Table2[[#This Row],[Sharpe Ratio Z-Score]],Table2[Sharpe Ratio Z-Score])</f>
        <v>324</v>
      </c>
      <c r="AV391">
        <f>(Table2[[#This Row],[Rank 1Y]]+Table2[[#This Row],[Rank 6M]]+Table2[[#This Row],[Rank Sharpe]])/3</f>
        <v>386</v>
      </c>
    </row>
    <row r="392" spans="1:48" x14ac:dyDescent="0.3">
      <c r="A392" t="s">
        <v>1837</v>
      </c>
      <c r="B392" t="s">
        <v>1838</v>
      </c>
      <c r="C392" t="s">
        <v>3146</v>
      </c>
      <c r="D392" t="s">
        <v>979</v>
      </c>
      <c r="E392">
        <v>4220.8940280779998</v>
      </c>
      <c r="F392">
        <v>33.090000000000003</v>
      </c>
      <c r="G392">
        <v>-15.9904698907454</v>
      </c>
      <c r="H392">
        <f>(Table2[[#This Row],[1Y Return vs Nifty]]-AVERAGE(Table2[1Y Return vs Nifty]))/_xlfn.STDEV.P(Table2[1Y Return vs Nifty])</f>
        <v>-0.65712168661736514</v>
      </c>
      <c r="I392">
        <v>4.8316253872768398</v>
      </c>
      <c r="J392">
        <f>(Table2[[#This Row],[1M Return vs Nifty]]-AVERAGE(Table2[1M Return vs Nifty]))/_xlfn.STDEV.P(Table2[1M Return vs Nifty])</f>
        <v>1.3694657597092269E-2</v>
      </c>
      <c r="K392">
        <v>1.57502332832963</v>
      </c>
      <c r="L392">
        <f>(Table2[[#This Row],[6M Return vs Nifty]]-AVERAGE(Table2[6M Return vs Nifty]))/_xlfn.STDEV.P(Table2[6M Return vs Nifty])</f>
        <v>-0.18465110260074666</v>
      </c>
      <c r="M392">
        <v>5.8817186081743804</v>
      </c>
      <c r="N392">
        <f>(Table2[[#This Row],[1W Return vs Nifty]]-AVERAGE(Table2[1W Return vs Nifty]))/_xlfn.STDEV.P(Table2[1W Return vs Nifty])</f>
        <v>0.89674928776156648</v>
      </c>
      <c r="O392">
        <v>32.86</v>
      </c>
      <c r="P392">
        <v>35.0911997167942</v>
      </c>
      <c r="Q392">
        <v>35.164316627847199</v>
      </c>
      <c r="R392">
        <v>57.002704854388199</v>
      </c>
      <c r="S392" s="1">
        <f>(Table2[[#This Row],[Close Price]]-Table2[[#This Row],[20D EMA]])/Table2[[#This Row],[20D EMA]]</f>
        <v>6.9993913572734016E-3</v>
      </c>
      <c r="T392" s="1">
        <f>(Table2[[#This Row],[Close Price]]-Table2[[#This Row],[50D EMA]])/Table2[[#This Row],[50D EMA]]</f>
        <v>-5.7028535158245054E-2</v>
      </c>
      <c r="U392" s="1">
        <f>(Table2[[#This Row],[Close Price]]-Table2[[#This Row],[200D EMA]])/Table2[[#This Row],[200D EMA]]</f>
        <v>-5.8989248953710952E-2</v>
      </c>
      <c r="V392">
        <v>0.57997549907291301</v>
      </c>
      <c r="W392">
        <v>33</v>
      </c>
      <c r="X392">
        <v>33.85</v>
      </c>
      <c r="Y392">
        <v>30.93</v>
      </c>
      <c r="Z392">
        <v>33.9</v>
      </c>
      <c r="AA392">
        <v>29.76</v>
      </c>
      <c r="AB392">
        <v>35.630000000000003</v>
      </c>
      <c r="AC392" s="1">
        <f>(Table2[[#This Row],[Close Price]]/Table2[[#This Row],[Day Low]])-1</f>
        <v>2.7272727272729114E-3</v>
      </c>
      <c r="AD392" s="1">
        <f>(Table2[[#This Row],[Day High]]/Table2[[#This Row],[Close Price]])-1</f>
        <v>2.2967663946811712E-2</v>
      </c>
      <c r="AE392" s="1">
        <f>(Table2[[#This Row],[Close Price]]/Table2[[#This Row],[Current Week Low]])-1</f>
        <v>6.9835111542192241E-2</v>
      </c>
      <c r="AF392" s="1">
        <f>(Table2[[#This Row],[Current Week High]]/Table2[[#This Row],[Close Price]])-1</f>
        <v>2.4478694469628248E-2</v>
      </c>
      <c r="AG392" s="1">
        <f>(Table2[[#This Row],[Close Price]]/Table2[[#This Row],[Current Month Low]])-1</f>
        <v>0.11189516129032273</v>
      </c>
      <c r="AH392" s="1">
        <f>(Table2[[#This Row],[Current Month High]]/Table2[[#This Row],[Close Price]])-1</f>
        <v>7.6760350559081258E-2</v>
      </c>
      <c r="AI392">
        <v>39.317014203686803</v>
      </c>
      <c r="AJ392">
        <v>33.696969696969703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-0.05</v>
      </c>
      <c r="AM392" t="s">
        <v>3189</v>
      </c>
      <c r="AN392">
        <v>-4.5599999999999996</v>
      </c>
      <c r="AO392" t="s">
        <v>3189</v>
      </c>
      <c r="AP392">
        <v>8.5999084238905996E-2</v>
      </c>
      <c r="AQ392">
        <f>(Table2[[#This Row],[Sharpe Ratio]]-AVERAGE(Table2[Sharpe Ratio]))/_xlfn.STDEV.P(Table2[Sharpe Ratio])</f>
        <v>0.33275003625691874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539</v>
      </c>
      <c r="AT392">
        <f>_xlfn.RANK.AVG(Table2[[#This Row],[6M Return vs Nifty Z-Score]],Table2[6M Return vs Nifty Z-Score])</f>
        <v>358</v>
      </c>
      <c r="AU392">
        <f>_xlfn.RANK.AVG(Table2[[#This Row],[Sharpe Ratio Z-Score]],Table2[Sharpe Ratio Z-Score])</f>
        <v>262</v>
      </c>
      <c r="AV392">
        <f>(Table2[[#This Row],[Rank 1Y]]+Table2[[#This Row],[Rank 6M]]+Table2[[#This Row],[Rank Sharpe]])/3</f>
        <v>386.33333333333331</v>
      </c>
    </row>
    <row r="393" spans="1:48" x14ac:dyDescent="0.3">
      <c r="A393" t="s">
        <v>295</v>
      </c>
      <c r="B393" t="s">
        <v>296</v>
      </c>
      <c r="C393" t="s">
        <v>3154</v>
      </c>
      <c r="D393" t="s">
        <v>117</v>
      </c>
      <c r="E393">
        <v>90756.613794599994</v>
      </c>
      <c r="F393">
        <v>897</v>
      </c>
      <c r="G393">
        <v>12.8526355390372</v>
      </c>
      <c r="H393">
        <f>(Table2[[#This Row],[1Y Return vs Nifty]]-AVERAGE(Table2[1Y Return vs Nifty]))/_xlfn.STDEV.P(Table2[1Y Return vs Nifty])</f>
        <v>-9.6739111261316138E-2</v>
      </c>
      <c r="I393">
        <v>0.64548530568252604</v>
      </c>
      <c r="J393">
        <f>(Table2[[#This Row],[1M Return vs Nifty]]-AVERAGE(Table2[1M Return vs Nifty]))/_xlfn.STDEV.P(Table2[1M Return vs Nifty])</f>
        <v>-0.37404501900369019</v>
      </c>
      <c r="K393">
        <v>-19.265112452666799</v>
      </c>
      <c r="L393">
        <f>(Table2[[#This Row],[6M Return vs Nifty]]-AVERAGE(Table2[6M Return vs Nifty]))/_xlfn.STDEV.P(Table2[6M Return vs Nifty])</f>
        <v>-0.85855089167468823</v>
      </c>
      <c r="M393">
        <v>0.91741558288625802</v>
      </c>
      <c r="N393">
        <f>(Table2[[#This Row],[1W Return vs Nifty]]-AVERAGE(Table2[1W Return vs Nifty]))/_xlfn.STDEV.P(Table2[1W Return vs Nifty])</f>
        <v>-0.15419924749616568</v>
      </c>
      <c r="O393">
        <v>900.91</v>
      </c>
      <c r="P393">
        <v>931.11446859520595</v>
      </c>
      <c r="Q393">
        <v>912.44255376954402</v>
      </c>
      <c r="R393">
        <v>52.479403040312903</v>
      </c>
      <c r="S393" s="1">
        <f>(Table2[[#This Row],[Close Price]]-Table2[[#This Row],[20D EMA]])/Table2[[#This Row],[20D EMA]]</f>
        <v>-4.3400561654326937E-3</v>
      </c>
      <c r="T393" s="1">
        <f>(Table2[[#This Row],[Close Price]]-Table2[[#This Row],[50D EMA]])/Table2[[#This Row],[50D EMA]]</f>
        <v>-3.6638318644833474E-2</v>
      </c>
      <c r="U393" s="1">
        <f>(Table2[[#This Row],[Close Price]]-Table2[[#This Row],[200D EMA]])/Table2[[#This Row],[200D EMA]]</f>
        <v>-1.6924412069282285E-2</v>
      </c>
      <c r="V393">
        <v>0.80836299267920497</v>
      </c>
      <c r="W393">
        <v>885.5</v>
      </c>
      <c r="X393">
        <v>903.8</v>
      </c>
      <c r="Y393">
        <v>870.05</v>
      </c>
      <c r="Z393">
        <v>903.8</v>
      </c>
      <c r="AA393">
        <v>855</v>
      </c>
      <c r="AB393">
        <v>968.95</v>
      </c>
      <c r="AC393" s="1">
        <f>(Table2[[#This Row],[Close Price]]/Table2[[#This Row],[Day Low]])-1</f>
        <v>1.298701298701288E-2</v>
      </c>
      <c r="AD393" s="1">
        <f>(Table2[[#This Row],[Day High]]/Table2[[#This Row],[Close Price]])-1</f>
        <v>7.5808249721291965E-3</v>
      </c>
      <c r="AE393" s="1">
        <f>(Table2[[#This Row],[Close Price]]/Table2[[#This Row],[Current Week Low]])-1</f>
        <v>3.0975231308545625E-2</v>
      </c>
      <c r="AF393" s="1">
        <f>(Table2[[#This Row],[Current Week High]]/Table2[[#This Row],[Close Price]])-1</f>
        <v>7.5808249721291965E-3</v>
      </c>
      <c r="AG393" s="1">
        <f>(Table2[[#This Row],[Close Price]]/Table2[[#This Row],[Current Month Low]])-1</f>
        <v>4.912280701754379E-2</v>
      </c>
      <c r="AH393" s="1">
        <f>(Table2[[#This Row],[Current Month High]]/Table2[[#This Row],[Close Price]])-1</f>
        <v>8.0211817168339028E-2</v>
      </c>
      <c r="AI393">
        <v>22.296544035674401</v>
      </c>
      <c r="AJ393">
        <v>36.842105263157897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-0.04</v>
      </c>
      <c r="AM393" t="s">
        <v>3189</v>
      </c>
      <c r="AN393">
        <v>-3.35</v>
      </c>
      <c r="AO393" t="s">
        <v>3189</v>
      </c>
      <c r="AP393">
        <v>0.111517487043418</v>
      </c>
      <c r="AQ393">
        <f>(Table2[[#This Row],[Sharpe Ratio]]-AVERAGE(Table2[Sharpe Ratio]))/_xlfn.STDEV.P(Table2[Sharpe Ratio])</f>
        <v>0.62742799588517351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340</v>
      </c>
      <c r="AT393">
        <f>_xlfn.RANK.AVG(Table2[[#This Row],[6M Return vs Nifty Z-Score]],Table2[6M Return vs Nifty Z-Score])</f>
        <v>632</v>
      </c>
      <c r="AU393">
        <f>_xlfn.RANK.AVG(Table2[[#This Row],[Sharpe Ratio Z-Score]],Table2[Sharpe Ratio Z-Score])</f>
        <v>190</v>
      </c>
      <c r="AV393">
        <f>(Table2[[#This Row],[Rank 1Y]]+Table2[[#This Row],[Rank 6M]]+Table2[[#This Row],[Rank Sharpe]])/3</f>
        <v>387.33333333333331</v>
      </c>
    </row>
    <row r="394" spans="1:48" x14ac:dyDescent="0.3">
      <c r="A394" t="s">
        <v>334</v>
      </c>
      <c r="B394" t="s">
        <v>335</v>
      </c>
      <c r="C394" t="s">
        <v>3144</v>
      </c>
      <c r="D394" t="s">
        <v>54</v>
      </c>
      <c r="E394">
        <v>76757.888639744997</v>
      </c>
      <c r="F394">
        <v>1911.95</v>
      </c>
      <c r="G394">
        <v>22.1567766470401</v>
      </c>
      <c r="H394">
        <f>(Table2[[#This Row],[1Y Return vs Nifty]]-AVERAGE(Table2[1Y Return vs Nifty]))/_xlfn.STDEV.P(Table2[1Y Return vs Nifty])</f>
        <v>8.4027781827631237E-2</v>
      </c>
      <c r="I394">
        <v>2.0174547376562</v>
      </c>
      <c r="J394">
        <f>(Table2[[#This Row],[1M Return vs Nifty]]-AVERAGE(Table2[1M Return vs Nifty]))/_xlfn.STDEV.P(Table2[1M Return vs Nifty])</f>
        <v>-0.24696685785982589</v>
      </c>
      <c r="K394">
        <v>5.0595562985105804</v>
      </c>
      <c r="L394">
        <f>(Table2[[#This Row],[6M Return vs Nifty]]-AVERAGE(Table2[6M Return vs Nifty]))/_xlfn.STDEV.P(Table2[6M Return vs Nifty])</f>
        <v>-7.1973044343207726E-2</v>
      </c>
      <c r="M394">
        <v>-0.239094080008806</v>
      </c>
      <c r="N394">
        <f>(Table2[[#This Row],[1W Return vs Nifty]]-AVERAGE(Table2[1W Return vs Nifty]))/_xlfn.STDEV.P(Table2[1W Return vs Nifty])</f>
        <v>-0.39903364419587939</v>
      </c>
      <c r="O394">
        <v>1898.82</v>
      </c>
      <c r="P394">
        <v>1908.14877949675</v>
      </c>
      <c r="Q394">
        <v>1763.4991143145601</v>
      </c>
      <c r="R394">
        <v>54.284062304761697</v>
      </c>
      <c r="S394" s="1">
        <f>(Table2[[#This Row],[Close Price]]-Table2[[#This Row],[20D EMA]])/Table2[[#This Row],[20D EMA]]</f>
        <v>6.9148207834339795E-3</v>
      </c>
      <c r="T394" s="1">
        <f>(Table2[[#This Row],[Close Price]]-Table2[[#This Row],[50D EMA]])/Table2[[#This Row],[50D EMA]]</f>
        <v>1.9920985952953849E-3</v>
      </c>
      <c r="U394" s="1">
        <f>(Table2[[#This Row],[Close Price]]-Table2[[#This Row],[200D EMA]])/Table2[[#This Row],[200D EMA]]</f>
        <v>8.4179733621890768E-2</v>
      </c>
      <c r="V394">
        <v>1.65356216538012</v>
      </c>
      <c r="W394">
        <v>1895</v>
      </c>
      <c r="X394">
        <v>1951.1</v>
      </c>
      <c r="Y394">
        <v>1895</v>
      </c>
      <c r="Z394">
        <v>1975</v>
      </c>
      <c r="AA394">
        <v>1756.05</v>
      </c>
      <c r="AB394">
        <v>1975</v>
      </c>
      <c r="AC394" s="1">
        <f>(Table2[[#This Row],[Close Price]]/Table2[[#This Row],[Day Low]])-1</f>
        <v>8.9445910290237851E-3</v>
      </c>
      <c r="AD394" s="1">
        <f>(Table2[[#This Row],[Day High]]/Table2[[#This Row],[Close Price]])-1</f>
        <v>2.0476476895316287E-2</v>
      </c>
      <c r="AE394" s="1">
        <f>(Table2[[#This Row],[Close Price]]/Table2[[#This Row],[Current Week Low]])-1</f>
        <v>8.9445910290237851E-3</v>
      </c>
      <c r="AF394" s="1">
        <f>(Table2[[#This Row],[Current Week High]]/Table2[[#This Row],[Close Price]])-1</f>
        <v>3.2976803786709974E-2</v>
      </c>
      <c r="AG394" s="1">
        <f>(Table2[[#This Row],[Close Price]]/Table2[[#This Row],[Current Month Low]])-1</f>
        <v>8.8778793314541193E-2</v>
      </c>
      <c r="AH394" s="1">
        <f>(Table2[[#This Row],[Current Month High]]/Table2[[#This Row],[Close Price]])-1</f>
        <v>3.2976803786709974E-2</v>
      </c>
      <c r="AI394">
        <v>8.7240775124872396</v>
      </c>
      <c r="AJ394">
        <v>51.513590617322997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-0.05</v>
      </c>
      <c r="AM394" t="s">
        <v>3189</v>
      </c>
      <c r="AN394">
        <v>5.95</v>
      </c>
      <c r="AO394" t="s">
        <v>3190</v>
      </c>
      <c r="AP394">
        <v>-2.2711198071809998E-3</v>
      </c>
      <c r="AQ394">
        <f>(Table2[[#This Row],[Sharpe Ratio]]-AVERAGE(Table2[Sharpe Ratio]))/_xlfn.STDEV.P(Table2[Sharpe Ratio])</f>
        <v>-0.68656468432079232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279</v>
      </c>
      <c r="AT394">
        <f>_xlfn.RANK.AVG(Table2[[#This Row],[6M Return vs Nifty Z-Score]],Table2[6M Return vs Nifty Z-Score])</f>
        <v>326</v>
      </c>
      <c r="AU394">
        <f>_xlfn.RANK.AVG(Table2[[#This Row],[Sharpe Ratio Z-Score]],Table2[Sharpe Ratio Z-Score])</f>
        <v>558</v>
      </c>
      <c r="AV394">
        <f>(Table2[[#This Row],[Rank 1Y]]+Table2[[#This Row],[Rank 6M]]+Table2[[#This Row],[Rank Sharpe]])/3</f>
        <v>387.66666666666669</v>
      </c>
    </row>
    <row r="395" spans="1:48" x14ac:dyDescent="0.3">
      <c r="A395" t="s">
        <v>635</v>
      </c>
      <c r="B395" t="s">
        <v>636</v>
      </c>
      <c r="C395" t="s">
        <v>3148</v>
      </c>
      <c r="D395" t="s">
        <v>259</v>
      </c>
      <c r="E395">
        <v>28909.402861570001</v>
      </c>
      <c r="F395">
        <v>1076.3499999999999</v>
      </c>
      <c r="G395">
        <v>-3.306501730455</v>
      </c>
      <c r="H395">
        <f>(Table2[[#This Row],[1Y Return vs Nifty]]-AVERAGE(Table2[1Y Return vs Nifty]))/_xlfn.STDEV.P(Table2[1Y Return vs Nifty])</f>
        <v>-0.41068931959289545</v>
      </c>
      <c r="I395">
        <v>3.12098726237289</v>
      </c>
      <c r="J395">
        <f>(Table2[[#This Row],[1M Return vs Nifty]]-AVERAGE(Table2[1M Return vs Nifty]))/_xlfn.STDEV.P(Table2[1M Return vs Nifty])</f>
        <v>-0.14475256595559205</v>
      </c>
      <c r="K395">
        <v>-16.9816528018161</v>
      </c>
      <c r="L395">
        <f>(Table2[[#This Row],[6M Return vs Nifty]]-AVERAGE(Table2[6M Return vs Nifty]))/_xlfn.STDEV.P(Table2[6M Return vs Nifty])</f>
        <v>-0.78471149862858558</v>
      </c>
      <c r="M395">
        <v>-2.30956161803672</v>
      </c>
      <c r="N395">
        <f>(Table2[[#This Row],[1W Return vs Nifty]]-AVERAGE(Table2[1W Return vs Nifty]))/_xlfn.STDEV.P(Table2[1W Return vs Nifty])</f>
        <v>-0.83735395125707635</v>
      </c>
      <c r="O395">
        <v>1078.56</v>
      </c>
      <c r="P395">
        <v>1081.5951489312299</v>
      </c>
      <c r="Q395">
        <v>1107.99590930062</v>
      </c>
      <c r="R395">
        <v>47.483997309527197</v>
      </c>
      <c r="S395" s="1">
        <f>(Table2[[#This Row],[Close Price]]-Table2[[#This Row],[20D EMA]])/Table2[[#This Row],[20D EMA]]</f>
        <v>-2.0490283340750971E-3</v>
      </c>
      <c r="T395" s="1">
        <f>(Table2[[#This Row],[Close Price]]-Table2[[#This Row],[50D EMA]])/Table2[[#This Row],[50D EMA]]</f>
        <v>-4.8494567828017351E-3</v>
      </c>
      <c r="U395" s="1">
        <f>(Table2[[#This Row],[Close Price]]-Table2[[#This Row],[200D EMA]])/Table2[[#This Row],[200D EMA]]</f>
        <v>-2.8561395430237103E-2</v>
      </c>
      <c r="V395">
        <v>0.46150908783014299</v>
      </c>
      <c r="W395">
        <v>1055.05</v>
      </c>
      <c r="X395">
        <v>1087</v>
      </c>
      <c r="Y395">
        <v>1055.05</v>
      </c>
      <c r="Z395">
        <v>1134.25</v>
      </c>
      <c r="AA395">
        <v>1016.6</v>
      </c>
      <c r="AB395">
        <v>1134.25</v>
      </c>
      <c r="AC395" s="1">
        <f>(Table2[[#This Row],[Close Price]]/Table2[[#This Row],[Day Low]])-1</f>
        <v>2.0188616653239233E-2</v>
      </c>
      <c r="AD395" s="1">
        <f>(Table2[[#This Row],[Day High]]/Table2[[#This Row],[Close Price]])-1</f>
        <v>9.8945510289405458E-3</v>
      </c>
      <c r="AE395" s="1">
        <f>(Table2[[#This Row],[Close Price]]/Table2[[#This Row],[Current Week Low]])-1</f>
        <v>2.0188616653239233E-2</v>
      </c>
      <c r="AF395" s="1">
        <f>(Table2[[#This Row],[Current Week High]]/Table2[[#This Row],[Close Price]])-1</f>
        <v>5.3792911227760642E-2</v>
      </c>
      <c r="AG395" s="1">
        <f>(Table2[[#This Row],[Close Price]]/Table2[[#This Row],[Current Month Low]])-1</f>
        <v>5.8774345858744637E-2</v>
      </c>
      <c r="AH395" s="1">
        <f>(Table2[[#This Row],[Current Month High]]/Table2[[#This Row],[Close Price]])-1</f>
        <v>5.3792911227760642E-2</v>
      </c>
      <c r="AI395">
        <v>40.6512751428439</v>
      </c>
      <c r="AJ395">
        <v>19.461709211986602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0.03</v>
      </c>
      <c r="AM395" t="s">
        <v>3190</v>
      </c>
      <c r="AN395">
        <v>0.81</v>
      </c>
      <c r="AO395" t="s">
        <v>3190</v>
      </c>
      <c r="AP395">
        <v>0.15597700879816401</v>
      </c>
      <c r="AQ395">
        <f>(Table2[[#This Row],[Sharpe Ratio]]-AVERAGE(Table2[Sharpe Ratio]))/_xlfn.STDEV.P(Table2[Sharpe Ratio])</f>
        <v>1.1408316464623984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456</v>
      </c>
      <c r="AT395">
        <f>_xlfn.RANK.AVG(Table2[[#This Row],[6M Return vs Nifty Z-Score]],Table2[6M Return vs Nifty Z-Score])</f>
        <v>611</v>
      </c>
      <c r="AU395">
        <f>_xlfn.RANK.AVG(Table2[[#This Row],[Sharpe Ratio Z-Score]],Table2[Sharpe Ratio Z-Score])</f>
        <v>96</v>
      </c>
      <c r="AV395">
        <f>(Table2[[#This Row],[Rank 1Y]]+Table2[[#This Row],[Rank 6M]]+Table2[[#This Row],[Rank Sharpe]])/3</f>
        <v>387.66666666666669</v>
      </c>
    </row>
    <row r="396" spans="1:48" x14ac:dyDescent="0.3">
      <c r="A396" t="s">
        <v>1169</v>
      </c>
      <c r="B396" t="s">
        <v>1170</v>
      </c>
      <c r="C396" t="s">
        <v>3155</v>
      </c>
      <c r="D396" t="s">
        <v>1171</v>
      </c>
      <c r="E396">
        <v>10469.192758319999</v>
      </c>
      <c r="F396">
        <v>704.4</v>
      </c>
      <c r="G396">
        <v>22.3861239298407</v>
      </c>
      <c r="H396">
        <f>(Table2[[#This Row],[1Y Return vs Nifty]]-AVERAGE(Table2[1Y Return vs Nifty]))/_xlfn.STDEV.P(Table2[1Y Return vs Nifty])</f>
        <v>8.8483689715205774E-2</v>
      </c>
      <c r="I396">
        <v>1.8546962891754999</v>
      </c>
      <c r="J396">
        <f>(Table2[[#This Row],[1M Return vs Nifty]]-AVERAGE(Table2[1M Return vs Nifty]))/_xlfn.STDEV.P(Table2[1M Return vs Nifty])</f>
        <v>-0.26204229894585773</v>
      </c>
      <c r="K396">
        <v>14.043327991863899</v>
      </c>
      <c r="L396">
        <f>(Table2[[#This Row],[6M Return vs Nifty]]-AVERAGE(Table2[6M Return vs Nifty]))/_xlfn.STDEV.P(Table2[6M Return vs Nifty])</f>
        <v>0.21853186948561096</v>
      </c>
      <c r="M396">
        <v>3.8431020427109601</v>
      </c>
      <c r="N396">
        <f>(Table2[[#This Row],[1W Return vs Nifty]]-AVERAGE(Table2[1W Return vs Nifty]))/_xlfn.STDEV.P(Table2[1W Return vs Nifty])</f>
        <v>0.46517186742438166</v>
      </c>
      <c r="O396">
        <v>680.54</v>
      </c>
      <c r="P396">
        <v>705.26401343490897</v>
      </c>
      <c r="Q396">
        <v>654.80342733822897</v>
      </c>
      <c r="R396">
        <v>66.385526342516002</v>
      </c>
      <c r="S396" s="1">
        <f>(Table2[[#This Row],[Close Price]]-Table2[[#This Row],[20D EMA]])/Table2[[#This Row],[20D EMA]]</f>
        <v>3.5060393217151105E-2</v>
      </c>
      <c r="T396" s="1">
        <f>(Table2[[#This Row],[Close Price]]-Table2[[#This Row],[50D EMA]])/Table2[[#This Row],[50D EMA]]</f>
        <v>-1.2250921902294681E-3</v>
      </c>
      <c r="U396" s="1">
        <f>(Table2[[#This Row],[Close Price]]-Table2[[#This Row],[200D EMA]])/Table2[[#This Row],[200D EMA]]</f>
        <v>7.5742689471526903E-2</v>
      </c>
      <c r="V396">
        <v>1.60025135668841</v>
      </c>
      <c r="W396">
        <v>691.75</v>
      </c>
      <c r="X396">
        <v>709.95</v>
      </c>
      <c r="Y396">
        <v>644.95000000000005</v>
      </c>
      <c r="Z396">
        <v>717</v>
      </c>
      <c r="AA396">
        <v>619</v>
      </c>
      <c r="AB396">
        <v>739</v>
      </c>
      <c r="AC396" s="1">
        <f>(Table2[[#This Row],[Close Price]]/Table2[[#This Row],[Day Low]])-1</f>
        <v>1.8286953379111015E-2</v>
      </c>
      <c r="AD396" s="1">
        <f>(Table2[[#This Row],[Day High]]/Table2[[#This Row],[Close Price]])-1</f>
        <v>7.8790459965929482E-3</v>
      </c>
      <c r="AE396" s="1">
        <f>(Table2[[#This Row],[Close Price]]/Table2[[#This Row],[Current Week Low]])-1</f>
        <v>9.2177688192883078E-2</v>
      </c>
      <c r="AF396" s="1">
        <f>(Table2[[#This Row],[Current Week High]]/Table2[[#This Row],[Close Price]])-1</f>
        <v>1.7887563884156688E-2</v>
      </c>
      <c r="AG396" s="1">
        <f>(Table2[[#This Row],[Close Price]]/Table2[[#This Row],[Current Month Low]])-1</f>
        <v>0.13796445880452346</v>
      </c>
      <c r="AH396" s="1">
        <f>(Table2[[#This Row],[Current Month High]]/Table2[[#This Row],[Close Price]])-1</f>
        <v>4.9119818285065397E-2</v>
      </c>
      <c r="AI396">
        <v>24.219193639977199</v>
      </c>
      <c r="AJ396">
        <v>53.297062023938999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-0.15</v>
      </c>
      <c r="AM396" t="s">
        <v>3189</v>
      </c>
      <c r="AN396">
        <v>-0.9</v>
      </c>
      <c r="AO396" t="s">
        <v>3189</v>
      </c>
      <c r="AP396">
        <v>-5.3621696501917997E-2</v>
      </c>
      <c r="AQ396">
        <f>(Table2[[#This Row],[Sharpe Ratio]]-AVERAGE(Table2[Sharpe Ratio]))/_xlfn.STDEV.P(Table2[Sharpe Ratio])</f>
        <v>-1.2795439268721243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275</v>
      </c>
      <c r="AT396">
        <f>_xlfn.RANK.AVG(Table2[[#This Row],[6M Return vs Nifty Z-Score]],Table2[6M Return vs Nifty Z-Score])</f>
        <v>225</v>
      </c>
      <c r="AU396">
        <f>_xlfn.RANK.AVG(Table2[[#This Row],[Sharpe Ratio Z-Score]],Table2[Sharpe Ratio Z-Score])</f>
        <v>667</v>
      </c>
      <c r="AV396">
        <f>(Table2[[#This Row],[Rank 1Y]]+Table2[[#This Row],[Rank 6M]]+Table2[[#This Row],[Rank Sharpe]])/3</f>
        <v>389</v>
      </c>
    </row>
    <row r="397" spans="1:48" x14ac:dyDescent="0.3">
      <c r="A397" t="s">
        <v>1019</v>
      </c>
      <c r="B397" t="s">
        <v>1020</v>
      </c>
      <c r="C397" t="s">
        <v>3152</v>
      </c>
      <c r="D397" t="s">
        <v>80</v>
      </c>
      <c r="E397">
        <v>13810.125472920001</v>
      </c>
      <c r="F397">
        <v>2466.8000000000002</v>
      </c>
      <c r="G397">
        <v>4.5876303788478499</v>
      </c>
      <c r="H397">
        <f>(Table2[[#This Row],[1Y Return vs Nifty]]-AVERAGE(Table2[1Y Return vs Nifty]))/_xlfn.STDEV.P(Table2[1Y Return vs Nifty])</f>
        <v>-0.25731699661673685</v>
      </c>
      <c r="I397">
        <v>12.337752274271301</v>
      </c>
      <c r="J397">
        <f>(Table2[[#This Row],[1M Return vs Nifty]]-AVERAGE(Table2[1M Return vs Nifty]))/_xlfn.STDEV.P(Table2[1M Return vs Nifty])</f>
        <v>0.70894688398202976</v>
      </c>
      <c r="K397">
        <v>-17.4426915614875</v>
      </c>
      <c r="L397">
        <f>(Table2[[#This Row],[6M Return vs Nifty]]-AVERAGE(Table2[6M Return vs Nifty]))/_xlfn.STDEV.P(Table2[6M Return vs Nifty])</f>
        <v>-0.79961993906114659</v>
      </c>
      <c r="M397">
        <v>3.7611330072190001</v>
      </c>
      <c r="N397">
        <f>(Table2[[#This Row],[1W Return vs Nifty]]-AVERAGE(Table2[1W Return vs Nifty]))/_xlfn.STDEV.P(Table2[1W Return vs Nifty])</f>
        <v>0.44781893039617415</v>
      </c>
      <c r="O397">
        <v>2330.1999999999998</v>
      </c>
      <c r="P397">
        <v>2416.0901027007499</v>
      </c>
      <c r="Q397">
        <v>2531.8778383786798</v>
      </c>
      <c r="R397">
        <v>70.851662960535506</v>
      </c>
      <c r="S397" s="1">
        <f>(Table2[[#This Row],[Close Price]]-Table2[[#This Row],[20D EMA]])/Table2[[#This Row],[20D EMA]]</f>
        <v>5.8621577546991835E-2</v>
      </c>
      <c r="T397" s="1">
        <f>(Table2[[#This Row],[Close Price]]-Table2[[#This Row],[50D EMA]])/Table2[[#This Row],[50D EMA]]</f>
        <v>2.0988413156680649E-2</v>
      </c>
      <c r="U397" s="1">
        <f>(Table2[[#This Row],[Close Price]]-Table2[[#This Row],[200D EMA]])/Table2[[#This Row],[200D EMA]]</f>
        <v>-2.5703387972443831E-2</v>
      </c>
      <c r="V397">
        <v>0.89033636274803896</v>
      </c>
      <c r="W397">
        <v>2414.1999999999998</v>
      </c>
      <c r="X397">
        <v>2574.65</v>
      </c>
      <c r="Y397">
        <v>2300</v>
      </c>
      <c r="Z397">
        <v>2574.65</v>
      </c>
      <c r="AA397">
        <v>2145.0500000000002</v>
      </c>
      <c r="AB397">
        <v>2574.65</v>
      </c>
      <c r="AC397" s="1">
        <f>(Table2[[#This Row],[Close Price]]/Table2[[#This Row],[Day Low]])-1</f>
        <v>2.1787755778311713E-2</v>
      </c>
      <c r="AD397" s="1">
        <f>(Table2[[#This Row],[Day High]]/Table2[[#This Row],[Close Price]])-1</f>
        <v>4.372060969677305E-2</v>
      </c>
      <c r="AE397" s="1">
        <f>(Table2[[#This Row],[Close Price]]/Table2[[#This Row],[Current Week Low]])-1</f>
        <v>7.2521739130434915E-2</v>
      </c>
      <c r="AF397" s="1">
        <f>(Table2[[#This Row],[Current Week High]]/Table2[[#This Row],[Close Price]])-1</f>
        <v>4.372060969677305E-2</v>
      </c>
      <c r="AG397" s="1">
        <f>(Table2[[#This Row],[Close Price]]/Table2[[#This Row],[Current Month Low]])-1</f>
        <v>0.14999650357800509</v>
      </c>
      <c r="AH397" s="1">
        <f>(Table2[[#This Row],[Current Month High]]/Table2[[#This Row],[Close Price]])-1</f>
        <v>4.372060969677305E-2</v>
      </c>
      <c r="AI397">
        <v>48.167666612615498</v>
      </c>
      <c r="AJ397">
        <v>40.879497430039898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0</v>
      </c>
      <c r="AM397">
        <v>0</v>
      </c>
      <c r="AN397">
        <v>6.2</v>
      </c>
      <c r="AO397" t="s">
        <v>3190</v>
      </c>
      <c r="AP397">
        <v>0.120986019537448</v>
      </c>
      <c r="AQ397">
        <f>(Table2[[#This Row],[Sharpe Ratio]]-AVERAGE(Table2[Sharpe Ratio]))/_xlfn.STDEV.P(Table2[Sharpe Ratio])</f>
        <v>0.73676743446168391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398</v>
      </c>
      <c r="AT397">
        <f>_xlfn.RANK.AVG(Table2[[#This Row],[6M Return vs Nifty Z-Score]],Table2[6M Return vs Nifty Z-Score])</f>
        <v>617</v>
      </c>
      <c r="AU397">
        <f>_xlfn.RANK.AVG(Table2[[#This Row],[Sharpe Ratio Z-Score]],Table2[Sharpe Ratio Z-Score])</f>
        <v>160</v>
      </c>
      <c r="AV397">
        <f>(Table2[[#This Row],[Rank 1Y]]+Table2[[#This Row],[Rank 6M]]+Table2[[#This Row],[Rank Sharpe]])/3</f>
        <v>391.66666666666669</v>
      </c>
    </row>
    <row r="398" spans="1:48" x14ac:dyDescent="0.3">
      <c r="A398" t="s">
        <v>1226</v>
      </c>
      <c r="B398" t="s">
        <v>1227</v>
      </c>
      <c r="C398" t="s">
        <v>3162</v>
      </c>
      <c r="D398" t="s">
        <v>1073</v>
      </c>
      <c r="E398">
        <v>9586.6038855999996</v>
      </c>
      <c r="F398">
        <v>498.4</v>
      </c>
      <c r="G398">
        <v>16.350182413032599</v>
      </c>
      <c r="H398">
        <f>(Table2[[#This Row],[1Y Return vs Nifty]]-AVERAGE(Table2[1Y Return vs Nifty]))/_xlfn.STDEV.P(Table2[1Y Return vs Nifty])</f>
        <v>-2.878650021360854E-2</v>
      </c>
      <c r="I398">
        <v>5.7528707562439303</v>
      </c>
      <c r="J398">
        <f>(Table2[[#This Row],[1M Return vs Nifty]]-AVERAGE(Table2[1M Return vs Nifty]))/_xlfn.STDEV.P(Table2[1M Return vs Nifty])</f>
        <v>9.9024669128198378E-2</v>
      </c>
      <c r="K398">
        <v>0.42156170891346001</v>
      </c>
      <c r="L398">
        <f>(Table2[[#This Row],[6M Return vs Nifty]]-AVERAGE(Table2[6M Return vs Nifty]))/_xlfn.STDEV.P(Table2[6M Return vs Nifty])</f>
        <v>-0.22195016582173871</v>
      </c>
      <c r="M398">
        <v>4.4024177268820104</v>
      </c>
      <c r="N398">
        <f>(Table2[[#This Row],[1W Return vs Nifty]]-AVERAGE(Table2[1W Return vs Nifty]))/_xlfn.STDEV.P(Table2[1W Return vs Nifty])</f>
        <v>0.58357962698940657</v>
      </c>
      <c r="O398">
        <v>491.32</v>
      </c>
      <c r="P398">
        <v>511.243539086488</v>
      </c>
      <c r="Q398">
        <v>485.509102959323</v>
      </c>
      <c r="R398">
        <v>58.641576573496103</v>
      </c>
      <c r="S398" s="1">
        <f>(Table2[[#This Row],[Close Price]]-Table2[[#This Row],[20D EMA]])/Table2[[#This Row],[20D EMA]]</f>
        <v>1.4410160384270912E-2</v>
      </c>
      <c r="T398" s="1">
        <f>(Table2[[#This Row],[Close Price]]-Table2[[#This Row],[50D EMA]])/Table2[[#This Row],[50D EMA]]</f>
        <v>-2.5122154324800684E-2</v>
      </c>
      <c r="U398" s="1">
        <f>(Table2[[#This Row],[Close Price]]-Table2[[#This Row],[200D EMA]])/Table2[[#This Row],[200D EMA]]</f>
        <v>2.6551298342509147E-2</v>
      </c>
      <c r="V398">
        <v>0.38217853906349297</v>
      </c>
      <c r="W398">
        <v>491.15</v>
      </c>
      <c r="X398">
        <v>512.4</v>
      </c>
      <c r="Y398">
        <v>456.25</v>
      </c>
      <c r="Z398">
        <v>512.4</v>
      </c>
      <c r="AA398">
        <v>439.1</v>
      </c>
      <c r="AB398">
        <v>550</v>
      </c>
      <c r="AC398" s="1">
        <f>(Table2[[#This Row],[Close Price]]/Table2[[#This Row],[Day Low]])-1</f>
        <v>1.4761274559706772E-2</v>
      </c>
      <c r="AD398" s="1">
        <f>(Table2[[#This Row],[Day High]]/Table2[[#This Row],[Close Price]])-1</f>
        <v>2.8089887640449396E-2</v>
      </c>
      <c r="AE398" s="1">
        <f>(Table2[[#This Row],[Close Price]]/Table2[[#This Row],[Current Week Low]])-1</f>
        <v>9.2383561643835543E-2</v>
      </c>
      <c r="AF398" s="1">
        <f>(Table2[[#This Row],[Current Week High]]/Table2[[#This Row],[Close Price]])-1</f>
        <v>2.8089887640449396E-2</v>
      </c>
      <c r="AG398" s="1">
        <f>(Table2[[#This Row],[Close Price]]/Table2[[#This Row],[Current Month Low]])-1</f>
        <v>0.13504896378956954</v>
      </c>
      <c r="AH398" s="1">
        <f>(Table2[[#This Row],[Current Month High]]/Table2[[#This Row],[Close Price]])-1</f>
        <v>0.1035313001605136</v>
      </c>
      <c r="AI398">
        <v>38.222311396468697</v>
      </c>
      <c r="AJ398">
        <v>52.953813104189003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0.04</v>
      </c>
      <c r="AM398" t="s">
        <v>3190</v>
      </c>
      <c r="AN398">
        <v>0.82</v>
      </c>
      <c r="AO398" t="s">
        <v>3190</v>
      </c>
      <c r="AP398">
        <v>7.6739638079589998E-3</v>
      </c>
      <c r="AQ398">
        <f>(Table2[[#This Row],[Sharpe Ratio]]-AVERAGE(Table2[Sharpe Ratio]))/_xlfn.STDEV.P(Table2[Sharpe Ratio])</f>
        <v>-0.57172219317853046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316</v>
      </c>
      <c r="AT398">
        <f>_xlfn.RANK.AVG(Table2[[#This Row],[6M Return vs Nifty Z-Score]],Table2[6M Return vs Nifty Z-Score])</f>
        <v>373</v>
      </c>
      <c r="AU398">
        <f>_xlfn.RANK.AVG(Table2[[#This Row],[Sharpe Ratio Z-Score]],Table2[Sharpe Ratio Z-Score])</f>
        <v>489</v>
      </c>
      <c r="AV398">
        <f>(Table2[[#This Row],[Rank 1Y]]+Table2[[#This Row],[Rank 6M]]+Table2[[#This Row],[Rank Sharpe]])/3</f>
        <v>392.66666666666669</v>
      </c>
    </row>
    <row r="399" spans="1:48" x14ac:dyDescent="0.3">
      <c r="A399" t="s">
        <v>389</v>
      </c>
      <c r="B399" t="s">
        <v>390</v>
      </c>
      <c r="C399" t="s">
        <v>3144</v>
      </c>
      <c r="D399" t="s">
        <v>391</v>
      </c>
      <c r="E399">
        <v>59040.376924284901</v>
      </c>
      <c r="F399">
        <v>926.65</v>
      </c>
      <c r="G399">
        <v>-16.8241732777038</v>
      </c>
      <c r="H399">
        <f>(Table2[[#This Row],[1Y Return vs Nifty]]-AVERAGE(Table2[1Y Return vs Nifty]))/_xlfn.STDEV.P(Table2[1Y Return vs Nifty])</f>
        <v>-0.67331941720515409</v>
      </c>
      <c r="I399">
        <v>24.3300304127795</v>
      </c>
      <c r="J399">
        <f>(Table2[[#This Row],[1M Return vs Nifty]]-AVERAGE(Table2[1M Return vs Nifty]))/_xlfn.STDEV.P(Table2[1M Return vs Nifty])</f>
        <v>1.8197272106071416</v>
      </c>
      <c r="K399">
        <v>166.190618591836</v>
      </c>
      <c r="L399">
        <f>(Table2[[#This Row],[6M Return vs Nifty]]-AVERAGE(Table2[6M Return vs Nifty]))/_xlfn.STDEV.P(Table2[6M Return vs Nifty])</f>
        <v>5.1384627241103269</v>
      </c>
      <c r="M399">
        <v>9.0186557361598396</v>
      </c>
      <c r="N399">
        <f>(Table2[[#This Row],[1W Return vs Nifty]]-AVERAGE(Table2[1W Return vs Nifty]))/_xlfn.STDEV.P(Table2[1W Return vs Nifty])</f>
        <v>1.5608424067871873</v>
      </c>
      <c r="O399">
        <v>828.42</v>
      </c>
      <c r="P399">
        <v>754.77996368022104</v>
      </c>
      <c r="Q399">
        <v>621.53807968352305</v>
      </c>
      <c r="R399">
        <v>76.7724493179023</v>
      </c>
      <c r="S399" s="1">
        <f>(Table2[[#This Row],[Close Price]]-Table2[[#This Row],[20D EMA]])/Table2[[#This Row],[20D EMA]]</f>
        <v>0.11857511890104057</v>
      </c>
      <c r="T399" s="1">
        <f>(Table2[[#This Row],[Close Price]]-Table2[[#This Row],[50D EMA]])/Table2[[#This Row],[50D EMA]]</f>
        <v>0.22770879539748276</v>
      </c>
      <c r="U399" s="1">
        <f>(Table2[[#This Row],[Close Price]]-Table2[[#This Row],[200D EMA]])/Table2[[#This Row],[200D EMA]]</f>
        <v>0.49089819319169453</v>
      </c>
      <c r="V399">
        <v>0.97230319727673797</v>
      </c>
      <c r="W399">
        <v>912.75</v>
      </c>
      <c r="X399">
        <v>950</v>
      </c>
      <c r="Y399">
        <v>879.4</v>
      </c>
      <c r="Z399">
        <v>950</v>
      </c>
      <c r="AA399">
        <v>747</v>
      </c>
      <c r="AB399">
        <v>950</v>
      </c>
      <c r="AC399" s="1">
        <f>(Table2[[#This Row],[Close Price]]/Table2[[#This Row],[Day Low]])-1</f>
        <v>1.5228704464530285E-2</v>
      </c>
      <c r="AD399" s="1">
        <f>(Table2[[#This Row],[Day High]]/Table2[[#This Row],[Close Price]])-1</f>
        <v>2.5198294933362231E-2</v>
      </c>
      <c r="AE399" s="1">
        <f>(Table2[[#This Row],[Close Price]]/Table2[[#This Row],[Current Week Low]])-1</f>
        <v>5.3729815783488677E-2</v>
      </c>
      <c r="AF399" s="1">
        <f>(Table2[[#This Row],[Current Week High]]/Table2[[#This Row],[Close Price]])-1</f>
        <v>2.5198294933362231E-2</v>
      </c>
      <c r="AG399" s="1">
        <f>(Table2[[#This Row],[Close Price]]/Table2[[#This Row],[Current Month Low]])-1</f>
        <v>0.24049531459170015</v>
      </c>
      <c r="AH399" s="1">
        <f>(Table2[[#This Row],[Current Month High]]/Table2[[#This Row],[Close Price]])-1</f>
        <v>2.5198294933362231E-2</v>
      </c>
      <c r="AI399">
        <v>2.51982949333622</v>
      </c>
      <c r="AJ399">
        <v>198.91935483870901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0.44</v>
      </c>
      <c r="AM399" t="s">
        <v>3190</v>
      </c>
      <c r="AN399">
        <v>9.1999999999999993</v>
      </c>
      <c r="AO399" t="s">
        <v>3190</v>
      </c>
      <c r="AP399">
        <v>-3.3309151774388E-2</v>
      </c>
      <c r="AQ399">
        <f>(Table2[[#This Row],[Sharpe Ratio]]-AVERAGE(Table2[Sharpe Ratio]))/_xlfn.STDEV.P(Table2[Sharpe Ratio])</f>
        <v>-1.0449814708665368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6.8007314534329648</v>
      </c>
      <c r="AS399">
        <f>_xlfn.RANK.AVG(Table2[[#This Row],[1Y Return vs Nifty Z-Score]],Table2[1Y Return vs Nifty Z-Score])</f>
        <v>547</v>
      </c>
      <c r="AT399">
        <f>_xlfn.RANK.AVG(Table2[[#This Row],[6M Return vs Nifty Z-Score]],Table2[6M Return vs Nifty Z-Score])</f>
        <v>3</v>
      </c>
      <c r="AU399">
        <f>_xlfn.RANK.AVG(Table2[[#This Row],[Sharpe Ratio Z-Score]],Table2[Sharpe Ratio Z-Score])</f>
        <v>629</v>
      </c>
      <c r="AV399">
        <f>(Table2[[#This Row],[Rank 1Y]]+Table2[[#This Row],[Rank 6M]]+Table2[[#This Row],[Rank Sharpe]])/3</f>
        <v>393</v>
      </c>
    </row>
    <row r="400" spans="1:48" x14ac:dyDescent="0.3">
      <c r="A400" t="s">
        <v>722</v>
      </c>
      <c r="B400" t="s">
        <v>723</v>
      </c>
      <c r="C400" t="s">
        <v>3152</v>
      </c>
      <c r="D400" t="s">
        <v>468</v>
      </c>
      <c r="E400">
        <v>24043.658759999998</v>
      </c>
      <c r="F400">
        <v>3430.3</v>
      </c>
      <c r="G400">
        <v>-22.236467896589499</v>
      </c>
      <c r="H400">
        <f>(Table2[[#This Row],[1Y Return vs Nifty]]-AVERAGE(Table2[1Y Return vs Nifty]))/_xlfn.STDEV.P(Table2[1Y Return vs Nifty])</f>
        <v>-0.77847299037016793</v>
      </c>
      <c r="I400">
        <v>0.99064962262164402</v>
      </c>
      <c r="J400">
        <f>(Table2[[#This Row],[1M Return vs Nifty]]-AVERAGE(Table2[1M Return vs Nifty]))/_xlfn.STDEV.P(Table2[1M Return vs Nifty])</f>
        <v>-0.34207430182378828</v>
      </c>
      <c r="K400">
        <v>-1.0310653181596601</v>
      </c>
      <c r="L400">
        <f>(Table2[[#This Row],[6M Return vs Nifty]]-AVERAGE(Table2[6M Return vs Nifty]))/_xlfn.STDEV.P(Table2[6M Return vs Nifty])</f>
        <v>-0.26892323055773426</v>
      </c>
      <c r="M400">
        <v>-1.21104399964275</v>
      </c>
      <c r="N400">
        <f>(Table2[[#This Row],[1W Return vs Nifty]]-AVERAGE(Table2[1W Return vs Nifty]))/_xlfn.STDEV.P(Table2[1W Return vs Nifty])</f>
        <v>-0.60479653561886593</v>
      </c>
      <c r="O400">
        <v>3531.01</v>
      </c>
      <c r="P400">
        <v>3571.76524100917</v>
      </c>
      <c r="Q400">
        <v>3410.9730475101401</v>
      </c>
      <c r="R400">
        <v>39.576990385136</v>
      </c>
      <c r="S400" s="1">
        <f>(Table2[[#This Row],[Close Price]]-Table2[[#This Row],[20D EMA]])/Table2[[#This Row],[20D EMA]]</f>
        <v>-2.8521584475829871E-2</v>
      </c>
      <c r="T400" s="1">
        <f>(Table2[[#This Row],[Close Price]]-Table2[[#This Row],[50D EMA]])/Table2[[#This Row],[50D EMA]]</f>
        <v>-3.9606533874326E-2</v>
      </c>
      <c r="U400" s="1">
        <f>(Table2[[#This Row],[Close Price]]-Table2[[#This Row],[200D EMA]])/Table2[[#This Row],[200D EMA]]</f>
        <v>5.666111171405452E-3</v>
      </c>
      <c r="V400">
        <v>1.26723132145468</v>
      </c>
      <c r="W400">
        <v>3411</v>
      </c>
      <c r="X400">
        <v>3464.9</v>
      </c>
      <c r="Y400">
        <v>3411</v>
      </c>
      <c r="Z400">
        <v>3594</v>
      </c>
      <c r="AA400">
        <v>3371.8</v>
      </c>
      <c r="AB400">
        <v>3750</v>
      </c>
      <c r="AC400" s="1">
        <f>(Table2[[#This Row],[Close Price]]/Table2[[#This Row],[Day Low]])-1</f>
        <v>5.6581647610671748E-3</v>
      </c>
      <c r="AD400" s="1">
        <f>(Table2[[#This Row],[Day High]]/Table2[[#This Row],[Close Price]])-1</f>
        <v>1.008658134856999E-2</v>
      </c>
      <c r="AE400" s="1">
        <f>(Table2[[#This Row],[Close Price]]/Table2[[#This Row],[Current Week Low]])-1</f>
        <v>5.6581647610671748E-3</v>
      </c>
      <c r="AF400" s="1">
        <f>(Table2[[#This Row],[Current Week High]]/Table2[[#This Row],[Close Price]])-1</f>
        <v>4.7721773605807094E-2</v>
      </c>
      <c r="AG400" s="1">
        <f>(Table2[[#This Row],[Close Price]]/Table2[[#This Row],[Current Month Low]])-1</f>
        <v>1.7349783498428195E-2</v>
      </c>
      <c r="AH400" s="1">
        <f>(Table2[[#This Row],[Current Month High]]/Table2[[#This Row],[Close Price]])-1</f>
        <v>9.3198845582018963E-2</v>
      </c>
      <c r="AI400">
        <v>15.9811095239483</v>
      </c>
      <c r="AJ400">
        <v>32.880108464071199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-0.09</v>
      </c>
      <c r="AM400" t="s">
        <v>3189</v>
      </c>
      <c r="AN400">
        <v>-5.19</v>
      </c>
      <c r="AO400" t="s">
        <v>3189</v>
      </c>
      <c r="AP400">
        <v>0.108668472739962</v>
      </c>
      <c r="AQ400">
        <f>(Table2[[#This Row],[Sharpe Ratio]]-AVERAGE(Table2[Sharpe Ratio]))/_xlfn.STDEV.P(Table2[Sharpe Ratio])</f>
        <v>0.59452853394292038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591</v>
      </c>
      <c r="AT400">
        <f>_xlfn.RANK.AVG(Table2[[#This Row],[6M Return vs Nifty Z-Score]],Table2[6M Return vs Nifty Z-Score])</f>
        <v>392</v>
      </c>
      <c r="AU400">
        <f>_xlfn.RANK.AVG(Table2[[#This Row],[Sharpe Ratio Z-Score]],Table2[Sharpe Ratio Z-Score])</f>
        <v>197</v>
      </c>
      <c r="AV400">
        <f>(Table2[[#This Row],[Rank 1Y]]+Table2[[#This Row],[Rank 6M]]+Table2[[#This Row],[Rank Sharpe]])/3</f>
        <v>393.33333333333331</v>
      </c>
    </row>
    <row r="401" spans="1:48" x14ac:dyDescent="0.3">
      <c r="A401" t="s">
        <v>1185</v>
      </c>
      <c r="B401" t="s">
        <v>1186</v>
      </c>
      <c r="C401" t="s">
        <v>3156</v>
      </c>
      <c r="D401" t="s">
        <v>224</v>
      </c>
      <c r="E401">
        <v>10285.557640769999</v>
      </c>
      <c r="F401">
        <v>129.9</v>
      </c>
      <c r="G401">
        <v>-5.5292444395391902</v>
      </c>
      <c r="H401">
        <f>(Table2[[#This Row],[1Y Return vs Nifty]]-AVERAGE(Table2[1Y Return vs Nifty]))/_xlfn.STDEV.P(Table2[1Y Return vs Nifty])</f>
        <v>-0.45387420780483956</v>
      </c>
      <c r="I401">
        <v>15.3470594646172</v>
      </c>
      <c r="J401">
        <f>(Table2[[#This Row],[1M Return vs Nifty]]-AVERAGE(Table2[1M Return vs Nifty]))/_xlfn.STDEV.P(Table2[1M Return vs Nifty])</f>
        <v>0.98768284934244743</v>
      </c>
      <c r="K401">
        <v>-11.7631828979922</v>
      </c>
      <c r="L401">
        <f>(Table2[[#This Row],[6M Return vs Nifty]]-AVERAGE(Table2[6M Return vs Nifty]))/_xlfn.STDEV.P(Table2[6M Return vs Nifty])</f>
        <v>-0.6159637608771622</v>
      </c>
      <c r="M401">
        <v>5.9071912943652096</v>
      </c>
      <c r="N401">
        <f>(Table2[[#This Row],[1W Return vs Nifty]]-AVERAGE(Table2[1W Return vs Nifty]))/_xlfn.STDEV.P(Table2[1W Return vs Nifty])</f>
        <v>0.90214188408474882</v>
      </c>
      <c r="O401">
        <v>123.51</v>
      </c>
      <c r="P401">
        <v>123.717974946166</v>
      </c>
      <c r="Q401">
        <v>128.24566121276601</v>
      </c>
      <c r="R401">
        <v>73.146584059219407</v>
      </c>
      <c r="S401" s="1">
        <f>(Table2[[#This Row],[Close Price]]-Table2[[#This Row],[20D EMA]])/Table2[[#This Row],[20D EMA]]</f>
        <v>5.1736701481661408E-2</v>
      </c>
      <c r="T401" s="1">
        <f>(Table2[[#This Row],[Close Price]]-Table2[[#This Row],[50D EMA]])/Table2[[#This Row],[50D EMA]]</f>
        <v>4.9968689323633249E-2</v>
      </c>
      <c r="U401" s="1">
        <f>(Table2[[#This Row],[Close Price]]-Table2[[#This Row],[200D EMA]])/Table2[[#This Row],[200D EMA]]</f>
        <v>1.2899764183751721E-2</v>
      </c>
      <c r="V401">
        <v>1.4413009534800301</v>
      </c>
      <c r="W401">
        <v>128.80000000000001</v>
      </c>
      <c r="X401">
        <v>131.49</v>
      </c>
      <c r="Y401">
        <v>125</v>
      </c>
      <c r="Z401">
        <v>131.96</v>
      </c>
      <c r="AA401">
        <v>115.4</v>
      </c>
      <c r="AB401">
        <v>131.96</v>
      </c>
      <c r="AC401" s="1">
        <f>(Table2[[#This Row],[Close Price]]/Table2[[#This Row],[Day Low]])-1</f>
        <v>8.5403726708073169E-3</v>
      </c>
      <c r="AD401" s="1">
        <f>(Table2[[#This Row],[Day High]]/Table2[[#This Row],[Close Price]])-1</f>
        <v>1.2240184757505768E-2</v>
      </c>
      <c r="AE401" s="1">
        <f>(Table2[[#This Row],[Close Price]]/Table2[[#This Row],[Current Week Low]])-1</f>
        <v>3.9200000000000124E-2</v>
      </c>
      <c r="AF401" s="1">
        <f>(Table2[[#This Row],[Current Week High]]/Table2[[#This Row],[Close Price]])-1</f>
        <v>1.5858352578906887E-2</v>
      </c>
      <c r="AG401" s="1">
        <f>(Table2[[#This Row],[Close Price]]/Table2[[#This Row],[Current Month Low]])-1</f>
        <v>0.1256499133448874</v>
      </c>
      <c r="AH401" s="1">
        <f>(Table2[[#This Row],[Current Month High]]/Table2[[#This Row],[Close Price]])-1</f>
        <v>1.5858352578906887E-2</v>
      </c>
      <c r="AI401">
        <v>21.632024634334002</v>
      </c>
      <c r="AJ401">
        <v>16.189624329159201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0.01</v>
      </c>
      <c r="AM401" t="s">
        <v>3190</v>
      </c>
      <c r="AN401">
        <v>6.79</v>
      </c>
      <c r="AO401" t="s">
        <v>3190</v>
      </c>
      <c r="AP401">
        <v>0.11493424576293</v>
      </c>
      <c r="AQ401">
        <f>(Table2[[#This Row],[Sharpe Ratio]]-AVERAGE(Table2[Sharpe Ratio]))/_xlfn.STDEV.P(Table2[Sharpe Ratio])</f>
        <v>0.66688357998739722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467</v>
      </c>
      <c r="AT401">
        <f>_xlfn.RANK.AVG(Table2[[#This Row],[6M Return vs Nifty Z-Score]],Table2[6M Return vs Nifty Z-Score])</f>
        <v>537</v>
      </c>
      <c r="AU401">
        <f>_xlfn.RANK.AVG(Table2[[#This Row],[Sharpe Ratio Z-Score]],Table2[Sharpe Ratio Z-Score])</f>
        <v>179</v>
      </c>
      <c r="AV401">
        <f>(Table2[[#This Row],[Rank 1Y]]+Table2[[#This Row],[Rank 6M]]+Table2[[#This Row],[Rank Sharpe]])/3</f>
        <v>394.33333333333331</v>
      </c>
    </row>
    <row r="402" spans="1:48" x14ac:dyDescent="0.3">
      <c r="A402" t="s">
        <v>583</v>
      </c>
      <c r="B402" t="s">
        <v>584</v>
      </c>
      <c r="C402" t="s">
        <v>3153</v>
      </c>
      <c r="D402" t="s">
        <v>585</v>
      </c>
      <c r="E402">
        <v>33385.4863472</v>
      </c>
      <c r="F402">
        <v>1227.2</v>
      </c>
      <c r="G402">
        <v>-26.369233467075599</v>
      </c>
      <c r="H402">
        <f>(Table2[[#This Row],[1Y Return vs Nifty]]-AVERAGE(Table2[1Y Return vs Nifty]))/_xlfn.STDEV.P(Table2[1Y Return vs Nifty])</f>
        <v>-0.85876704259591907</v>
      </c>
      <c r="I402">
        <v>5.2957762595690996</v>
      </c>
      <c r="J402">
        <f>(Table2[[#This Row],[1M Return vs Nifty]]-AVERAGE(Table2[1M Return vs Nifty]))/_xlfn.STDEV.P(Table2[1M Return vs Nifty])</f>
        <v>5.6686460453347735E-2</v>
      </c>
      <c r="K402">
        <v>1.3058746178960601</v>
      </c>
      <c r="L402">
        <f>(Table2[[#This Row],[6M Return vs Nifty]]-AVERAGE(Table2[6M Return vs Nifty]))/_xlfn.STDEV.P(Table2[6M Return vs Nifty])</f>
        <v>-0.19335446524179536</v>
      </c>
      <c r="M402">
        <v>5.65679846717748</v>
      </c>
      <c r="N402">
        <f>(Table2[[#This Row],[1W Return vs Nifty]]-AVERAGE(Table2[1W Return vs Nifty]))/_xlfn.STDEV.P(Table2[1W Return vs Nifty])</f>
        <v>0.84913344087902531</v>
      </c>
      <c r="O402">
        <v>1177.69</v>
      </c>
      <c r="P402">
        <v>1200.71573615072</v>
      </c>
      <c r="Q402">
        <v>1199.0388171443699</v>
      </c>
      <c r="R402">
        <v>74.622510383356996</v>
      </c>
      <c r="S402" s="1">
        <f>(Table2[[#This Row],[Close Price]]-Table2[[#This Row],[20D EMA]])/Table2[[#This Row],[20D EMA]]</f>
        <v>4.2039925617097872E-2</v>
      </c>
      <c r="T402" s="1">
        <f>(Table2[[#This Row],[Close Price]]-Table2[[#This Row],[50D EMA]])/Table2[[#This Row],[50D EMA]]</f>
        <v>2.2057064009324875E-2</v>
      </c>
      <c r="U402" s="1">
        <f>(Table2[[#This Row],[Close Price]]-Table2[[#This Row],[200D EMA]])/Table2[[#This Row],[200D EMA]]</f>
        <v>2.3486464702367864E-2</v>
      </c>
      <c r="V402">
        <v>0.63459850645141302</v>
      </c>
      <c r="W402">
        <v>1217.9000000000001</v>
      </c>
      <c r="X402">
        <v>1239.9000000000001</v>
      </c>
      <c r="Y402">
        <v>1145.05</v>
      </c>
      <c r="Z402">
        <v>1239.9000000000001</v>
      </c>
      <c r="AA402">
        <v>1097.3</v>
      </c>
      <c r="AB402">
        <v>1239.9000000000001</v>
      </c>
      <c r="AC402" s="1">
        <f>(Table2[[#This Row],[Close Price]]/Table2[[#This Row],[Day Low]])-1</f>
        <v>7.6360949174809623E-3</v>
      </c>
      <c r="AD402" s="1">
        <f>(Table2[[#This Row],[Day High]]/Table2[[#This Row],[Close Price]])-1</f>
        <v>1.0348761408083496E-2</v>
      </c>
      <c r="AE402" s="1">
        <f>(Table2[[#This Row],[Close Price]]/Table2[[#This Row],[Current Week Low]])-1</f>
        <v>7.1743591982882826E-2</v>
      </c>
      <c r="AF402" s="1">
        <f>(Table2[[#This Row],[Current Week High]]/Table2[[#This Row],[Close Price]])-1</f>
        <v>1.0348761408083496E-2</v>
      </c>
      <c r="AG402" s="1">
        <f>(Table2[[#This Row],[Close Price]]/Table2[[#This Row],[Current Month Low]])-1</f>
        <v>0.11838148181901031</v>
      </c>
      <c r="AH402" s="1">
        <f>(Table2[[#This Row],[Current Month High]]/Table2[[#This Row],[Close Price]])-1</f>
        <v>1.0348761408083496E-2</v>
      </c>
      <c r="AI402">
        <v>17.438070404171999</v>
      </c>
      <c r="AJ402">
        <v>23.953335690116599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7.0000000000000007E-2</v>
      </c>
      <c r="AM402" t="s">
        <v>3190</v>
      </c>
      <c r="AN402">
        <v>5.25</v>
      </c>
      <c r="AO402" t="s">
        <v>3190</v>
      </c>
      <c r="AP402">
        <v>0.106741492815063</v>
      </c>
      <c r="AQ402">
        <f>(Table2[[#This Row],[Sharpe Ratio]]-AVERAGE(Table2[Sharpe Ratio]))/_xlfn.STDEV.P(Table2[Sharpe Ratio])</f>
        <v>0.57227641585920375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621</v>
      </c>
      <c r="AT402">
        <f>_xlfn.RANK.AVG(Table2[[#This Row],[6M Return vs Nifty Z-Score]],Table2[6M Return vs Nifty Z-Score])</f>
        <v>360</v>
      </c>
      <c r="AU402">
        <f>_xlfn.RANK.AVG(Table2[[#This Row],[Sharpe Ratio Z-Score]],Table2[Sharpe Ratio Z-Score])</f>
        <v>203</v>
      </c>
      <c r="AV402">
        <f>(Table2[[#This Row],[Rank 1Y]]+Table2[[#This Row],[Rank 6M]]+Table2[[#This Row],[Rank Sharpe]])/3</f>
        <v>394.66666666666669</v>
      </c>
    </row>
    <row r="403" spans="1:48" x14ac:dyDescent="0.3">
      <c r="A403" t="s">
        <v>793</v>
      </c>
      <c r="B403" t="s">
        <v>794</v>
      </c>
      <c r="C403" t="s">
        <v>3147</v>
      </c>
      <c r="D403" t="s">
        <v>46</v>
      </c>
      <c r="E403">
        <v>19969.0301916799</v>
      </c>
      <c r="F403">
        <v>212.32</v>
      </c>
      <c r="G403">
        <v>5.4073385952327797</v>
      </c>
      <c r="H403">
        <f>(Table2[[#This Row],[1Y Return vs Nifty]]-AVERAGE(Table2[1Y Return vs Nifty]))/_xlfn.STDEV.P(Table2[1Y Return vs Nifty])</f>
        <v>-0.24139117328760293</v>
      </c>
      <c r="I403">
        <v>10.3070093966169</v>
      </c>
      <c r="J403">
        <f>(Table2[[#This Row],[1M Return vs Nifty]]-AVERAGE(Table2[1M Return vs Nifty]))/_xlfn.STDEV.P(Table2[1M Return vs Nifty])</f>
        <v>0.52085007611286394</v>
      </c>
      <c r="K403">
        <v>-26.0924160718493</v>
      </c>
      <c r="L403">
        <f>(Table2[[#This Row],[6M Return vs Nifty]]-AVERAGE(Table2[6M Return vs Nifty]))/_xlfn.STDEV.P(Table2[6M Return vs Nifty])</f>
        <v>-1.0793228922633935</v>
      </c>
      <c r="M403">
        <v>10.8742671094434</v>
      </c>
      <c r="N403">
        <f>(Table2[[#This Row],[1W Return vs Nifty]]-AVERAGE(Table2[1W Return vs Nifty]))/_xlfn.STDEV.P(Table2[1W Return vs Nifty])</f>
        <v>1.9536774220604063</v>
      </c>
      <c r="O403">
        <v>202.14</v>
      </c>
      <c r="P403">
        <v>214.51511243639601</v>
      </c>
      <c r="Q403">
        <v>225.27065199219899</v>
      </c>
      <c r="R403">
        <v>67.856566121768495</v>
      </c>
      <c r="S403" s="1">
        <f>(Table2[[#This Row],[Close Price]]-Table2[[#This Row],[20D EMA]])/Table2[[#This Row],[20D EMA]]</f>
        <v>5.0361135846443097E-2</v>
      </c>
      <c r="T403" s="1">
        <f>(Table2[[#This Row],[Close Price]]-Table2[[#This Row],[50D EMA]])/Table2[[#This Row],[50D EMA]]</f>
        <v>-1.0232903460574927E-2</v>
      </c>
      <c r="U403" s="1">
        <f>(Table2[[#This Row],[Close Price]]-Table2[[#This Row],[200D EMA]])/Table2[[#This Row],[200D EMA]]</f>
        <v>-5.7489299549980763E-2</v>
      </c>
      <c r="V403">
        <v>1.1717483502272601</v>
      </c>
      <c r="W403">
        <v>210.1</v>
      </c>
      <c r="X403">
        <v>214.89</v>
      </c>
      <c r="Y403">
        <v>195.11</v>
      </c>
      <c r="Z403">
        <v>214.89</v>
      </c>
      <c r="AA403">
        <v>182.94</v>
      </c>
      <c r="AB403">
        <v>221.49</v>
      </c>
      <c r="AC403" s="1">
        <f>(Table2[[#This Row],[Close Price]]/Table2[[#This Row],[Day Low]])-1</f>
        <v>1.0566396953831436E-2</v>
      </c>
      <c r="AD403" s="1">
        <f>(Table2[[#This Row],[Day High]]/Table2[[#This Row],[Close Price]])-1</f>
        <v>1.2104370761115257E-2</v>
      </c>
      <c r="AE403" s="1">
        <f>(Table2[[#This Row],[Close Price]]/Table2[[#This Row],[Current Week Low]])-1</f>
        <v>8.8206652657475182E-2</v>
      </c>
      <c r="AF403" s="1">
        <f>(Table2[[#This Row],[Current Week High]]/Table2[[#This Row],[Close Price]])-1</f>
        <v>1.2104370761115257E-2</v>
      </c>
      <c r="AG403" s="1">
        <f>(Table2[[#This Row],[Close Price]]/Table2[[#This Row],[Current Month Low]])-1</f>
        <v>0.16059910353121243</v>
      </c>
      <c r="AH403" s="1">
        <f>(Table2[[#This Row],[Current Month High]]/Table2[[#This Row],[Close Price]])-1</f>
        <v>4.3189525244913485E-2</v>
      </c>
      <c r="AI403">
        <v>65.599095704596806</v>
      </c>
      <c r="AJ403">
        <v>34.763567121548697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-0.06</v>
      </c>
      <c r="AM403" t="s">
        <v>3189</v>
      </c>
      <c r="AN403">
        <v>3.1</v>
      </c>
      <c r="AO403" t="s">
        <v>3190</v>
      </c>
      <c r="AP403">
        <v>0.150206633718834</v>
      </c>
      <c r="AQ403">
        <f>(Table2[[#This Row],[Sharpe Ratio]]-AVERAGE(Table2[Sharpe Ratio]))/_xlfn.STDEV.P(Table2[Sharpe Ratio])</f>
        <v>1.0741972897711543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387</v>
      </c>
      <c r="AT403">
        <f>_xlfn.RANK.AVG(Table2[[#This Row],[6M Return vs Nifty Z-Score]],Table2[6M Return vs Nifty Z-Score])</f>
        <v>688</v>
      </c>
      <c r="AU403">
        <f>_xlfn.RANK.AVG(Table2[[#This Row],[Sharpe Ratio Z-Score]],Table2[Sharpe Ratio Z-Score])</f>
        <v>109</v>
      </c>
      <c r="AV403">
        <f>(Table2[[#This Row],[Rank 1Y]]+Table2[[#This Row],[Rank 6M]]+Table2[[#This Row],[Rank Sharpe]])/3</f>
        <v>394.66666666666669</v>
      </c>
    </row>
    <row r="404" spans="1:48" x14ac:dyDescent="0.3">
      <c r="A404" t="s">
        <v>1642</v>
      </c>
      <c r="B404" t="s">
        <v>1643</v>
      </c>
      <c r="C404" t="s">
        <v>574</v>
      </c>
      <c r="D404" t="s">
        <v>451</v>
      </c>
      <c r="E404">
        <v>5593.4830244049999</v>
      </c>
      <c r="F404">
        <v>1860.05</v>
      </c>
      <c r="G404">
        <v>14.8888991555167</v>
      </c>
      <c r="H404">
        <f>(Table2[[#This Row],[1Y Return vs Nifty]]-AVERAGE(Table2[1Y Return vs Nifty]))/_xlfn.STDEV.P(Table2[1Y Return vs Nifty])</f>
        <v>-5.7177259910582257E-2</v>
      </c>
      <c r="I404">
        <v>2.10589957905326</v>
      </c>
      <c r="J404">
        <f>(Table2[[#This Row],[1M Return vs Nifty]]-AVERAGE(Table2[1M Return vs Nifty]))/_xlfn.STDEV.P(Table2[1M Return vs Nifty])</f>
        <v>-0.23877468714124769</v>
      </c>
      <c r="K404">
        <v>25.3184475593672</v>
      </c>
      <c r="L404">
        <f>(Table2[[#This Row],[6M Return vs Nifty]]-AVERAGE(Table2[6M Return vs Nifty]))/_xlfn.STDEV.P(Table2[6M Return vs Nifty])</f>
        <v>0.58313125492976126</v>
      </c>
      <c r="M404">
        <v>2.4741246480506001</v>
      </c>
      <c r="N404">
        <f>(Table2[[#This Row],[1W Return vs Nifty]]-AVERAGE(Table2[1W Return vs Nifty]))/_xlfn.STDEV.P(Table2[1W Return vs Nifty])</f>
        <v>0.17535781288532581</v>
      </c>
      <c r="O404">
        <v>1871.39</v>
      </c>
      <c r="P404">
        <v>1953.7827546128699</v>
      </c>
      <c r="Q404">
        <v>1801.16040103773</v>
      </c>
      <c r="R404">
        <v>52.730615828840897</v>
      </c>
      <c r="S404" s="1">
        <f>(Table2[[#This Row],[Close Price]]-Table2[[#This Row],[20D EMA]])/Table2[[#This Row],[20D EMA]]</f>
        <v>-6.0596668786304002E-3</v>
      </c>
      <c r="T404" s="1">
        <f>(Table2[[#This Row],[Close Price]]-Table2[[#This Row],[50D EMA]])/Table2[[#This Row],[50D EMA]]</f>
        <v>-4.797501379903546E-2</v>
      </c>
      <c r="U404" s="1">
        <f>(Table2[[#This Row],[Close Price]]-Table2[[#This Row],[200D EMA]])/Table2[[#This Row],[200D EMA]]</f>
        <v>3.2695366236311307E-2</v>
      </c>
      <c r="V404">
        <v>0.534502235244247</v>
      </c>
      <c r="W404">
        <v>1805.2</v>
      </c>
      <c r="X404">
        <v>1899.95</v>
      </c>
      <c r="Y404">
        <v>1781</v>
      </c>
      <c r="Z404">
        <v>1899.95</v>
      </c>
      <c r="AA404">
        <v>1703.3</v>
      </c>
      <c r="AB404">
        <v>2030</v>
      </c>
      <c r="AC404" s="1">
        <f>(Table2[[#This Row],[Close Price]]/Table2[[#This Row],[Day Low]])-1</f>
        <v>3.0384444936849109E-2</v>
      </c>
      <c r="AD404" s="1">
        <f>(Table2[[#This Row],[Day High]]/Table2[[#This Row],[Close Price]])-1</f>
        <v>2.1451036262466028E-2</v>
      </c>
      <c r="AE404" s="1">
        <f>(Table2[[#This Row],[Close Price]]/Table2[[#This Row],[Current Week Low]])-1</f>
        <v>4.4385176866928777E-2</v>
      </c>
      <c r="AF404" s="1">
        <f>(Table2[[#This Row],[Current Week High]]/Table2[[#This Row],[Close Price]])-1</f>
        <v>2.1451036262466028E-2</v>
      </c>
      <c r="AG404" s="1">
        <f>(Table2[[#This Row],[Close Price]]/Table2[[#This Row],[Current Month Low]])-1</f>
        <v>9.2027241237597535E-2</v>
      </c>
      <c r="AH404" s="1">
        <f>(Table2[[#This Row],[Current Month High]]/Table2[[#This Row],[Close Price]])-1</f>
        <v>9.1368511599150493E-2</v>
      </c>
      <c r="AI404">
        <v>34.028655143678897</v>
      </c>
      <c r="AJ404">
        <v>73.552600886400697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-0.13</v>
      </c>
      <c r="AM404" t="s">
        <v>3189</v>
      </c>
      <c r="AN404">
        <v>-4.84</v>
      </c>
      <c r="AO404" t="s">
        <v>3189</v>
      </c>
      <c r="AP404">
        <v>-0.102151593999023</v>
      </c>
      <c r="AQ404">
        <f>(Table2[[#This Row],[Sharpe Ratio]]-AVERAGE(Table2[Sharpe Ratio]))/_xlfn.STDEV.P(Table2[Sharpe Ratio])</f>
        <v>-1.8399509117828998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325</v>
      </c>
      <c r="AT404">
        <f>_xlfn.RANK.AVG(Table2[[#This Row],[6M Return vs Nifty Z-Score]],Table2[6M Return vs Nifty Z-Score])</f>
        <v>146</v>
      </c>
      <c r="AU404">
        <f>_xlfn.RANK.AVG(Table2[[#This Row],[Sharpe Ratio Z-Score]],Table2[Sharpe Ratio Z-Score])</f>
        <v>713</v>
      </c>
      <c r="AV404">
        <f>(Table2[[#This Row],[Rank 1Y]]+Table2[[#This Row],[Rank 6M]]+Table2[[#This Row],[Rank Sharpe]])/3</f>
        <v>394.66666666666669</v>
      </c>
    </row>
    <row r="405" spans="1:48" x14ac:dyDescent="0.3">
      <c r="A405" t="s">
        <v>1116</v>
      </c>
      <c r="B405" t="s">
        <v>1117</v>
      </c>
      <c r="C405" t="s">
        <v>3147</v>
      </c>
      <c r="D405" t="s">
        <v>46</v>
      </c>
      <c r="E405">
        <v>11181.270968462</v>
      </c>
      <c r="F405">
        <v>201.85</v>
      </c>
      <c r="G405">
        <v>20.3791871943885</v>
      </c>
      <c r="H405">
        <f>(Table2[[#This Row],[1Y Return vs Nifty]]-AVERAGE(Table2[1Y Return vs Nifty]))/_xlfn.STDEV.P(Table2[1Y Return vs Nifty])</f>
        <v>4.9491620046172136E-2</v>
      </c>
      <c r="I405">
        <v>16.7472974102437</v>
      </c>
      <c r="J405">
        <f>(Table2[[#This Row],[1M Return vs Nifty]]-AVERAGE(Table2[1M Return vs Nifty]))/_xlfn.STDEV.P(Table2[1M Return vs Nifty])</f>
        <v>1.1173793711068569</v>
      </c>
      <c r="K405">
        <v>-28.2984832839484</v>
      </c>
      <c r="L405">
        <f>(Table2[[#This Row],[6M Return vs Nifty]]-AVERAGE(Table2[6M Return vs Nifty]))/_xlfn.STDEV.P(Table2[6M Return vs Nifty])</f>
        <v>-1.1506596745444464</v>
      </c>
      <c r="M405">
        <v>9.9096004822504895</v>
      </c>
      <c r="N405">
        <f>(Table2[[#This Row],[1W Return vs Nifty]]-AVERAGE(Table2[1W Return vs Nifty]))/_xlfn.STDEV.P(Table2[1W Return vs Nifty])</f>
        <v>1.7494564118408367</v>
      </c>
      <c r="O405">
        <v>188.22</v>
      </c>
      <c r="P405">
        <v>195.51592454742399</v>
      </c>
      <c r="Q405">
        <v>207.56922633306499</v>
      </c>
      <c r="R405">
        <v>68.523096140225206</v>
      </c>
      <c r="S405" s="1">
        <f>(Table2[[#This Row],[Close Price]]-Table2[[#This Row],[20D EMA]])/Table2[[#This Row],[20D EMA]]</f>
        <v>7.2415258739772587E-2</v>
      </c>
      <c r="T405" s="1">
        <f>(Table2[[#This Row],[Close Price]]-Table2[[#This Row],[50D EMA]])/Table2[[#This Row],[50D EMA]]</f>
        <v>3.2396724037890942E-2</v>
      </c>
      <c r="U405" s="1">
        <f>(Table2[[#This Row],[Close Price]]-Table2[[#This Row],[200D EMA]])/Table2[[#This Row],[200D EMA]]</f>
        <v>-2.7553344173899558E-2</v>
      </c>
      <c r="V405">
        <v>0.87715612425224698</v>
      </c>
      <c r="W405">
        <v>198.05</v>
      </c>
      <c r="X405">
        <v>204.4</v>
      </c>
      <c r="Y405">
        <v>182.5</v>
      </c>
      <c r="Z405">
        <v>204.4</v>
      </c>
      <c r="AA405">
        <v>176</v>
      </c>
      <c r="AB405">
        <v>204.4</v>
      </c>
      <c r="AC405" s="1">
        <f>(Table2[[#This Row],[Close Price]]/Table2[[#This Row],[Day Low]])-1</f>
        <v>1.9187073971219215E-2</v>
      </c>
      <c r="AD405" s="1">
        <f>(Table2[[#This Row],[Day High]]/Table2[[#This Row],[Close Price]])-1</f>
        <v>1.2633143423334214E-2</v>
      </c>
      <c r="AE405" s="1">
        <f>(Table2[[#This Row],[Close Price]]/Table2[[#This Row],[Current Week Low]])-1</f>
        <v>0.10602739726027388</v>
      </c>
      <c r="AF405" s="1">
        <f>(Table2[[#This Row],[Current Week High]]/Table2[[#This Row],[Close Price]])-1</f>
        <v>1.2633143423334214E-2</v>
      </c>
      <c r="AG405" s="1">
        <f>(Table2[[#This Row],[Close Price]]/Table2[[#This Row],[Current Month Low]])-1</f>
        <v>0.14687499999999987</v>
      </c>
      <c r="AH405" s="1">
        <f>(Table2[[#This Row],[Current Month High]]/Table2[[#This Row],[Close Price]])-1</f>
        <v>1.2633143423334214E-2</v>
      </c>
      <c r="AI405">
        <v>50.5573445627941</v>
      </c>
      <c r="AJ405">
        <v>41.055206149545697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0.03</v>
      </c>
      <c r="AM405" t="s">
        <v>3190</v>
      </c>
      <c r="AN405">
        <v>5.91</v>
      </c>
      <c r="AO405" t="s">
        <v>3190</v>
      </c>
      <c r="AP405">
        <v>0.108778320560909</v>
      </c>
      <c r="AQ405">
        <f>(Table2[[#This Row],[Sharpe Ratio]]-AVERAGE(Table2[Sharpe Ratio]))/_xlfn.STDEV.P(Table2[Sharpe Ratio])</f>
        <v>0.59579701974880117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289</v>
      </c>
      <c r="AT405">
        <f>_xlfn.RANK.AVG(Table2[[#This Row],[6M Return vs Nifty Z-Score]],Table2[6M Return vs Nifty Z-Score])</f>
        <v>700</v>
      </c>
      <c r="AU405">
        <f>_xlfn.RANK.AVG(Table2[[#This Row],[Sharpe Ratio Z-Score]],Table2[Sharpe Ratio Z-Score])</f>
        <v>196</v>
      </c>
      <c r="AV405">
        <f>(Table2[[#This Row],[Rank 1Y]]+Table2[[#This Row],[Rank 6M]]+Table2[[#This Row],[Rank Sharpe]])/3</f>
        <v>395</v>
      </c>
    </row>
    <row r="406" spans="1:48" x14ac:dyDescent="0.3">
      <c r="A406" t="s">
        <v>515</v>
      </c>
      <c r="B406" t="s">
        <v>516</v>
      </c>
      <c r="C406" t="s">
        <v>3148</v>
      </c>
      <c r="D406" t="s">
        <v>51</v>
      </c>
      <c r="E406">
        <v>40887.840366240001</v>
      </c>
      <c r="F406">
        <v>2413.6</v>
      </c>
      <c r="G406">
        <v>24.866525337968799</v>
      </c>
      <c r="H406">
        <f>(Table2[[#This Row],[1Y Return vs Nifty]]-AVERAGE(Table2[1Y Return vs Nifty]))/_xlfn.STDEV.P(Table2[1Y Return vs Nifty])</f>
        <v>0.13667453838742766</v>
      </c>
      <c r="I406">
        <v>-6.1017134973391798</v>
      </c>
      <c r="J406">
        <f>(Table2[[#This Row],[1M Return vs Nifty]]-AVERAGE(Table2[1M Return vs Nifty]))/_xlfn.STDEV.P(Table2[1M Return vs Nifty])</f>
        <v>-0.99900181233881569</v>
      </c>
      <c r="K406">
        <v>-7.1797058670869296</v>
      </c>
      <c r="L406">
        <f>(Table2[[#This Row],[6M Return vs Nifty]]-AVERAGE(Table2[6M Return vs Nifty]))/_xlfn.STDEV.P(Table2[6M Return vs Nifty])</f>
        <v>-0.4677495535988721</v>
      </c>
      <c r="M406">
        <v>-4.60204444563918</v>
      </c>
      <c r="N406">
        <f>(Table2[[#This Row],[1W Return vs Nifty]]-AVERAGE(Table2[1W Return vs Nifty]))/_xlfn.STDEV.P(Table2[1W Return vs Nifty])</f>
        <v>-1.3226751448867655</v>
      </c>
      <c r="O406">
        <v>2486.3000000000002</v>
      </c>
      <c r="P406">
        <v>2587.8289446482199</v>
      </c>
      <c r="Q406">
        <v>2444.4462707351599</v>
      </c>
      <c r="R406">
        <v>42.824671114116299</v>
      </c>
      <c r="S406" s="1">
        <f>(Table2[[#This Row],[Close Price]]-Table2[[#This Row],[20D EMA]])/Table2[[#This Row],[20D EMA]]</f>
        <v>-2.9240236495998176E-2</v>
      </c>
      <c r="T406" s="1">
        <f>(Table2[[#This Row],[Close Price]]-Table2[[#This Row],[50D EMA]])/Table2[[#This Row],[50D EMA]]</f>
        <v>-6.7326298752680536E-2</v>
      </c>
      <c r="U406" s="1">
        <f>(Table2[[#This Row],[Close Price]]-Table2[[#This Row],[200D EMA]])/Table2[[#This Row],[200D EMA]]</f>
        <v>-1.2618919509277293E-2</v>
      </c>
      <c r="V406">
        <v>1.33219942182551</v>
      </c>
      <c r="W406">
        <v>2378.65</v>
      </c>
      <c r="X406">
        <v>2435.4</v>
      </c>
      <c r="Y406">
        <v>2307</v>
      </c>
      <c r="Z406">
        <v>2486.85</v>
      </c>
      <c r="AA406">
        <v>2307</v>
      </c>
      <c r="AB406">
        <v>2742.95</v>
      </c>
      <c r="AC406" s="1">
        <f>(Table2[[#This Row],[Close Price]]/Table2[[#This Row],[Day Low]])-1</f>
        <v>1.4693208332457353E-2</v>
      </c>
      <c r="AD406" s="1">
        <f>(Table2[[#This Row],[Day High]]/Table2[[#This Row],[Close Price]])-1</f>
        <v>9.032151143520073E-3</v>
      </c>
      <c r="AE406" s="1">
        <f>(Table2[[#This Row],[Close Price]]/Table2[[#This Row],[Current Week Low]])-1</f>
        <v>4.6207195491980935E-2</v>
      </c>
      <c r="AF406" s="1">
        <f>(Table2[[#This Row],[Current Week High]]/Table2[[#This Row],[Close Price]])-1</f>
        <v>3.0348856479947006E-2</v>
      </c>
      <c r="AG406" s="1">
        <f>(Table2[[#This Row],[Close Price]]/Table2[[#This Row],[Current Month Low]])-1</f>
        <v>4.6207195491980935E-2</v>
      </c>
      <c r="AH406" s="1">
        <f>(Table2[[#This Row],[Current Month High]]/Table2[[#This Row],[Close Price]])-1</f>
        <v>0.1364559164733179</v>
      </c>
      <c r="AI406">
        <v>27.941663904540899</v>
      </c>
      <c r="AJ406">
        <v>49.273300760714903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</v>
      </c>
      <c r="AM406" t="s">
        <v>3189</v>
      </c>
      <c r="AN406">
        <v>-5.76</v>
      </c>
      <c r="AO406" t="s">
        <v>3189</v>
      </c>
      <c r="AP406">
        <v>2.2335877284807001E-2</v>
      </c>
      <c r="AQ406">
        <f>(Table2[[#This Row],[Sharpe Ratio]]-AVERAGE(Table2[Sharpe Ratio]))/_xlfn.STDEV.P(Table2[Sharpe Ratio])</f>
        <v>-0.40241133227936593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260</v>
      </c>
      <c r="AT406">
        <f>_xlfn.RANK.AVG(Table2[[#This Row],[6M Return vs Nifty Z-Score]],Table2[6M Return vs Nifty Z-Score])</f>
        <v>482</v>
      </c>
      <c r="AU406">
        <f>_xlfn.RANK.AVG(Table2[[#This Row],[Sharpe Ratio Z-Score]],Table2[Sharpe Ratio Z-Score])</f>
        <v>444</v>
      </c>
      <c r="AV406">
        <f>(Table2[[#This Row],[Rank 1Y]]+Table2[[#This Row],[Rank 6M]]+Table2[[#This Row],[Rank Sharpe]])/3</f>
        <v>395.33333333333331</v>
      </c>
    </row>
    <row r="407" spans="1:48" x14ac:dyDescent="0.3">
      <c r="A407" t="s">
        <v>346</v>
      </c>
      <c r="B407" t="s">
        <v>347</v>
      </c>
      <c r="C407" t="s">
        <v>3148</v>
      </c>
      <c r="D407" t="s">
        <v>51</v>
      </c>
      <c r="E407">
        <v>71926.472992319905</v>
      </c>
      <c r="F407">
        <v>1238.4000000000001</v>
      </c>
      <c r="G407">
        <v>0.161771258685032</v>
      </c>
      <c r="H407">
        <f>(Table2[[#This Row],[1Y Return vs Nifty]]-AVERAGE(Table2[1Y Return vs Nifty]))/_xlfn.STDEV.P(Table2[1Y Return vs Nifty])</f>
        <v>-0.34330546058285805</v>
      </c>
      <c r="I407">
        <v>-13.162553589471401</v>
      </c>
      <c r="J407">
        <f>(Table2[[#This Row],[1M Return vs Nifty]]-AVERAGE(Table2[1M Return vs Nifty]))/_xlfn.STDEV.P(Table2[1M Return vs Nifty])</f>
        <v>-1.6530095140616146</v>
      </c>
      <c r="K407">
        <v>-3.0576075543012502</v>
      </c>
      <c r="L407">
        <f>(Table2[[#This Row],[6M Return vs Nifty]]-AVERAGE(Table2[6M Return vs Nifty]))/_xlfn.STDEV.P(Table2[6M Return vs Nifty])</f>
        <v>-0.33445477986417321</v>
      </c>
      <c r="M407">
        <v>-3.9972877596129801</v>
      </c>
      <c r="N407">
        <f>(Table2[[#This Row],[1W Return vs Nifty]]-AVERAGE(Table2[1W Return vs Nifty]))/_xlfn.STDEV.P(Table2[1W Return vs Nifty])</f>
        <v>-1.1946474741082143</v>
      </c>
      <c r="O407">
        <v>1291.95</v>
      </c>
      <c r="P407">
        <v>1366.17713843715</v>
      </c>
      <c r="Q407">
        <v>1286.94225579108</v>
      </c>
      <c r="R407">
        <v>34.988888659127802</v>
      </c>
      <c r="S407" s="1">
        <f>(Table2[[#This Row],[Close Price]]-Table2[[#This Row],[20D EMA]])/Table2[[#This Row],[20D EMA]]</f>
        <v>-4.1448972483455207E-2</v>
      </c>
      <c r="T407" s="1">
        <f>(Table2[[#This Row],[Close Price]]-Table2[[#This Row],[50D EMA]])/Table2[[#This Row],[50D EMA]]</f>
        <v>-9.3528968420099362E-2</v>
      </c>
      <c r="U407" s="1">
        <f>(Table2[[#This Row],[Close Price]]-Table2[[#This Row],[200D EMA]])/Table2[[#This Row],[200D EMA]]</f>
        <v>-3.7719062819365684E-2</v>
      </c>
      <c r="V407">
        <v>0.93287917264645304</v>
      </c>
      <c r="W407">
        <v>1220.75</v>
      </c>
      <c r="X407">
        <v>1244</v>
      </c>
      <c r="Y407">
        <v>1218.0999999999999</v>
      </c>
      <c r="Z407">
        <v>1254.7</v>
      </c>
      <c r="AA407">
        <v>1215.5999999999999</v>
      </c>
      <c r="AB407">
        <v>1417.3</v>
      </c>
      <c r="AC407" s="1">
        <f>(Table2[[#This Row],[Close Price]]/Table2[[#This Row],[Day Low]])-1</f>
        <v>1.4458324800327826E-2</v>
      </c>
      <c r="AD407" s="1">
        <f>(Table2[[#This Row],[Day High]]/Table2[[#This Row],[Close Price]])-1</f>
        <v>4.5219638242892657E-3</v>
      </c>
      <c r="AE407" s="1">
        <f>(Table2[[#This Row],[Close Price]]/Table2[[#This Row],[Current Week Low]])-1</f>
        <v>1.6665298415565299E-2</v>
      </c>
      <c r="AF407" s="1">
        <f>(Table2[[#This Row],[Current Week High]]/Table2[[#This Row],[Close Price]])-1</f>
        <v>1.3162144702842271E-2</v>
      </c>
      <c r="AG407" s="1">
        <f>(Table2[[#This Row],[Close Price]]/Table2[[#This Row],[Current Month Low]])-1</f>
        <v>1.875616979269501E-2</v>
      </c>
      <c r="AH407" s="1">
        <f>(Table2[[#This Row],[Current Month High]]/Table2[[#This Row],[Close Price]])-1</f>
        <v>0.14446059431524527</v>
      </c>
      <c r="AI407">
        <v>28.5529715762273</v>
      </c>
      <c r="AJ407">
        <v>29.2018779342723</v>
      </c>
      <c r="AK407" t="str">
        <f>IF(AND(Table2[[#This Row],[20D EMA]]&gt;Table2[[#This Row],[50D EMA]],Table2[[#This Row],[50D EMA]]&gt;Table2[[#This Row],[200D EMA]]),"Uptrend","Downtrend/NoTrend")</f>
        <v>Downtrend/NoTrend</v>
      </c>
      <c r="AL407">
        <v>-0.14000000000000001</v>
      </c>
      <c r="AM407" t="s">
        <v>3189</v>
      </c>
      <c r="AN407">
        <v>-6.72</v>
      </c>
      <c r="AO407" t="s">
        <v>3189</v>
      </c>
      <c r="AP407">
        <v>6.2543361879875997E-2</v>
      </c>
      <c r="AQ407">
        <f>(Table2[[#This Row],[Sharpe Ratio]]-AVERAGE(Table2[Sharpe Ratio]))/_xlfn.STDEV.P(Table2[Sharpe Ratio])</f>
        <v>6.1891218825614686E-2</v>
      </c>
      <c r="AR4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7">
        <f>_xlfn.RANK.AVG(Table2[[#This Row],[1Y Return vs Nifty Z-Score]],Table2[1Y Return vs Nifty Z-Score])</f>
        <v>432</v>
      </c>
      <c r="AT407">
        <f>_xlfn.RANK.AVG(Table2[[#This Row],[6M Return vs Nifty Z-Score]],Table2[6M Return vs Nifty Z-Score])</f>
        <v>420</v>
      </c>
      <c r="AU407">
        <f>_xlfn.RANK.AVG(Table2[[#This Row],[Sharpe Ratio Z-Score]],Table2[Sharpe Ratio Z-Score])</f>
        <v>335</v>
      </c>
      <c r="AV407">
        <f>(Table2[[#This Row],[Rank 1Y]]+Table2[[#This Row],[Rank 6M]]+Table2[[#This Row],[Rank Sharpe]])/3</f>
        <v>395.66666666666669</v>
      </c>
    </row>
    <row r="408" spans="1:48" x14ac:dyDescent="0.3">
      <c r="A408" t="s">
        <v>408</v>
      </c>
      <c r="B408" t="s">
        <v>409</v>
      </c>
      <c r="C408" t="s">
        <v>3143</v>
      </c>
      <c r="D408" t="s">
        <v>21</v>
      </c>
      <c r="E408">
        <v>56018.580440079997</v>
      </c>
      <c r="F408">
        <v>2957.6</v>
      </c>
      <c r="G408">
        <v>10.951480837114</v>
      </c>
      <c r="H408">
        <f>(Table2[[#This Row],[1Y Return vs Nifty]]-AVERAGE(Table2[1Y Return vs Nifty]))/_xlfn.STDEV.P(Table2[1Y Return vs Nifty])</f>
        <v>-0.13367597891613908</v>
      </c>
      <c r="I408">
        <v>0.34737370469474299</v>
      </c>
      <c r="J408">
        <f>(Table2[[#This Row],[1M Return vs Nifty]]-AVERAGE(Table2[1M Return vs Nifty]))/_xlfn.STDEV.P(Table2[1M Return vs Nifty])</f>
        <v>-0.40165749577344079</v>
      </c>
      <c r="K408">
        <v>18.730128887659401</v>
      </c>
      <c r="L408">
        <f>(Table2[[#This Row],[6M Return vs Nifty]]-AVERAGE(Table2[6M Return vs Nifty]))/_xlfn.STDEV.P(Table2[6M Return vs Nifty])</f>
        <v>0.37008722249766962</v>
      </c>
      <c r="M408">
        <v>5.8322187329969797</v>
      </c>
      <c r="N408">
        <f>(Table2[[#This Row],[1W Return vs Nifty]]-AVERAGE(Table2[1W Return vs Nifty]))/_xlfn.STDEV.P(Table2[1W Return vs Nifty])</f>
        <v>0.88627010849951671</v>
      </c>
      <c r="O408">
        <v>2912.78</v>
      </c>
      <c r="P408">
        <v>2923.22967847889</v>
      </c>
      <c r="Q408">
        <v>2734.7360106727501</v>
      </c>
      <c r="R408">
        <v>58.219640345067397</v>
      </c>
      <c r="S408" s="1">
        <f>(Table2[[#This Row],[Close Price]]-Table2[[#This Row],[20D EMA]])/Table2[[#This Row],[20D EMA]]</f>
        <v>1.538736190168832E-2</v>
      </c>
      <c r="T408" s="1">
        <f>(Table2[[#This Row],[Close Price]]-Table2[[#This Row],[50D EMA]])/Table2[[#This Row],[50D EMA]]</f>
        <v>1.1757653452326249E-2</v>
      </c>
      <c r="U408" s="1">
        <f>(Table2[[#This Row],[Close Price]]-Table2[[#This Row],[200D EMA]])/Table2[[#This Row],[200D EMA]]</f>
        <v>8.1493785307790945E-2</v>
      </c>
      <c r="V408">
        <v>0.88331328538318099</v>
      </c>
      <c r="W408">
        <v>2938.65</v>
      </c>
      <c r="X408">
        <v>3026.85</v>
      </c>
      <c r="Y408">
        <v>2898</v>
      </c>
      <c r="Z408">
        <v>3047.85</v>
      </c>
      <c r="AA408">
        <v>2751.05</v>
      </c>
      <c r="AB408">
        <v>3047.85</v>
      </c>
      <c r="AC408" s="1">
        <f>(Table2[[#This Row],[Close Price]]/Table2[[#This Row],[Day Low]])-1</f>
        <v>6.4485392952544629E-3</v>
      </c>
      <c r="AD408" s="1">
        <f>(Table2[[#This Row],[Day High]]/Table2[[#This Row],[Close Price]])-1</f>
        <v>2.3414254801190193E-2</v>
      </c>
      <c r="AE408" s="1">
        <f>(Table2[[#This Row],[Close Price]]/Table2[[#This Row],[Current Week Low]])-1</f>
        <v>2.056590752242915E-2</v>
      </c>
      <c r="AF408" s="1">
        <f>(Table2[[#This Row],[Current Week High]]/Table2[[#This Row],[Close Price]])-1</f>
        <v>3.0514606437652247E-2</v>
      </c>
      <c r="AG408" s="1">
        <f>(Table2[[#This Row],[Close Price]]/Table2[[#This Row],[Current Month Low]])-1</f>
        <v>7.5080423838170818E-2</v>
      </c>
      <c r="AH408" s="1">
        <f>(Table2[[#This Row],[Current Month High]]/Table2[[#This Row],[Close Price]])-1</f>
        <v>3.0514606437652247E-2</v>
      </c>
      <c r="AI408">
        <v>7.78333784149312</v>
      </c>
      <c r="AJ408">
        <v>35.235482395976199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-0.04</v>
      </c>
      <c r="AM408" t="s">
        <v>3189</v>
      </c>
      <c r="AN408">
        <v>3.47</v>
      </c>
      <c r="AO408" t="s">
        <v>3190</v>
      </c>
      <c r="AP408">
        <v>-4.3149066345896998E-2</v>
      </c>
      <c r="AQ408">
        <f>(Table2[[#This Row],[Sharpe Ratio]]-AVERAGE(Table2[Sharpe Ratio]))/_xlfn.STDEV.P(Table2[Sharpe Ratio])</f>
        <v>-1.1586095051546355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348</v>
      </c>
      <c r="AT408">
        <f>_xlfn.RANK.AVG(Table2[[#This Row],[6M Return vs Nifty Z-Score]],Table2[6M Return vs Nifty Z-Score])</f>
        <v>190</v>
      </c>
      <c r="AU408">
        <f>_xlfn.RANK.AVG(Table2[[#This Row],[Sharpe Ratio Z-Score]],Table2[Sharpe Ratio Z-Score])</f>
        <v>650</v>
      </c>
      <c r="AV408">
        <f>(Table2[[#This Row],[Rank 1Y]]+Table2[[#This Row],[Rank 6M]]+Table2[[#This Row],[Rank Sharpe]])/3</f>
        <v>396</v>
      </c>
    </row>
    <row r="409" spans="1:48" x14ac:dyDescent="0.3">
      <c r="A409" t="s">
        <v>693</v>
      </c>
      <c r="B409" t="s">
        <v>694</v>
      </c>
      <c r="C409" t="s">
        <v>3148</v>
      </c>
      <c r="D409" t="s">
        <v>259</v>
      </c>
      <c r="E409">
        <v>25396.618867575002</v>
      </c>
      <c r="F409">
        <v>1250.45</v>
      </c>
      <c r="G409">
        <v>-19.2016331842465</v>
      </c>
      <c r="H409">
        <f>(Table2[[#This Row],[1Y Return vs Nifty]]-AVERAGE(Table2[1Y Return vs Nifty]))/_xlfn.STDEV.P(Table2[1Y Return vs Nifty])</f>
        <v>-0.71951025156165394</v>
      </c>
      <c r="I409">
        <v>3.5358310414615501</v>
      </c>
      <c r="J409">
        <f>(Table2[[#This Row],[1M Return vs Nifty]]-AVERAGE(Table2[1M Return vs Nifty]))/_xlfn.STDEV.P(Table2[1M Return vs Nifty])</f>
        <v>-0.10632781436858296</v>
      </c>
      <c r="K409">
        <v>0.52215950449339799</v>
      </c>
      <c r="L409">
        <f>(Table2[[#This Row],[6M Return vs Nifty]]-AVERAGE(Table2[6M Return vs Nifty]))/_xlfn.STDEV.P(Table2[6M Return vs Nifty])</f>
        <v>-0.21869717198642777</v>
      </c>
      <c r="M409">
        <v>-1.95502743356547</v>
      </c>
      <c r="N409">
        <f>(Table2[[#This Row],[1W Return vs Nifty]]-AVERAGE(Table2[1W Return vs Nifty]))/_xlfn.STDEV.P(Table2[1W Return vs Nifty])</f>
        <v>-0.76229866555617376</v>
      </c>
      <c r="O409">
        <v>1259.4000000000001</v>
      </c>
      <c r="P409">
        <v>1255.9884606493299</v>
      </c>
      <c r="Q409">
        <v>1229.8527634991401</v>
      </c>
      <c r="R409">
        <v>43.6694762161708</v>
      </c>
      <c r="S409" s="1">
        <f>(Table2[[#This Row],[Close Price]]-Table2[[#This Row],[20D EMA]])/Table2[[#This Row],[20D EMA]]</f>
        <v>-7.1065586787359414E-3</v>
      </c>
      <c r="T409" s="1">
        <f>(Table2[[#This Row],[Close Price]]-Table2[[#This Row],[50D EMA]])/Table2[[#This Row],[50D EMA]]</f>
        <v>-4.4096429408806434E-3</v>
      </c>
      <c r="U409" s="1">
        <f>(Table2[[#This Row],[Close Price]]-Table2[[#This Row],[200D EMA]])/Table2[[#This Row],[200D EMA]]</f>
        <v>1.6747725510049917E-2</v>
      </c>
      <c r="V409">
        <v>0.84108048936119695</v>
      </c>
      <c r="W409">
        <v>1238.0999999999999</v>
      </c>
      <c r="X409">
        <v>1271.9000000000001</v>
      </c>
      <c r="Y409">
        <v>1238.0999999999999</v>
      </c>
      <c r="Z409">
        <v>1295</v>
      </c>
      <c r="AA409">
        <v>1185</v>
      </c>
      <c r="AB409">
        <v>1319.7</v>
      </c>
      <c r="AC409" s="1">
        <f>(Table2[[#This Row],[Close Price]]/Table2[[#This Row],[Day Low]])-1</f>
        <v>9.9749616347630798E-3</v>
      </c>
      <c r="AD409" s="1">
        <f>(Table2[[#This Row],[Day High]]/Table2[[#This Row],[Close Price]])-1</f>
        <v>1.7153824623135749E-2</v>
      </c>
      <c r="AE409" s="1">
        <f>(Table2[[#This Row],[Close Price]]/Table2[[#This Row],[Current Week Low]])-1</f>
        <v>9.9749616347630798E-3</v>
      </c>
      <c r="AF409" s="1">
        <f>(Table2[[#This Row],[Current Week High]]/Table2[[#This Row],[Close Price]])-1</f>
        <v>3.5627174217281787E-2</v>
      </c>
      <c r="AG409" s="1">
        <f>(Table2[[#This Row],[Close Price]]/Table2[[#This Row],[Current Month Low]])-1</f>
        <v>5.5232067510548655E-2</v>
      </c>
      <c r="AH409" s="1">
        <f>(Table2[[#This Row],[Current Month High]]/Table2[[#This Row],[Close Price]])-1</f>
        <v>5.5380063177256078E-2</v>
      </c>
      <c r="AI409">
        <v>15.550401855332</v>
      </c>
      <c r="AJ409">
        <v>15.782407407407399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-0.04</v>
      </c>
      <c r="AM409" t="s">
        <v>3189</v>
      </c>
      <c r="AN409">
        <v>-3.14</v>
      </c>
      <c r="AO409" t="s">
        <v>3189</v>
      </c>
      <c r="AP409">
        <v>9.0401769136324001E-2</v>
      </c>
      <c r="AQ409">
        <f>(Table2[[#This Row],[Sharpe Ratio]]-AVERAGE(Table2[Sharpe Ratio]))/_xlfn.STDEV.P(Table2[Sharpe Ratio])</f>
        <v>0.38359076529454783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-1.4232431381782906</v>
      </c>
      <c r="AS409">
        <f>_xlfn.RANK.AVG(Table2[[#This Row],[1Y Return vs Nifty Z-Score]],Table2[1Y Return vs Nifty Z-Score])</f>
        <v>564</v>
      </c>
      <c r="AT409">
        <f>_xlfn.RANK.AVG(Table2[[#This Row],[6M Return vs Nifty Z-Score]],Table2[6M Return vs Nifty Z-Score])</f>
        <v>372</v>
      </c>
      <c r="AU409">
        <f>_xlfn.RANK.AVG(Table2[[#This Row],[Sharpe Ratio Z-Score]],Table2[Sharpe Ratio Z-Score])</f>
        <v>252</v>
      </c>
      <c r="AV409">
        <f>(Table2[[#This Row],[Rank 1Y]]+Table2[[#This Row],[Rank 6M]]+Table2[[#This Row],[Rank Sharpe]])/3</f>
        <v>396</v>
      </c>
    </row>
    <row r="410" spans="1:48" x14ac:dyDescent="0.3">
      <c r="A410" t="s">
        <v>649</v>
      </c>
      <c r="B410" t="s">
        <v>650</v>
      </c>
      <c r="C410" t="s">
        <v>3144</v>
      </c>
      <c r="D410" t="s">
        <v>491</v>
      </c>
      <c r="E410">
        <v>28154.6647228849</v>
      </c>
      <c r="F410">
        <v>866.15</v>
      </c>
      <c r="G410">
        <v>10.734578275976901</v>
      </c>
      <c r="H410">
        <f>(Table2[[#This Row],[1Y Return vs Nifty]]-AVERAGE(Table2[1Y Return vs Nifty]))/_xlfn.STDEV.P(Table2[1Y Return vs Nifty])</f>
        <v>-0.137890102672932</v>
      </c>
      <c r="I410">
        <v>3.76318020781699</v>
      </c>
      <c r="J410">
        <f>(Table2[[#This Row],[1M Return vs Nifty]]-AVERAGE(Table2[1M Return vs Nifty]))/_xlfn.STDEV.P(Table2[1M Return vs Nifty])</f>
        <v>-8.5269681931566546E-2</v>
      </c>
      <c r="K410">
        <v>15.002777289088099</v>
      </c>
      <c r="L410">
        <f>(Table2[[#This Row],[6M Return vs Nifty]]-AVERAGE(Table2[6M Return vs Nifty]))/_xlfn.STDEV.P(Table2[6M Return vs Nifty])</f>
        <v>0.24955722775684266</v>
      </c>
      <c r="M410">
        <v>2.70123328795448</v>
      </c>
      <c r="N410">
        <f>(Table2[[#This Row],[1W Return vs Nifty]]-AVERAGE(Table2[1W Return vs Nifty]))/_xlfn.STDEV.P(Table2[1W Return vs Nifty])</f>
        <v>0.22343696744851965</v>
      </c>
      <c r="O410">
        <v>856.66</v>
      </c>
      <c r="P410">
        <v>849.81602552990103</v>
      </c>
      <c r="Q410">
        <v>790.422966628842</v>
      </c>
      <c r="R410">
        <v>58.8739783233179</v>
      </c>
      <c r="S410" s="1">
        <f>(Table2[[#This Row],[Close Price]]-Table2[[#This Row],[20D EMA]])/Table2[[#This Row],[20D EMA]]</f>
        <v>1.1077907221067879E-2</v>
      </c>
      <c r="T410" s="1">
        <f>(Table2[[#This Row],[Close Price]]-Table2[[#This Row],[50D EMA]])/Table2[[#This Row],[50D EMA]]</f>
        <v>1.9220600670496812E-2</v>
      </c>
      <c r="U410" s="1">
        <f>(Table2[[#This Row],[Close Price]]-Table2[[#This Row],[200D EMA]])/Table2[[#This Row],[200D EMA]]</f>
        <v>9.5805709813992571E-2</v>
      </c>
      <c r="V410">
        <v>0.42931793015284903</v>
      </c>
      <c r="W410">
        <v>863.15</v>
      </c>
      <c r="X410">
        <v>880.55</v>
      </c>
      <c r="Y410">
        <v>852.1</v>
      </c>
      <c r="Z410">
        <v>885</v>
      </c>
      <c r="AA410">
        <v>828</v>
      </c>
      <c r="AB410">
        <v>885</v>
      </c>
      <c r="AC410" s="1">
        <f>(Table2[[#This Row],[Close Price]]/Table2[[#This Row],[Day Low]])-1</f>
        <v>3.4756415455019507E-3</v>
      </c>
      <c r="AD410" s="1">
        <f>(Table2[[#This Row],[Day High]]/Table2[[#This Row],[Close Price]])-1</f>
        <v>1.6625295849448607E-2</v>
      </c>
      <c r="AE410" s="1">
        <f>(Table2[[#This Row],[Close Price]]/Table2[[#This Row],[Current Week Low]])-1</f>
        <v>1.6488675038140999E-2</v>
      </c>
      <c r="AF410" s="1">
        <f>(Table2[[#This Row],[Current Week High]]/Table2[[#This Row],[Close Price]])-1</f>
        <v>2.1762974080701936E-2</v>
      </c>
      <c r="AG410" s="1">
        <f>(Table2[[#This Row],[Close Price]]/Table2[[#This Row],[Current Month Low]])-1</f>
        <v>4.6074879227053112E-2</v>
      </c>
      <c r="AH410" s="1">
        <f>(Table2[[#This Row],[Current Month High]]/Table2[[#This Row],[Close Price]])-1</f>
        <v>2.1762974080701936E-2</v>
      </c>
      <c r="AI410">
        <v>6.5000288633608498</v>
      </c>
      <c r="AJ410">
        <v>32.438837920489199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0.02</v>
      </c>
      <c r="AM410" t="s">
        <v>3190</v>
      </c>
      <c r="AN410">
        <v>2.72</v>
      </c>
      <c r="AO410" t="s">
        <v>3190</v>
      </c>
      <c r="AP410">
        <v>-2.8408063077405999E-2</v>
      </c>
      <c r="AQ410">
        <f>(Table2[[#This Row],[Sharpe Ratio]]-AVERAGE(Table2[Sharpe Ratio]))/_xlfn.STDEV.P(Table2[Sharpe Ratio])</f>
        <v>-0.98838534185926219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-0.73855093125839866</v>
      </c>
      <c r="AS410">
        <f>_xlfn.RANK.AVG(Table2[[#This Row],[1Y Return vs Nifty Z-Score]],Table2[1Y Return vs Nifty Z-Score])</f>
        <v>351</v>
      </c>
      <c r="AT410">
        <f>_xlfn.RANK.AVG(Table2[[#This Row],[6M Return vs Nifty Z-Score]],Table2[6M Return vs Nifty Z-Score])</f>
        <v>219</v>
      </c>
      <c r="AU410">
        <f>_xlfn.RANK.AVG(Table2[[#This Row],[Sharpe Ratio Z-Score]],Table2[Sharpe Ratio Z-Score])</f>
        <v>619</v>
      </c>
      <c r="AV410">
        <f>(Table2[[#This Row],[Rank 1Y]]+Table2[[#This Row],[Rank 6M]]+Table2[[#This Row],[Rank Sharpe]])/3</f>
        <v>396.33333333333331</v>
      </c>
    </row>
    <row r="411" spans="1:48" x14ac:dyDescent="0.3">
      <c r="A411" t="s">
        <v>487</v>
      </c>
      <c r="B411" t="s">
        <v>488</v>
      </c>
      <c r="C411" t="s">
        <v>3144</v>
      </c>
      <c r="D411" t="s">
        <v>34</v>
      </c>
      <c r="E411">
        <v>43688.032116000002</v>
      </c>
      <c r="F411">
        <v>56.8</v>
      </c>
      <c r="G411">
        <v>6.1987764560053797</v>
      </c>
      <c r="H411">
        <f>(Table2[[#This Row],[1Y Return vs Nifty]]-AVERAGE(Table2[1Y Return vs Nifty]))/_xlfn.STDEV.P(Table2[1Y Return vs Nifty])</f>
        <v>-0.22601460477857971</v>
      </c>
      <c r="I411">
        <v>15.040251707986201</v>
      </c>
      <c r="J411">
        <f>(Table2[[#This Row],[1M Return vs Nifty]]-AVERAGE(Table2[1M Return vs Nifty]))/_xlfn.STDEV.P(Table2[1M Return vs Nifty])</f>
        <v>0.9592648943729597</v>
      </c>
      <c r="K411">
        <v>-21.9245294444789</v>
      </c>
      <c r="L411">
        <f>(Table2[[#This Row],[6M Return vs Nifty]]-AVERAGE(Table2[6M Return vs Nifty]))/_xlfn.STDEV.P(Table2[6M Return vs Nifty])</f>
        <v>-0.94454747867754607</v>
      </c>
      <c r="M411">
        <v>4.3139029579083497</v>
      </c>
      <c r="N411">
        <f>(Table2[[#This Row],[1W Return vs Nifty]]-AVERAGE(Table2[1W Return vs Nifty]))/_xlfn.STDEV.P(Table2[1W Return vs Nifty])</f>
        <v>0.56484095081922125</v>
      </c>
      <c r="O411">
        <v>53.86</v>
      </c>
      <c r="P411">
        <v>55.280529321987601</v>
      </c>
      <c r="Q411">
        <v>57.182671173559299</v>
      </c>
      <c r="R411">
        <v>70.916273661181407</v>
      </c>
      <c r="S411" s="1">
        <f>(Table2[[#This Row],[Close Price]]-Table2[[#This Row],[20D EMA]])/Table2[[#This Row],[20D EMA]]</f>
        <v>5.4585963609357552E-2</v>
      </c>
      <c r="T411" s="1">
        <f>(Table2[[#This Row],[Close Price]]-Table2[[#This Row],[50D EMA]])/Table2[[#This Row],[50D EMA]]</f>
        <v>2.748654357417727E-2</v>
      </c>
      <c r="U411" s="1">
        <f>(Table2[[#This Row],[Close Price]]-Table2[[#This Row],[200D EMA]])/Table2[[#This Row],[200D EMA]]</f>
        <v>-6.6920828584210246E-3</v>
      </c>
      <c r="V411">
        <v>1.1109739369565901</v>
      </c>
      <c r="W411">
        <v>55.55</v>
      </c>
      <c r="X411">
        <v>57.3</v>
      </c>
      <c r="Y411">
        <v>54.05</v>
      </c>
      <c r="Z411">
        <v>57.3</v>
      </c>
      <c r="AA411">
        <v>49.61</v>
      </c>
      <c r="AB411">
        <v>57.3</v>
      </c>
      <c r="AC411" s="1">
        <f>(Table2[[#This Row],[Close Price]]/Table2[[#This Row],[Day Low]])-1</f>
        <v>2.2502250225022502E-2</v>
      </c>
      <c r="AD411" s="1">
        <f>(Table2[[#This Row],[Day High]]/Table2[[#This Row],[Close Price]])-1</f>
        <v>8.8028169014084945E-3</v>
      </c>
      <c r="AE411" s="1">
        <f>(Table2[[#This Row],[Close Price]]/Table2[[#This Row],[Current Week Low]])-1</f>
        <v>5.0878815911193254E-2</v>
      </c>
      <c r="AF411" s="1">
        <f>(Table2[[#This Row],[Current Week High]]/Table2[[#This Row],[Close Price]])-1</f>
        <v>8.8028169014084945E-3</v>
      </c>
      <c r="AG411" s="1">
        <f>(Table2[[#This Row],[Close Price]]/Table2[[#This Row],[Current Month Low]])-1</f>
        <v>0.14493045756903844</v>
      </c>
      <c r="AH411" s="1">
        <f>(Table2[[#This Row],[Current Month High]]/Table2[[#This Row],[Close Price]])-1</f>
        <v>8.8028169014084945E-3</v>
      </c>
      <c r="AI411">
        <v>29.401408450704199</v>
      </c>
      <c r="AJ411">
        <v>32.555425904317303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-0.05</v>
      </c>
      <c r="AM411" t="s">
        <v>3189</v>
      </c>
      <c r="AN411">
        <v>5.13</v>
      </c>
      <c r="AO411" t="s">
        <v>3190</v>
      </c>
      <c r="AP411">
        <v>0.12625607795590499</v>
      </c>
      <c r="AQ411">
        <f>(Table2[[#This Row],[Sharpe Ratio]]-AVERAGE(Table2[Sharpe Ratio]))/_xlfn.STDEV.P(Table2[Sharpe Ratio])</f>
        <v>0.79762430210224111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381</v>
      </c>
      <c r="AT411">
        <f>_xlfn.RANK.AVG(Table2[[#This Row],[6M Return vs Nifty Z-Score]],Table2[6M Return vs Nifty Z-Score])</f>
        <v>661</v>
      </c>
      <c r="AU411">
        <f>_xlfn.RANK.AVG(Table2[[#This Row],[Sharpe Ratio Z-Score]],Table2[Sharpe Ratio Z-Score])</f>
        <v>148</v>
      </c>
      <c r="AV411">
        <f>(Table2[[#This Row],[Rank 1Y]]+Table2[[#This Row],[Rank 6M]]+Table2[[#This Row],[Rank Sharpe]])/3</f>
        <v>396.66666666666669</v>
      </c>
    </row>
    <row r="412" spans="1:48" x14ac:dyDescent="0.3">
      <c r="A412" t="s">
        <v>1747</v>
      </c>
      <c r="B412" t="s">
        <v>1748</v>
      </c>
      <c r="C412" t="s">
        <v>3156</v>
      </c>
      <c r="D412" t="s">
        <v>1319</v>
      </c>
      <c r="E412">
        <v>4770.5451246749999</v>
      </c>
      <c r="F412">
        <v>843.25</v>
      </c>
      <c r="G412">
        <v>-33.253918284197603</v>
      </c>
      <c r="H412">
        <f>(Table2[[#This Row],[1Y Return vs Nifty]]-AVERAGE(Table2[1Y Return vs Nifty]))/_xlfn.STDEV.P(Table2[1Y Return vs Nifty])</f>
        <v>-0.99252716831212562</v>
      </c>
      <c r="I412">
        <v>0.61674617425254197</v>
      </c>
      <c r="J412">
        <f>(Table2[[#This Row],[1M Return vs Nifty]]-AVERAGE(Table2[1M Return vs Nifty]))/_xlfn.STDEV.P(Table2[1M Return vs Nifty])</f>
        <v>-0.37670697042176254</v>
      </c>
      <c r="K412">
        <v>-5.4282815718682498</v>
      </c>
      <c r="L412">
        <f>(Table2[[#This Row],[6M Return vs Nifty]]-AVERAGE(Table2[6M Return vs Nifty]))/_xlfn.STDEV.P(Table2[6M Return vs Nifty])</f>
        <v>-0.41111439173955661</v>
      </c>
      <c r="M412">
        <v>-1.0474617223224001</v>
      </c>
      <c r="N412">
        <f>(Table2[[#This Row],[1W Return vs Nifty]]-AVERAGE(Table2[1W Return vs Nifty]))/_xlfn.STDEV.P(Table2[1W Return vs Nifty])</f>
        <v>-0.5701659834812941</v>
      </c>
      <c r="O412">
        <v>842.76</v>
      </c>
      <c r="P412">
        <v>854.30274836948001</v>
      </c>
      <c r="Q412">
        <v>855.03402861576205</v>
      </c>
      <c r="R412">
        <v>54.809776389616403</v>
      </c>
      <c r="S412" s="1">
        <f>(Table2[[#This Row],[Close Price]]-Table2[[#This Row],[20D EMA]])/Table2[[#This Row],[20D EMA]]</f>
        <v>5.8142294366131419E-4</v>
      </c>
      <c r="T412" s="1">
        <f>(Table2[[#This Row],[Close Price]]-Table2[[#This Row],[50D EMA]])/Table2[[#This Row],[50D EMA]]</f>
        <v>-1.2937741790688677E-2</v>
      </c>
      <c r="U412" s="1">
        <f>(Table2[[#This Row],[Close Price]]-Table2[[#This Row],[200D EMA]])/Table2[[#This Row],[200D EMA]]</f>
        <v>-1.3781941094016504E-2</v>
      </c>
      <c r="V412">
        <v>0.52623498766121402</v>
      </c>
      <c r="W412">
        <v>835</v>
      </c>
      <c r="X412">
        <v>846.95</v>
      </c>
      <c r="Y412">
        <v>820.35</v>
      </c>
      <c r="Z412">
        <v>846.95</v>
      </c>
      <c r="AA412">
        <v>809.35</v>
      </c>
      <c r="AB412">
        <v>887.95</v>
      </c>
      <c r="AC412" s="1">
        <f>(Table2[[#This Row],[Close Price]]/Table2[[#This Row],[Day Low]])-1</f>
        <v>9.8802395209580673E-3</v>
      </c>
      <c r="AD412" s="1">
        <f>(Table2[[#This Row],[Day High]]/Table2[[#This Row],[Close Price]])-1</f>
        <v>4.3877853542839684E-3</v>
      </c>
      <c r="AE412" s="1">
        <f>(Table2[[#This Row],[Close Price]]/Table2[[#This Row],[Current Week Low]])-1</f>
        <v>2.7914914365819499E-2</v>
      </c>
      <c r="AF412" s="1">
        <f>(Table2[[#This Row],[Current Week High]]/Table2[[#This Row],[Close Price]])-1</f>
        <v>4.3877853542839684E-3</v>
      </c>
      <c r="AG412" s="1">
        <f>(Table2[[#This Row],[Close Price]]/Table2[[#This Row],[Current Month Low]])-1</f>
        <v>4.1885463643664744E-2</v>
      </c>
      <c r="AH412" s="1">
        <f>(Table2[[#This Row],[Current Month High]]/Table2[[#This Row],[Close Price]])-1</f>
        <v>5.3009190631485348E-2</v>
      </c>
      <c r="AI412">
        <v>31.1473465757486</v>
      </c>
      <c r="AJ412">
        <v>9.5058762418024791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-0.02</v>
      </c>
      <c r="AM412" t="s">
        <v>3189</v>
      </c>
      <c r="AN412">
        <v>-0.5</v>
      </c>
      <c r="AO412" t="s">
        <v>3189</v>
      </c>
      <c r="AP412">
        <v>0.16381192637759201</v>
      </c>
      <c r="AQ412">
        <f>(Table2[[#This Row],[Sharpe Ratio]]-AVERAGE(Table2[Sharpe Ratio]))/_xlfn.STDEV.P(Table2[Sharpe Ratio])</f>
        <v>1.2313066477329782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654</v>
      </c>
      <c r="AT412">
        <f>_xlfn.RANK.AVG(Table2[[#This Row],[6M Return vs Nifty Z-Score]],Table2[6M Return vs Nifty Z-Score])</f>
        <v>458</v>
      </c>
      <c r="AU412">
        <f>_xlfn.RANK.AVG(Table2[[#This Row],[Sharpe Ratio Z-Score]],Table2[Sharpe Ratio Z-Score])</f>
        <v>80</v>
      </c>
      <c r="AV412">
        <f>(Table2[[#This Row],[Rank 1Y]]+Table2[[#This Row],[Rank 6M]]+Table2[[#This Row],[Rank Sharpe]])/3</f>
        <v>397.33333333333331</v>
      </c>
    </row>
    <row r="413" spans="1:48" x14ac:dyDescent="0.3">
      <c r="A413" t="s">
        <v>303</v>
      </c>
      <c r="B413" t="s">
        <v>304</v>
      </c>
      <c r="C413" t="s">
        <v>3144</v>
      </c>
      <c r="D413" t="s">
        <v>305</v>
      </c>
      <c r="E413">
        <v>88352.488671975007</v>
      </c>
      <c r="F413">
        <v>82.17</v>
      </c>
      <c r="G413">
        <v>12.614056814594599</v>
      </c>
      <c r="H413">
        <f>(Table2[[#This Row],[1Y Return vs Nifty]]-AVERAGE(Table2[1Y Return vs Nifty]))/_xlfn.STDEV.P(Table2[1Y Return vs Nifty])</f>
        <v>-0.10137437358956237</v>
      </c>
      <c r="I413">
        <v>0.781139844869149</v>
      </c>
      <c r="J413">
        <f>(Table2[[#This Row],[1M Return vs Nifty]]-AVERAGE(Table2[1M Return vs Nifty]))/_xlfn.STDEV.P(Table2[1M Return vs Nifty])</f>
        <v>-0.3614800674902624</v>
      </c>
      <c r="K413">
        <v>-8.9361573514556998</v>
      </c>
      <c r="L413">
        <f>(Table2[[#This Row],[6M Return vs Nifty]]-AVERAGE(Table2[6M Return vs Nifty]))/_xlfn.STDEV.P(Table2[6M Return vs Nifty])</f>
        <v>-0.52454727782071164</v>
      </c>
      <c r="M413">
        <v>3.8893411278702299</v>
      </c>
      <c r="N413">
        <f>(Table2[[#This Row],[1W Return vs Nifty]]-AVERAGE(Table2[1W Return vs Nifty]))/_xlfn.STDEV.P(Table2[1W Return vs Nifty])</f>
        <v>0.47496073377122838</v>
      </c>
      <c r="O413">
        <v>80.7</v>
      </c>
      <c r="P413">
        <v>83.163430354395302</v>
      </c>
      <c r="Q413">
        <v>83.586816362796696</v>
      </c>
      <c r="R413">
        <v>61.127832837732399</v>
      </c>
      <c r="S413" s="1">
        <f>(Table2[[#This Row],[Close Price]]-Table2[[#This Row],[20D EMA]])/Table2[[#This Row],[20D EMA]]</f>
        <v>1.8215613382899613E-2</v>
      </c>
      <c r="T413" s="1">
        <f>(Table2[[#This Row],[Close Price]]-Table2[[#This Row],[50D EMA]])/Table2[[#This Row],[50D EMA]]</f>
        <v>-1.1945519204316907E-2</v>
      </c>
      <c r="U413" s="1">
        <f>(Table2[[#This Row],[Close Price]]-Table2[[#This Row],[200D EMA]])/Table2[[#This Row],[200D EMA]]</f>
        <v>-1.6950237183902359E-2</v>
      </c>
      <c r="V413">
        <v>0.81216561477099802</v>
      </c>
      <c r="W413">
        <v>81.75</v>
      </c>
      <c r="X413">
        <v>84.35</v>
      </c>
      <c r="Y413">
        <v>78.91</v>
      </c>
      <c r="Z413">
        <v>84.35</v>
      </c>
      <c r="AA413">
        <v>74.900000000000006</v>
      </c>
      <c r="AB413">
        <v>87.45</v>
      </c>
      <c r="AC413" s="1">
        <f>(Table2[[#This Row],[Close Price]]/Table2[[#This Row],[Day Low]])-1</f>
        <v>5.1376146788990606E-3</v>
      </c>
      <c r="AD413" s="1">
        <f>(Table2[[#This Row],[Day High]]/Table2[[#This Row],[Close Price]])-1</f>
        <v>2.6530363879761376E-2</v>
      </c>
      <c r="AE413" s="1">
        <f>(Table2[[#This Row],[Close Price]]/Table2[[#This Row],[Current Week Low]])-1</f>
        <v>4.1312888100367484E-2</v>
      </c>
      <c r="AF413" s="1">
        <f>(Table2[[#This Row],[Current Week High]]/Table2[[#This Row],[Close Price]])-1</f>
        <v>2.6530363879761376E-2</v>
      </c>
      <c r="AG413" s="1">
        <f>(Table2[[#This Row],[Close Price]]/Table2[[#This Row],[Current Month Low]])-1</f>
        <v>9.7062750333778203E-2</v>
      </c>
      <c r="AH413" s="1">
        <f>(Table2[[#This Row],[Current Month High]]/Table2[[#This Row],[Close Price]])-1</f>
        <v>6.425702811244971E-2</v>
      </c>
      <c r="AI413">
        <v>31.313131313131301</v>
      </c>
      <c r="AJ413">
        <v>35.370675453047703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-0.08</v>
      </c>
      <c r="AM413" t="s">
        <v>3189</v>
      </c>
      <c r="AN413">
        <v>-0.21</v>
      </c>
      <c r="AO413" t="s">
        <v>3189</v>
      </c>
      <c r="AP413">
        <v>5.5391081780795999E-2</v>
      </c>
      <c r="AQ413">
        <f>(Table2[[#This Row],[Sharpe Ratio]]-AVERAGE(Table2[Sharpe Ratio]))/_xlfn.STDEV.P(Table2[Sharpe Ratio])</f>
        <v>-2.0700913700564011E-2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342</v>
      </c>
      <c r="AT413">
        <f>_xlfn.RANK.AVG(Table2[[#This Row],[6M Return vs Nifty Z-Score]],Table2[6M Return vs Nifty Z-Score])</f>
        <v>495</v>
      </c>
      <c r="AU413">
        <f>_xlfn.RANK.AVG(Table2[[#This Row],[Sharpe Ratio Z-Score]],Table2[Sharpe Ratio Z-Score])</f>
        <v>359</v>
      </c>
      <c r="AV413">
        <f>(Table2[[#This Row],[Rank 1Y]]+Table2[[#This Row],[Rank 6M]]+Table2[[#This Row],[Rank Sharpe]])/3</f>
        <v>398.66666666666669</v>
      </c>
    </row>
    <row r="414" spans="1:48" x14ac:dyDescent="0.3">
      <c r="A414" t="s">
        <v>577</v>
      </c>
      <c r="B414" t="s">
        <v>578</v>
      </c>
      <c r="C414" t="s">
        <v>3156</v>
      </c>
      <c r="D414" t="s">
        <v>111</v>
      </c>
      <c r="E414">
        <v>33676.590268859902</v>
      </c>
      <c r="F414">
        <v>315.7</v>
      </c>
      <c r="G414">
        <v>15.0409578345045</v>
      </c>
      <c r="H414">
        <f>(Table2[[#This Row],[1Y Return vs Nifty]]-AVERAGE(Table2[1Y Return vs Nifty]))/_xlfn.STDEV.P(Table2[1Y Return vs Nifty])</f>
        <v>-5.4222965188612575E-2</v>
      </c>
      <c r="I414">
        <v>4.9536420685942302</v>
      </c>
      <c r="J414">
        <f>(Table2[[#This Row],[1M Return vs Nifty]]-AVERAGE(Table2[1M Return vs Nifty]))/_xlfn.STDEV.P(Table2[1M Return vs Nifty])</f>
        <v>2.4996407570038029E-2</v>
      </c>
      <c r="K414">
        <v>5.9985208719059004</v>
      </c>
      <c r="L414">
        <f>(Table2[[#This Row],[6M Return vs Nifty]]-AVERAGE(Table2[6M Return vs Nifty]))/_xlfn.STDEV.P(Table2[6M Return vs Nifty])</f>
        <v>-4.161009303575923E-2</v>
      </c>
      <c r="M414">
        <v>5.2516784934511396</v>
      </c>
      <c r="N414">
        <f>(Table2[[#This Row],[1W Return vs Nifty]]-AVERAGE(Table2[1W Return vs Nifty]))/_xlfn.STDEV.P(Table2[1W Return vs Nifty])</f>
        <v>0.7633690866841808</v>
      </c>
      <c r="O414">
        <v>302.45</v>
      </c>
      <c r="P414">
        <v>310.776395728365</v>
      </c>
      <c r="Q414">
        <v>295.11179680945997</v>
      </c>
      <c r="R414">
        <v>73.094144399136596</v>
      </c>
      <c r="S414" s="1">
        <f>(Table2[[#This Row],[Close Price]]-Table2[[#This Row],[20D EMA]])/Table2[[#This Row],[20D EMA]]</f>
        <v>4.3808894032071416E-2</v>
      </c>
      <c r="T414" s="1">
        <f>(Table2[[#This Row],[Close Price]]-Table2[[#This Row],[50D EMA]])/Table2[[#This Row],[50D EMA]]</f>
        <v>1.5842915804771981E-2</v>
      </c>
      <c r="U414" s="1">
        <f>(Table2[[#This Row],[Close Price]]-Table2[[#This Row],[200D EMA]])/Table2[[#This Row],[200D EMA]]</f>
        <v>6.9764080640371234E-2</v>
      </c>
      <c r="V414">
        <v>0.78038524661124298</v>
      </c>
      <c r="W414">
        <v>308.60000000000002</v>
      </c>
      <c r="X414">
        <v>319.5</v>
      </c>
      <c r="Y414">
        <v>293.14999999999998</v>
      </c>
      <c r="Z414">
        <v>319.5</v>
      </c>
      <c r="AA414">
        <v>283.75</v>
      </c>
      <c r="AB414">
        <v>319.5</v>
      </c>
      <c r="AC414" s="1">
        <f>(Table2[[#This Row],[Close Price]]/Table2[[#This Row],[Day Low]])-1</f>
        <v>2.3007128969539714E-2</v>
      </c>
      <c r="AD414" s="1">
        <f>(Table2[[#This Row],[Day High]]/Table2[[#This Row],[Close Price]])-1</f>
        <v>1.203674374406094E-2</v>
      </c>
      <c r="AE414" s="1">
        <f>(Table2[[#This Row],[Close Price]]/Table2[[#This Row],[Current Week Low]])-1</f>
        <v>7.6923076923076872E-2</v>
      </c>
      <c r="AF414" s="1">
        <f>(Table2[[#This Row],[Current Week High]]/Table2[[#This Row],[Close Price]])-1</f>
        <v>1.203674374406094E-2</v>
      </c>
      <c r="AG414" s="1">
        <f>(Table2[[#This Row],[Close Price]]/Table2[[#This Row],[Current Month Low]])-1</f>
        <v>0.11259911894273134</v>
      </c>
      <c r="AH414" s="1">
        <f>(Table2[[#This Row],[Current Month High]]/Table2[[#This Row],[Close Price]])-1</f>
        <v>1.203674374406094E-2</v>
      </c>
      <c r="AI414">
        <v>15.426037377256799</v>
      </c>
      <c r="AJ414">
        <v>58.842767295597397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0.08</v>
      </c>
      <c r="AM414" t="s">
        <v>3190</v>
      </c>
      <c r="AN414">
        <v>6.24</v>
      </c>
      <c r="AO414" t="s">
        <v>3190</v>
      </c>
      <c r="AP414">
        <v>-4.1275056876220002E-3</v>
      </c>
      <c r="AQ414">
        <f>(Table2[[#This Row],[Sharpe Ratio]]-AVERAGE(Table2[Sharpe Ratio]))/_xlfn.STDEV.P(Table2[Sharpe Ratio])</f>
        <v>-0.70800160604828899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324</v>
      </c>
      <c r="AT414">
        <f>_xlfn.RANK.AVG(Table2[[#This Row],[6M Return vs Nifty Z-Score]],Table2[6M Return vs Nifty Z-Score])</f>
        <v>312</v>
      </c>
      <c r="AU414">
        <f>_xlfn.RANK.AVG(Table2[[#This Row],[Sharpe Ratio Z-Score]],Table2[Sharpe Ratio Z-Score])</f>
        <v>562</v>
      </c>
      <c r="AV414">
        <f>(Table2[[#This Row],[Rank 1Y]]+Table2[[#This Row],[Rank 6M]]+Table2[[#This Row],[Rank Sharpe]])/3</f>
        <v>399.33333333333331</v>
      </c>
    </row>
    <row r="415" spans="1:48" x14ac:dyDescent="0.3">
      <c r="A415" t="s">
        <v>115</v>
      </c>
      <c r="B415" t="s">
        <v>116</v>
      </c>
      <c r="C415" t="s">
        <v>3154</v>
      </c>
      <c r="D415" t="s">
        <v>117</v>
      </c>
      <c r="E415">
        <v>232772.17800774</v>
      </c>
      <c r="F415">
        <v>954.15</v>
      </c>
      <c r="G415">
        <v>3.6045958573053301</v>
      </c>
      <c r="H415">
        <f>(Table2[[#This Row],[1Y Return vs Nifty]]-AVERAGE(Table2[1Y Return vs Nifty]))/_xlfn.STDEV.P(Table2[1Y Return vs Nifty])</f>
        <v>-0.27641602942327642</v>
      </c>
      <c r="I415">
        <v>6.3961903433654301</v>
      </c>
      <c r="J415">
        <f>(Table2[[#This Row],[1M Return vs Nifty]]-AVERAGE(Table2[1M Return vs Nifty]))/_xlfn.STDEV.P(Table2[1M Return vs Nifty])</f>
        <v>0.15861190792084731</v>
      </c>
      <c r="K415">
        <v>0.67520835573402205</v>
      </c>
      <c r="L415">
        <f>(Table2[[#This Row],[6M Return vs Nifty]]-AVERAGE(Table2[6M Return vs Nifty]))/_xlfn.STDEV.P(Table2[6M Return vs Nifty])</f>
        <v>-0.21374808769768164</v>
      </c>
      <c r="M415">
        <v>0.76241516629081296</v>
      </c>
      <c r="N415">
        <f>(Table2[[#This Row],[1W Return vs Nifty]]-AVERAGE(Table2[1W Return vs Nifty]))/_xlfn.STDEV.P(Table2[1W Return vs Nifty])</f>
        <v>-0.18701301006374521</v>
      </c>
      <c r="O415">
        <v>963.92</v>
      </c>
      <c r="P415">
        <v>965.23649407038602</v>
      </c>
      <c r="Q415">
        <v>914.524393034019</v>
      </c>
      <c r="R415">
        <v>45.794669369103303</v>
      </c>
      <c r="S415" s="1">
        <f>(Table2[[#This Row],[Close Price]]-Table2[[#This Row],[20D EMA]])/Table2[[#This Row],[20D EMA]]</f>
        <v>-1.0135695908374121E-2</v>
      </c>
      <c r="T415" s="1">
        <f>(Table2[[#This Row],[Close Price]]-Table2[[#This Row],[50D EMA]])/Table2[[#This Row],[50D EMA]]</f>
        <v>-1.1485780053377883E-2</v>
      </c>
      <c r="U415" s="1">
        <f>(Table2[[#This Row],[Close Price]]-Table2[[#This Row],[200D EMA]])/Table2[[#This Row],[200D EMA]]</f>
        <v>4.3329196320854135E-2</v>
      </c>
      <c r="V415">
        <v>0.88612844003491398</v>
      </c>
      <c r="W415">
        <v>949.05</v>
      </c>
      <c r="X415">
        <v>974.95</v>
      </c>
      <c r="Y415">
        <v>945.65</v>
      </c>
      <c r="Z415">
        <v>980.45</v>
      </c>
      <c r="AA415">
        <v>928.05</v>
      </c>
      <c r="AB415">
        <v>1018.95</v>
      </c>
      <c r="AC415" s="1">
        <f>(Table2[[#This Row],[Close Price]]/Table2[[#This Row],[Day Low]])-1</f>
        <v>5.3737948474790187E-3</v>
      </c>
      <c r="AD415" s="1">
        <f>(Table2[[#This Row],[Day High]]/Table2[[#This Row],[Close Price]])-1</f>
        <v>2.1799507414976826E-2</v>
      </c>
      <c r="AE415" s="1">
        <f>(Table2[[#This Row],[Close Price]]/Table2[[#This Row],[Current Week Low]])-1</f>
        <v>8.9885264104054841E-3</v>
      </c>
      <c r="AF415" s="1">
        <f>(Table2[[#This Row],[Current Week High]]/Table2[[#This Row],[Close Price]])-1</f>
        <v>2.7563800241052316E-2</v>
      </c>
      <c r="AG415" s="1">
        <f>(Table2[[#This Row],[Close Price]]/Table2[[#This Row],[Current Month Low]])-1</f>
        <v>2.8123484726038539E-2</v>
      </c>
      <c r="AH415" s="1">
        <f>(Table2[[#This Row],[Current Month High]]/Table2[[#This Row],[Close Price]])-1</f>
        <v>6.791385002358119E-2</v>
      </c>
      <c r="AI415">
        <v>11.408059529423999</v>
      </c>
      <c r="AJ415">
        <v>25.257630456186401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0.04</v>
      </c>
      <c r="AM415" t="s">
        <v>3190</v>
      </c>
      <c r="AN415">
        <v>-4.24</v>
      </c>
      <c r="AO415" t="s">
        <v>3189</v>
      </c>
      <c r="AP415">
        <v>2.9052808752721E-2</v>
      </c>
      <c r="AQ415">
        <f>(Table2[[#This Row],[Sharpe Ratio]]-AVERAGE(Table2[Sharpe Ratio]))/_xlfn.STDEV.P(Table2[Sharpe Ratio])</f>
        <v>-0.32484645977967558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401</v>
      </c>
      <c r="AT415">
        <f>_xlfn.RANK.AVG(Table2[[#This Row],[6M Return vs Nifty Z-Score]],Table2[6M Return vs Nifty Z-Score])</f>
        <v>368</v>
      </c>
      <c r="AU415">
        <f>_xlfn.RANK.AVG(Table2[[#This Row],[Sharpe Ratio Z-Score]],Table2[Sharpe Ratio Z-Score])</f>
        <v>430</v>
      </c>
      <c r="AV415">
        <f>(Table2[[#This Row],[Rank 1Y]]+Table2[[#This Row],[Rank 6M]]+Table2[[#This Row],[Rank Sharpe]])/3</f>
        <v>399.66666666666669</v>
      </c>
    </row>
    <row r="416" spans="1:48" x14ac:dyDescent="0.3">
      <c r="A416" t="s">
        <v>281</v>
      </c>
      <c r="B416" t="s">
        <v>282</v>
      </c>
      <c r="C416" t="s">
        <v>3144</v>
      </c>
      <c r="D416" t="s">
        <v>40</v>
      </c>
      <c r="E416">
        <v>92633.073104879993</v>
      </c>
      <c r="F416">
        <v>1871.1</v>
      </c>
      <c r="G416">
        <v>8.2917792972980795</v>
      </c>
      <c r="H416">
        <f>(Table2[[#This Row],[1Y Return vs Nifty]]-AVERAGE(Table2[1Y Return vs Nifty]))/_xlfn.STDEV.P(Table2[1Y Return vs Nifty])</f>
        <v>-0.18535038693676423</v>
      </c>
      <c r="I416">
        <v>-1.31732215362213</v>
      </c>
      <c r="J416">
        <f>(Table2[[#This Row],[1M Return vs Nifty]]-AVERAGE(Table2[1M Return vs Nifty]))/_xlfn.STDEV.P(Table2[1M Return vs Nifty])</f>
        <v>-0.55584933387758184</v>
      </c>
      <c r="K416">
        <v>9.9471998400116703</v>
      </c>
      <c r="L416">
        <f>(Table2[[#This Row],[6M Return vs Nifty]]-AVERAGE(Table2[6M Return vs Nifty]))/_xlfn.STDEV.P(Table2[6M Return vs Nifty])</f>
        <v>8.6076883272413196E-2</v>
      </c>
      <c r="M416">
        <v>-1.1807571268614301</v>
      </c>
      <c r="N416">
        <f>(Table2[[#This Row],[1W Return vs Nifty]]-AVERAGE(Table2[1W Return vs Nifty]))/_xlfn.STDEV.P(Table2[1W Return vs Nifty])</f>
        <v>-0.59838477057855244</v>
      </c>
      <c r="O416">
        <v>1887.51</v>
      </c>
      <c r="P416">
        <v>1954.9058111813299</v>
      </c>
      <c r="Q416">
        <v>1845.65741285384</v>
      </c>
      <c r="R416">
        <v>50.749037320367897</v>
      </c>
      <c r="S416" s="1">
        <f>(Table2[[#This Row],[Close Price]]-Table2[[#This Row],[20D EMA]])/Table2[[#This Row],[20D EMA]]</f>
        <v>-8.6939936742057421E-3</v>
      </c>
      <c r="T416" s="1">
        <f>(Table2[[#This Row],[Close Price]]-Table2[[#This Row],[50D EMA]])/Table2[[#This Row],[50D EMA]]</f>
        <v>-4.2869487983509036E-2</v>
      </c>
      <c r="U416" s="1">
        <f>(Table2[[#This Row],[Close Price]]-Table2[[#This Row],[200D EMA]])/Table2[[#This Row],[200D EMA]]</f>
        <v>1.3785108205330155E-2</v>
      </c>
      <c r="V416">
        <v>0.86217333572801402</v>
      </c>
      <c r="W416">
        <v>1849.5</v>
      </c>
      <c r="X416">
        <v>1888.8</v>
      </c>
      <c r="Y416">
        <v>1826.15</v>
      </c>
      <c r="Z416">
        <v>1888.8</v>
      </c>
      <c r="AA416">
        <v>1789.05</v>
      </c>
      <c r="AB416">
        <v>2003.75</v>
      </c>
      <c r="AC416" s="1">
        <f>(Table2[[#This Row],[Close Price]]/Table2[[#This Row],[Day Low]])-1</f>
        <v>1.1678832116788218E-2</v>
      </c>
      <c r="AD416" s="1">
        <f>(Table2[[#This Row],[Day High]]/Table2[[#This Row],[Close Price]])-1</f>
        <v>9.4596761263427975E-3</v>
      </c>
      <c r="AE416" s="1">
        <f>(Table2[[#This Row],[Close Price]]/Table2[[#This Row],[Current Week Low]])-1</f>
        <v>2.461462639980283E-2</v>
      </c>
      <c r="AF416" s="1">
        <f>(Table2[[#This Row],[Current Week High]]/Table2[[#This Row],[Close Price]])-1</f>
        <v>9.4596761263427975E-3</v>
      </c>
      <c r="AG416" s="1">
        <f>(Table2[[#This Row],[Close Price]]/Table2[[#This Row],[Current Month Low]])-1</f>
        <v>4.5862329169112037E-2</v>
      </c>
      <c r="AH416" s="1">
        <f>(Table2[[#This Row],[Current Month High]]/Table2[[#This Row],[Close Price]])-1</f>
        <v>7.0894126449682071E-2</v>
      </c>
      <c r="AI416">
        <v>23.023889690556299</v>
      </c>
      <c r="AJ416">
        <v>38.2415958625784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-0.17</v>
      </c>
      <c r="AM416" t="s">
        <v>3189</v>
      </c>
      <c r="AN416">
        <v>-2.04</v>
      </c>
      <c r="AO416" t="s">
        <v>3189</v>
      </c>
      <c r="AP416">
        <v>-5.5643586527849998E-3</v>
      </c>
      <c r="AQ416">
        <f>(Table2[[#This Row],[Sharpe Ratio]]-AVERAGE(Table2[Sharpe Ratio]))/_xlfn.STDEV.P(Table2[Sharpe Ratio])</f>
        <v>-0.72459390233358689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365</v>
      </c>
      <c r="AT416">
        <f>_xlfn.RANK.AVG(Table2[[#This Row],[6M Return vs Nifty Z-Score]],Table2[6M Return vs Nifty Z-Score])</f>
        <v>269</v>
      </c>
      <c r="AU416">
        <f>_xlfn.RANK.AVG(Table2[[#This Row],[Sharpe Ratio Z-Score]],Table2[Sharpe Ratio Z-Score])</f>
        <v>568</v>
      </c>
      <c r="AV416">
        <f>(Table2[[#This Row],[Rank 1Y]]+Table2[[#This Row],[Rank 6M]]+Table2[[#This Row],[Rank Sharpe]])/3</f>
        <v>400.66666666666669</v>
      </c>
    </row>
    <row r="417" spans="1:48" x14ac:dyDescent="0.3">
      <c r="A417" t="s">
        <v>481</v>
      </c>
      <c r="B417" t="s">
        <v>482</v>
      </c>
      <c r="C417" t="s">
        <v>3144</v>
      </c>
      <c r="D417" t="s">
        <v>54</v>
      </c>
      <c r="E417">
        <v>45045.620900000002</v>
      </c>
      <c r="F417">
        <v>4088</v>
      </c>
      <c r="G417">
        <v>10.2502089548766</v>
      </c>
      <c r="H417">
        <f>(Table2[[#This Row],[1Y Return vs Nifty]]-AVERAGE(Table2[1Y Return vs Nifty]))/_xlfn.STDEV.P(Table2[1Y Return vs Nifty])</f>
        <v>-0.14730074426429737</v>
      </c>
      <c r="I417">
        <v>-12.591822775615199</v>
      </c>
      <c r="J417">
        <f>(Table2[[#This Row],[1M Return vs Nifty]]-AVERAGE(Table2[1M Return vs Nifty]))/_xlfn.STDEV.P(Table2[1M Return vs Nifty])</f>
        <v>-1.600145783542013</v>
      </c>
      <c r="K417">
        <v>-9.2201611146130702</v>
      </c>
      <c r="L417">
        <f>(Table2[[#This Row],[6M Return vs Nifty]]-AVERAGE(Table2[6M Return vs Nifty]))/_xlfn.STDEV.P(Table2[6M Return vs Nifty])</f>
        <v>-0.53373100282611585</v>
      </c>
      <c r="M417">
        <v>-0.96729416536361301</v>
      </c>
      <c r="N417">
        <f>(Table2[[#This Row],[1W Return vs Nifty]]-AVERAGE(Table2[1W Return vs Nifty]))/_xlfn.STDEV.P(Table2[1W Return vs Nifty])</f>
        <v>-0.55319442148520948</v>
      </c>
      <c r="O417">
        <v>4374.82</v>
      </c>
      <c r="P417">
        <v>4593.1583829441797</v>
      </c>
      <c r="Q417">
        <v>4377.3047372825704</v>
      </c>
      <c r="R417">
        <v>30.255201367213299</v>
      </c>
      <c r="S417" s="1">
        <f>(Table2[[#This Row],[Close Price]]-Table2[[#This Row],[20D EMA]])/Table2[[#This Row],[20D EMA]]</f>
        <v>-6.5561554532529279E-2</v>
      </c>
      <c r="T417" s="1">
        <f>(Table2[[#This Row],[Close Price]]-Table2[[#This Row],[50D EMA]])/Table2[[#This Row],[50D EMA]]</f>
        <v>-0.10998061482486415</v>
      </c>
      <c r="U417" s="1">
        <f>(Table2[[#This Row],[Close Price]]-Table2[[#This Row],[200D EMA]])/Table2[[#This Row],[200D EMA]]</f>
        <v>-6.6091980030197922E-2</v>
      </c>
      <c r="V417">
        <v>0.94082853330006</v>
      </c>
      <c r="W417">
        <v>4063.15</v>
      </c>
      <c r="X417">
        <v>4243.7</v>
      </c>
      <c r="Y417">
        <v>4063.15</v>
      </c>
      <c r="Z417">
        <v>4429.8999999999996</v>
      </c>
      <c r="AA417">
        <v>4027.3</v>
      </c>
      <c r="AB417">
        <v>5025</v>
      </c>
      <c r="AC417" s="1">
        <f>(Table2[[#This Row],[Close Price]]/Table2[[#This Row],[Day Low]])-1</f>
        <v>6.1159445257989997E-3</v>
      </c>
      <c r="AD417" s="1">
        <f>(Table2[[#This Row],[Day High]]/Table2[[#This Row],[Close Price]])-1</f>
        <v>3.8087084148727968E-2</v>
      </c>
      <c r="AE417" s="1">
        <f>(Table2[[#This Row],[Close Price]]/Table2[[#This Row],[Current Week Low]])-1</f>
        <v>6.1159445257989997E-3</v>
      </c>
      <c r="AF417" s="1">
        <f>(Table2[[#This Row],[Current Week High]]/Table2[[#This Row],[Close Price]])-1</f>
        <v>8.3635029354207413E-2</v>
      </c>
      <c r="AG417" s="1">
        <f>(Table2[[#This Row],[Close Price]]/Table2[[#This Row],[Current Month Low]])-1</f>
        <v>1.5072132694361029E-2</v>
      </c>
      <c r="AH417" s="1">
        <f>(Table2[[#This Row],[Current Month High]]/Table2[[#This Row],[Close Price]])-1</f>
        <v>0.22920743639921715</v>
      </c>
      <c r="AI417">
        <v>35.4170743639921</v>
      </c>
      <c r="AJ417">
        <v>31.446945337620502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-0.16</v>
      </c>
      <c r="AM417" t="s">
        <v>3189</v>
      </c>
      <c r="AN417">
        <v>-10.210000000000001</v>
      </c>
      <c r="AO417" t="s">
        <v>3189</v>
      </c>
      <c r="AP417">
        <v>5.7890081693452999E-2</v>
      </c>
      <c r="AQ417">
        <f>(Table2[[#This Row],[Sharpe Ratio]]-AVERAGE(Table2[Sharpe Ratio]))/_xlfn.STDEV.P(Table2[Sharpe Ratio])</f>
        <v>8.156699411599343E-3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353</v>
      </c>
      <c r="AT417">
        <f>_xlfn.RANK.AVG(Table2[[#This Row],[6M Return vs Nifty Z-Score]],Table2[6M Return vs Nifty Z-Score])</f>
        <v>500</v>
      </c>
      <c r="AU417">
        <f>_xlfn.RANK.AVG(Table2[[#This Row],[Sharpe Ratio Z-Score]],Table2[Sharpe Ratio Z-Score])</f>
        <v>353</v>
      </c>
      <c r="AV417">
        <f>(Table2[[#This Row],[Rank 1Y]]+Table2[[#This Row],[Rank 6M]]+Table2[[#This Row],[Rank Sharpe]])/3</f>
        <v>402</v>
      </c>
    </row>
    <row r="418" spans="1:48" x14ac:dyDescent="0.3">
      <c r="A418" t="s">
        <v>1823</v>
      </c>
      <c r="B418" t="s">
        <v>1824</v>
      </c>
      <c r="C418" t="s">
        <v>3150</v>
      </c>
      <c r="D418" t="s">
        <v>221</v>
      </c>
      <c r="E418">
        <v>4281.3204922710001</v>
      </c>
      <c r="F418">
        <v>168.37</v>
      </c>
      <c r="G418">
        <v>-0.76091543780919502</v>
      </c>
      <c r="H418">
        <f>(Table2[[#This Row],[1Y Return vs Nifty]]-AVERAGE(Table2[1Y Return vs Nifty]))/_xlfn.STDEV.P(Table2[1Y Return vs Nifty])</f>
        <v>-0.36123201667048038</v>
      </c>
      <c r="I418">
        <v>1.6978341697044099</v>
      </c>
      <c r="J418">
        <f>(Table2[[#This Row],[1M Return vs Nifty]]-AVERAGE(Table2[1M Return vs Nifty]))/_xlfn.STDEV.P(Table2[1M Return vs Nifty])</f>
        <v>-0.27657159473843179</v>
      </c>
      <c r="K418">
        <v>-4.1728685623236501</v>
      </c>
      <c r="L418">
        <f>(Table2[[#This Row],[6M Return vs Nifty]]-AVERAGE(Table2[6M Return vs Nifty]))/_xlfn.STDEV.P(Table2[6M Return vs Nifty])</f>
        <v>-0.37051856399527416</v>
      </c>
      <c r="M418">
        <v>1.0669285702353599</v>
      </c>
      <c r="N418">
        <f>(Table2[[#This Row],[1W Return vs Nifty]]-AVERAGE(Table2[1W Return vs Nifty]))/_xlfn.STDEV.P(Table2[1W Return vs Nifty])</f>
        <v>-0.12254717987335435</v>
      </c>
      <c r="O418">
        <v>166.16</v>
      </c>
      <c r="P418">
        <v>170.24572367225699</v>
      </c>
      <c r="Q418">
        <v>170.769208819938</v>
      </c>
      <c r="R418">
        <v>59.428766939176001</v>
      </c>
      <c r="S418" s="1">
        <f>(Table2[[#This Row],[Close Price]]-Table2[[#This Row],[20D EMA]])/Table2[[#This Row],[20D EMA]]</f>
        <v>1.3300433317284593E-2</v>
      </c>
      <c r="T418" s="1">
        <f>(Table2[[#This Row],[Close Price]]-Table2[[#This Row],[50D EMA]])/Table2[[#This Row],[50D EMA]]</f>
        <v>-1.1017743246626093E-2</v>
      </c>
      <c r="U418" s="1">
        <f>(Table2[[#This Row],[Close Price]]-Table2[[#This Row],[200D EMA]])/Table2[[#This Row],[200D EMA]]</f>
        <v>-1.4049422823453867E-2</v>
      </c>
      <c r="V418">
        <v>0.73027945353785495</v>
      </c>
      <c r="W418">
        <v>164.8</v>
      </c>
      <c r="X418">
        <v>171.7</v>
      </c>
      <c r="Y418">
        <v>159.1</v>
      </c>
      <c r="Z418">
        <v>171.7</v>
      </c>
      <c r="AA418">
        <v>155.55000000000001</v>
      </c>
      <c r="AB418">
        <v>175.6</v>
      </c>
      <c r="AC418" s="1">
        <f>(Table2[[#This Row],[Close Price]]/Table2[[#This Row],[Day Low]])-1</f>
        <v>2.1662621359223255E-2</v>
      </c>
      <c r="AD418" s="1">
        <f>(Table2[[#This Row],[Day High]]/Table2[[#This Row],[Close Price]])-1</f>
        <v>1.9777870166894251E-2</v>
      </c>
      <c r="AE418" s="1">
        <f>(Table2[[#This Row],[Close Price]]/Table2[[#This Row],[Current Week Low]])-1</f>
        <v>5.8265241986172223E-2</v>
      </c>
      <c r="AF418" s="1">
        <f>(Table2[[#This Row],[Current Week High]]/Table2[[#This Row],[Close Price]])-1</f>
        <v>1.9777870166894251E-2</v>
      </c>
      <c r="AG418" s="1">
        <f>(Table2[[#This Row],[Close Price]]/Table2[[#This Row],[Current Month Low]])-1</f>
        <v>8.2417229186756646E-2</v>
      </c>
      <c r="AH418" s="1">
        <f>(Table2[[#This Row],[Current Month High]]/Table2[[#This Row],[Close Price]])-1</f>
        <v>4.2941141533527238E-2</v>
      </c>
      <c r="AI418">
        <v>34.050008908950502</v>
      </c>
      <c r="AJ418">
        <v>27.6497346474601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0.11</v>
      </c>
      <c r="AM418" t="s">
        <v>3190</v>
      </c>
      <c r="AN418">
        <v>-1.47</v>
      </c>
      <c r="AO418" t="s">
        <v>3189</v>
      </c>
      <c r="AP418">
        <v>6.3223936533102001E-2</v>
      </c>
      <c r="AQ418">
        <f>(Table2[[#This Row],[Sharpe Ratio]]-AVERAGE(Table2[Sharpe Ratio]))/_xlfn.STDEV.P(Table2[Sharpe Ratio])</f>
        <v>6.9750266734047495E-2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440</v>
      </c>
      <c r="AT418">
        <f>_xlfn.RANK.AVG(Table2[[#This Row],[6M Return vs Nifty Z-Score]],Table2[6M Return vs Nifty Z-Score])</f>
        <v>436</v>
      </c>
      <c r="AU418">
        <f>_xlfn.RANK.AVG(Table2[[#This Row],[Sharpe Ratio Z-Score]],Table2[Sharpe Ratio Z-Score])</f>
        <v>330</v>
      </c>
      <c r="AV418">
        <f>(Table2[[#This Row],[Rank 1Y]]+Table2[[#This Row],[Rank 6M]]+Table2[[#This Row],[Rank Sharpe]])/3</f>
        <v>402</v>
      </c>
    </row>
    <row r="419" spans="1:48" x14ac:dyDescent="0.3">
      <c r="A419" t="s">
        <v>202</v>
      </c>
      <c r="B419" t="s">
        <v>203</v>
      </c>
      <c r="C419" t="s">
        <v>3148</v>
      </c>
      <c r="D419" t="s">
        <v>51</v>
      </c>
      <c r="E419">
        <v>120556.3571317</v>
      </c>
      <c r="F419">
        <v>1492.75</v>
      </c>
      <c r="G419">
        <v>4.8311607938227201</v>
      </c>
      <c r="H419">
        <f>(Table2[[#This Row],[1Y Return vs Nifty]]-AVERAGE(Table2[1Y Return vs Nifty]))/_xlfn.STDEV.P(Table2[1Y Return vs Nifty])</f>
        <v>-0.25258552963051456</v>
      </c>
      <c r="I419">
        <v>1.66574784749196</v>
      </c>
      <c r="J419">
        <f>(Table2[[#This Row],[1M Return vs Nifty]]-AVERAGE(Table2[1M Return vs Nifty]))/_xlfn.STDEV.P(Table2[1M Return vs Nifty])</f>
        <v>-0.27954357846460126</v>
      </c>
      <c r="K419">
        <v>-3.58368624929407</v>
      </c>
      <c r="L419">
        <f>(Table2[[#This Row],[6M Return vs Nifty]]-AVERAGE(Table2[6M Return vs Nifty]))/_xlfn.STDEV.P(Table2[6M Return vs Nifty])</f>
        <v>-0.35146639271149632</v>
      </c>
      <c r="M419">
        <v>-1.0501276122096299</v>
      </c>
      <c r="N419">
        <f>(Table2[[#This Row],[1W Return vs Nifty]]-AVERAGE(Table2[1W Return vs Nifty]))/_xlfn.STDEV.P(Table2[1W Return vs Nifty])</f>
        <v>-0.57073035536952721</v>
      </c>
      <c r="O419">
        <v>1513.28</v>
      </c>
      <c r="P419">
        <v>1543.5231940686699</v>
      </c>
      <c r="Q419">
        <v>1489.6293095492599</v>
      </c>
      <c r="R419">
        <v>43.9005402582847</v>
      </c>
      <c r="S419" s="1">
        <f>(Table2[[#This Row],[Close Price]]-Table2[[#This Row],[20D EMA]])/Table2[[#This Row],[20D EMA]]</f>
        <v>-1.3566557411714933E-2</v>
      </c>
      <c r="T419" s="1">
        <f>(Table2[[#This Row],[Close Price]]-Table2[[#This Row],[50D EMA]])/Table2[[#This Row],[50D EMA]]</f>
        <v>-3.2894351224378851E-2</v>
      </c>
      <c r="U419" s="1">
        <f>(Table2[[#This Row],[Close Price]]-Table2[[#This Row],[200D EMA]])/Table2[[#This Row],[200D EMA]]</f>
        <v>2.0949443131488602E-3</v>
      </c>
      <c r="V419">
        <v>0.86393050679958705</v>
      </c>
      <c r="W419">
        <v>1473.9</v>
      </c>
      <c r="X419">
        <v>1505</v>
      </c>
      <c r="Y419">
        <v>1468.5</v>
      </c>
      <c r="Z419">
        <v>1515</v>
      </c>
      <c r="AA419">
        <v>1453.85</v>
      </c>
      <c r="AB419">
        <v>1612.35</v>
      </c>
      <c r="AC419" s="1">
        <f>(Table2[[#This Row],[Close Price]]/Table2[[#This Row],[Day Low]])-1</f>
        <v>1.2789198724472373E-2</v>
      </c>
      <c r="AD419" s="1">
        <f>(Table2[[#This Row],[Day High]]/Table2[[#This Row],[Close Price]])-1</f>
        <v>8.2063305978898882E-3</v>
      </c>
      <c r="AE419" s="1">
        <f>(Table2[[#This Row],[Close Price]]/Table2[[#This Row],[Current Week Low]])-1</f>
        <v>1.6513449097718791E-2</v>
      </c>
      <c r="AF419" s="1">
        <f>(Table2[[#This Row],[Current Week High]]/Table2[[#This Row],[Close Price]])-1</f>
        <v>1.4905375983922386E-2</v>
      </c>
      <c r="AG419" s="1">
        <f>(Table2[[#This Row],[Close Price]]/Table2[[#This Row],[Current Month Low]])-1</f>
        <v>2.675654297210861E-2</v>
      </c>
      <c r="AH419" s="1">
        <f>(Table2[[#This Row],[Current Month High]]/Table2[[#This Row],[Close Price]])-1</f>
        <v>8.0120582816948449E-2</v>
      </c>
      <c r="AI419">
        <v>14.021101992966001</v>
      </c>
      <c r="AJ419">
        <v>25.6523569023569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-0.02</v>
      </c>
      <c r="AM419" t="s">
        <v>3189</v>
      </c>
      <c r="AN419">
        <v>-6.27</v>
      </c>
      <c r="AO419" t="s">
        <v>3189</v>
      </c>
      <c r="AP419">
        <v>4.3800724404017999E-2</v>
      </c>
      <c r="AQ419">
        <f>(Table2[[#This Row],[Sharpe Ratio]]-AVERAGE(Table2[Sharpe Ratio]))/_xlfn.STDEV.P(Table2[Sharpe Ratio])</f>
        <v>-0.15454247460528248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393</v>
      </c>
      <c r="AT419">
        <f>_xlfn.RANK.AVG(Table2[[#This Row],[6M Return vs Nifty Z-Score]],Table2[6M Return vs Nifty Z-Score])</f>
        <v>428</v>
      </c>
      <c r="AU419">
        <f>_xlfn.RANK.AVG(Table2[[#This Row],[Sharpe Ratio Z-Score]],Table2[Sharpe Ratio Z-Score])</f>
        <v>388</v>
      </c>
      <c r="AV419">
        <f>(Table2[[#This Row],[Rank 1Y]]+Table2[[#This Row],[Rank 6M]]+Table2[[#This Row],[Rank Sharpe]])/3</f>
        <v>403</v>
      </c>
    </row>
    <row r="420" spans="1:48" x14ac:dyDescent="0.3">
      <c r="A420" t="s">
        <v>121</v>
      </c>
      <c r="B420" t="s">
        <v>122</v>
      </c>
      <c r="C420" t="s">
        <v>3149</v>
      </c>
      <c r="D420" t="s">
        <v>57</v>
      </c>
      <c r="E420">
        <v>216374.27459009999</v>
      </c>
      <c r="F420">
        <v>561</v>
      </c>
      <c r="G420">
        <v>-3.0106213377715001</v>
      </c>
      <c r="H420">
        <f>(Table2[[#This Row],[1Y Return vs Nifty]]-AVERAGE(Table2[1Y Return vs Nifty]))/_xlfn.STDEV.P(Table2[1Y Return vs Nifty])</f>
        <v>-0.40494076325755257</v>
      </c>
      <c r="I420">
        <v>-9.3375649679689001</v>
      </c>
      <c r="J420">
        <f>(Table2[[#This Row],[1M Return vs Nifty]]-AVERAGE(Table2[1M Return vs Nifty]))/_xlfn.STDEV.P(Table2[1M Return vs Nifty])</f>
        <v>-1.2987213578615942</v>
      </c>
      <c r="K420">
        <v>-21.848996862703299</v>
      </c>
      <c r="L420">
        <f>(Table2[[#This Row],[6M Return vs Nifty]]-AVERAGE(Table2[6M Return vs Nifty]))/_xlfn.STDEV.P(Table2[6M Return vs Nifty])</f>
        <v>-0.94210500942198572</v>
      </c>
      <c r="M420">
        <v>15.893838456093301</v>
      </c>
      <c r="N420">
        <f>(Table2[[#This Row],[1W Return vs Nifty]]-AVERAGE(Table2[1W Return vs Nifty]))/_xlfn.STDEV.P(Table2[1W Return vs Nifty])</f>
        <v>3.0163263231268802</v>
      </c>
      <c r="O420">
        <v>538.15</v>
      </c>
      <c r="P420">
        <v>584.174443224318</v>
      </c>
      <c r="Q420">
        <v>599.56677357230797</v>
      </c>
      <c r="R420">
        <v>60.981713010588699</v>
      </c>
      <c r="S420" s="1">
        <f>(Table2[[#This Row],[Close Price]]-Table2[[#This Row],[20D EMA]])/Table2[[#This Row],[20D EMA]]</f>
        <v>4.2460280590913356E-2</v>
      </c>
      <c r="T420" s="1">
        <f>(Table2[[#This Row],[Close Price]]-Table2[[#This Row],[50D EMA]])/Table2[[#This Row],[50D EMA]]</f>
        <v>-3.9670416077101832E-2</v>
      </c>
      <c r="U420" s="1">
        <f>(Table2[[#This Row],[Close Price]]-Table2[[#This Row],[200D EMA]])/Table2[[#This Row],[200D EMA]]</f>
        <v>-6.4324401004614382E-2</v>
      </c>
      <c r="V420">
        <v>4.1839604351057504</v>
      </c>
      <c r="W420">
        <v>530.04999999999995</v>
      </c>
      <c r="X420">
        <v>583.79999999999995</v>
      </c>
      <c r="Y420">
        <v>432.15</v>
      </c>
      <c r="Z420">
        <v>583.79999999999995</v>
      </c>
      <c r="AA420">
        <v>432</v>
      </c>
      <c r="AB420">
        <v>627</v>
      </c>
      <c r="AC420" s="1">
        <f>(Table2[[#This Row],[Close Price]]/Table2[[#This Row],[Day Low]])-1</f>
        <v>5.8390717856806162E-2</v>
      </c>
      <c r="AD420" s="1">
        <f>(Table2[[#This Row],[Day High]]/Table2[[#This Row],[Close Price]])-1</f>
        <v>4.064171122994642E-2</v>
      </c>
      <c r="AE420" s="1">
        <f>(Table2[[#This Row],[Close Price]]/Table2[[#This Row],[Current Week Low]])-1</f>
        <v>0.29816036098576881</v>
      </c>
      <c r="AF420" s="1">
        <f>(Table2[[#This Row],[Current Week High]]/Table2[[#This Row],[Close Price]])-1</f>
        <v>4.064171122994642E-2</v>
      </c>
      <c r="AG420" s="1">
        <f>(Table2[[#This Row],[Close Price]]/Table2[[#This Row],[Current Month Low]])-1</f>
        <v>0.29861111111111116</v>
      </c>
      <c r="AH420" s="1">
        <f>(Table2[[#This Row],[Current Month High]]/Table2[[#This Row],[Close Price]])-1</f>
        <v>0.11764705882352944</v>
      </c>
      <c r="AI420">
        <v>59.688057040998203</v>
      </c>
      <c r="AJ420">
        <v>37.837837837837803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</v>
      </c>
      <c r="AM420" t="s">
        <v>3191</v>
      </c>
      <c r="AN420">
        <v>-4.75</v>
      </c>
      <c r="AO420" t="s">
        <v>3189</v>
      </c>
      <c r="AP420">
        <v>0.15471907525541601</v>
      </c>
      <c r="AQ420">
        <f>(Table2[[#This Row],[Sharpe Ratio]]-AVERAGE(Table2[Sharpe Ratio]))/_xlfn.STDEV.P(Table2[Sharpe Ratio])</f>
        <v>1.1263054516780062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453</v>
      </c>
      <c r="AT420">
        <f>_xlfn.RANK.AVG(Table2[[#This Row],[6M Return vs Nifty Z-Score]],Table2[6M Return vs Nifty Z-Score])</f>
        <v>660</v>
      </c>
      <c r="AU420">
        <f>_xlfn.RANK.AVG(Table2[[#This Row],[Sharpe Ratio Z-Score]],Table2[Sharpe Ratio Z-Score])</f>
        <v>98</v>
      </c>
      <c r="AV420">
        <f>(Table2[[#This Row],[Rank 1Y]]+Table2[[#This Row],[Rank 6M]]+Table2[[#This Row],[Rank Sharpe]])/3</f>
        <v>403.66666666666669</v>
      </c>
    </row>
    <row r="421" spans="1:48" x14ac:dyDescent="0.3">
      <c r="A421" t="s">
        <v>1297</v>
      </c>
      <c r="B421" t="s">
        <v>1298</v>
      </c>
      <c r="C421" t="s">
        <v>3155</v>
      </c>
      <c r="D421" t="s">
        <v>97</v>
      </c>
      <c r="E421">
        <v>8949.4396139199998</v>
      </c>
      <c r="F421">
        <v>185.12</v>
      </c>
      <c r="G421">
        <v>6.5179725940026199</v>
      </c>
      <c r="H421">
        <f>(Table2[[#This Row],[1Y Return vs Nifty]]-AVERAGE(Table2[1Y Return vs Nifty]))/_xlfn.STDEV.P(Table2[1Y Return vs Nifty])</f>
        <v>-0.2198130550082176</v>
      </c>
      <c r="I421">
        <v>-2.1634040016915899</v>
      </c>
      <c r="J421">
        <f>(Table2[[#This Row],[1M Return vs Nifty]]-AVERAGE(Table2[1M Return vs Nifty]))/_xlfn.STDEV.P(Table2[1M Return vs Nifty])</f>
        <v>-0.63421735208859731</v>
      </c>
      <c r="K421">
        <v>-9.2563315308030099</v>
      </c>
      <c r="L421">
        <f>(Table2[[#This Row],[6M Return vs Nifty]]-AVERAGE(Table2[6M Return vs Nifty]))/_xlfn.STDEV.P(Table2[6M Return vs Nifty])</f>
        <v>-0.53490063224203099</v>
      </c>
      <c r="M421">
        <v>3.8581020302628399</v>
      </c>
      <c r="N421">
        <f>(Table2[[#This Row],[1W Return vs Nifty]]-AVERAGE(Table2[1W Return vs Nifty]))/_xlfn.STDEV.P(Table2[1W Return vs Nifty])</f>
        <v>0.46834738166398981</v>
      </c>
      <c r="O421">
        <v>184.81</v>
      </c>
      <c r="P421">
        <v>196.657091682881</v>
      </c>
      <c r="Q421">
        <v>198.025129051025</v>
      </c>
      <c r="R421">
        <v>57.774629250799201</v>
      </c>
      <c r="S421" s="1">
        <f>(Table2[[#This Row],[Close Price]]-Table2[[#This Row],[20D EMA]])/Table2[[#This Row],[20D EMA]]</f>
        <v>1.6773984091770049E-3</v>
      </c>
      <c r="T421" s="1">
        <f>(Table2[[#This Row],[Close Price]]-Table2[[#This Row],[50D EMA]])/Table2[[#This Row],[50D EMA]]</f>
        <v>-5.8666034284108666E-2</v>
      </c>
      <c r="U421" s="1">
        <f>(Table2[[#This Row],[Close Price]]-Table2[[#This Row],[200D EMA]])/Table2[[#This Row],[200D EMA]]</f>
        <v>-6.5169148546292549E-2</v>
      </c>
      <c r="V421">
        <v>0.93555097099066697</v>
      </c>
      <c r="W421">
        <v>182.55</v>
      </c>
      <c r="X421">
        <v>187.05</v>
      </c>
      <c r="Y421">
        <v>177.01</v>
      </c>
      <c r="Z421">
        <v>187.05</v>
      </c>
      <c r="AA421">
        <v>167.2</v>
      </c>
      <c r="AB421">
        <v>201.45</v>
      </c>
      <c r="AC421" s="1">
        <f>(Table2[[#This Row],[Close Price]]/Table2[[#This Row],[Day Low]])-1</f>
        <v>1.4078334702821049E-2</v>
      </c>
      <c r="AD421" s="1">
        <f>(Table2[[#This Row],[Day High]]/Table2[[#This Row],[Close Price]])-1</f>
        <v>1.0425669835782303E-2</v>
      </c>
      <c r="AE421" s="1">
        <f>(Table2[[#This Row],[Close Price]]/Table2[[#This Row],[Current Week Low]])-1</f>
        <v>4.5816620529913754E-2</v>
      </c>
      <c r="AF421" s="1">
        <f>(Table2[[#This Row],[Current Week High]]/Table2[[#This Row],[Close Price]])-1</f>
        <v>1.0425669835782303E-2</v>
      </c>
      <c r="AG421" s="1">
        <f>(Table2[[#This Row],[Close Price]]/Table2[[#This Row],[Current Month Low]])-1</f>
        <v>0.10717703349282304</v>
      </c>
      <c r="AH421" s="1">
        <f>(Table2[[#This Row],[Current Month High]]/Table2[[#This Row],[Close Price]])-1</f>
        <v>8.8213050993949826E-2</v>
      </c>
      <c r="AI421">
        <v>35.420267934312797</v>
      </c>
      <c r="AJ421">
        <v>34.927113702623899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-0.12</v>
      </c>
      <c r="AM421" t="s">
        <v>3189</v>
      </c>
      <c r="AN421">
        <v>1.06</v>
      </c>
      <c r="AO421" t="s">
        <v>3190</v>
      </c>
      <c r="AP421">
        <v>6.2566405210064999E-2</v>
      </c>
      <c r="AQ421">
        <f>(Table2[[#This Row],[Sharpe Ratio]]-AVERAGE(Table2[Sharpe Ratio]))/_xlfn.STDEV.P(Table2[Sharpe Ratio])</f>
        <v>6.2157315476535739E-2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380</v>
      </c>
      <c r="AT421">
        <f>_xlfn.RANK.AVG(Table2[[#This Row],[6M Return vs Nifty Z-Score]],Table2[6M Return vs Nifty Z-Score])</f>
        <v>501</v>
      </c>
      <c r="AU421">
        <f>_xlfn.RANK.AVG(Table2[[#This Row],[Sharpe Ratio Z-Score]],Table2[Sharpe Ratio Z-Score])</f>
        <v>334</v>
      </c>
      <c r="AV421">
        <f>(Table2[[#This Row],[Rank 1Y]]+Table2[[#This Row],[Rank 6M]]+Table2[[#This Row],[Rank Sharpe]])/3</f>
        <v>405</v>
      </c>
    </row>
    <row r="422" spans="1:48" x14ac:dyDescent="0.3">
      <c r="A422" t="s">
        <v>548</v>
      </c>
      <c r="B422" t="s">
        <v>549</v>
      </c>
      <c r="C422" t="s">
        <v>3158</v>
      </c>
      <c r="D422" t="s">
        <v>256</v>
      </c>
      <c r="E422">
        <v>36907.9568946</v>
      </c>
      <c r="F422">
        <v>2706</v>
      </c>
      <c r="G422">
        <v>4.7013028314755303</v>
      </c>
      <c r="H422">
        <f>(Table2[[#This Row],[1Y Return vs Nifty]]-AVERAGE(Table2[1Y Return vs Nifty]))/_xlfn.STDEV.P(Table2[1Y Return vs Nifty])</f>
        <v>-0.25510849441833061</v>
      </c>
      <c r="I422">
        <v>3.7862854469276699</v>
      </c>
      <c r="J422">
        <f>(Table2[[#This Row],[1M Return vs Nifty]]-AVERAGE(Table2[1M Return vs Nifty]))/_xlfn.STDEV.P(Table2[1M Return vs Nifty])</f>
        <v>-8.3129567705588048E-2</v>
      </c>
      <c r="K422">
        <v>13.197645878538101</v>
      </c>
      <c r="L422">
        <f>(Table2[[#This Row],[6M Return vs Nifty]]-AVERAGE(Table2[6M Return vs Nifty]))/_xlfn.STDEV.P(Table2[6M Return vs Nifty])</f>
        <v>0.19118535870550643</v>
      </c>
      <c r="M422">
        <v>0.68499628437516002</v>
      </c>
      <c r="N422">
        <f>(Table2[[#This Row],[1W Return vs Nifty]]-AVERAGE(Table2[1W Return vs Nifty]))/_xlfn.STDEV.P(Table2[1W Return vs Nifty])</f>
        <v>-0.20340267446095928</v>
      </c>
      <c r="O422">
        <v>2686.03</v>
      </c>
      <c r="P422">
        <v>2736.9125523821999</v>
      </c>
      <c r="Q422">
        <v>2617.5703344588601</v>
      </c>
      <c r="R422">
        <v>54.524986566640301</v>
      </c>
      <c r="S422" s="1">
        <f>(Table2[[#This Row],[Close Price]]-Table2[[#This Row],[20D EMA]])/Table2[[#This Row],[20D EMA]]</f>
        <v>7.4347643175987606E-3</v>
      </c>
      <c r="T422" s="1">
        <f>(Table2[[#This Row],[Close Price]]-Table2[[#This Row],[50D EMA]])/Table2[[#This Row],[50D EMA]]</f>
        <v>-1.1294680334340142E-2</v>
      </c>
      <c r="U422" s="1">
        <f>(Table2[[#This Row],[Close Price]]-Table2[[#This Row],[200D EMA]])/Table2[[#This Row],[200D EMA]]</f>
        <v>3.3783109617729262E-2</v>
      </c>
      <c r="V422">
        <v>1.31382573121879</v>
      </c>
      <c r="W422">
        <v>2696.05</v>
      </c>
      <c r="X422">
        <v>2743.75</v>
      </c>
      <c r="Y422">
        <v>2685</v>
      </c>
      <c r="Z422">
        <v>2744.65</v>
      </c>
      <c r="AA422">
        <v>2453</v>
      </c>
      <c r="AB422">
        <v>2885.1</v>
      </c>
      <c r="AC422" s="1">
        <f>(Table2[[#This Row],[Close Price]]/Table2[[#This Row],[Day Low]])-1</f>
        <v>3.6905843734351684E-3</v>
      </c>
      <c r="AD422" s="1">
        <f>(Table2[[#This Row],[Day High]]/Table2[[#This Row],[Close Price]])-1</f>
        <v>1.3950480413895017E-2</v>
      </c>
      <c r="AE422" s="1">
        <f>(Table2[[#This Row],[Close Price]]/Table2[[#This Row],[Current Week Low]])-1</f>
        <v>7.8212290502792658E-3</v>
      </c>
      <c r="AF422" s="1">
        <f>(Table2[[#This Row],[Current Week High]]/Table2[[#This Row],[Close Price]])-1</f>
        <v>1.4283074648928418E-2</v>
      </c>
      <c r="AG422" s="1">
        <f>(Table2[[#This Row],[Close Price]]/Table2[[#This Row],[Current Month Low]])-1</f>
        <v>0.10313901345291487</v>
      </c>
      <c r="AH422" s="1">
        <f>(Table2[[#This Row],[Current Month High]]/Table2[[#This Row],[Close Price]])-1</f>
        <v>6.6186252771618603E-2</v>
      </c>
      <c r="AI422">
        <v>17.110125646711001</v>
      </c>
      <c r="AJ422">
        <v>33.894111825828801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0.01</v>
      </c>
      <c r="AM422" t="s">
        <v>3190</v>
      </c>
      <c r="AN422">
        <v>1.04</v>
      </c>
      <c r="AO422" t="s">
        <v>3190</v>
      </c>
      <c r="AP422">
        <v>-1.2963693153738E-2</v>
      </c>
      <c r="AQ422">
        <f>(Table2[[#This Row],[Sharpe Ratio]]-AVERAGE(Table2[Sharpe Ratio]))/_xlfn.STDEV.P(Table2[Sharpe Ratio])</f>
        <v>-0.81003893625876078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395</v>
      </c>
      <c r="AT422">
        <f>_xlfn.RANK.AVG(Table2[[#This Row],[6M Return vs Nifty Z-Score]],Table2[6M Return vs Nifty Z-Score])</f>
        <v>237</v>
      </c>
      <c r="AU422">
        <f>_xlfn.RANK.AVG(Table2[[#This Row],[Sharpe Ratio Z-Score]],Table2[Sharpe Ratio Z-Score])</f>
        <v>585</v>
      </c>
      <c r="AV422">
        <f>(Table2[[#This Row],[Rank 1Y]]+Table2[[#This Row],[Rank 6M]]+Table2[[#This Row],[Rank Sharpe]])/3</f>
        <v>405.66666666666669</v>
      </c>
    </row>
    <row r="423" spans="1:48" x14ac:dyDescent="0.3">
      <c r="A423" t="s">
        <v>805</v>
      </c>
      <c r="B423" t="s">
        <v>806</v>
      </c>
      <c r="C423" t="s">
        <v>3142</v>
      </c>
      <c r="D423" t="s">
        <v>188</v>
      </c>
      <c r="E423">
        <v>19586.597917840001</v>
      </c>
      <c r="F423">
        <v>347.15</v>
      </c>
      <c r="G423">
        <v>0.79552011977822401</v>
      </c>
      <c r="H423">
        <f>(Table2[[#This Row],[1Y Return vs Nifty]]-AVERAGE(Table2[1Y Return vs Nifty]))/_xlfn.STDEV.P(Table2[1Y Return vs Nifty])</f>
        <v>-0.33099257632103873</v>
      </c>
      <c r="I423">
        <v>-10.3201489230307</v>
      </c>
      <c r="J423">
        <f>(Table2[[#This Row],[1M Return vs Nifty]]-AVERAGE(Table2[1M Return vs Nifty]))/_xlfn.STDEV.P(Table2[1M Return vs Nifty])</f>
        <v>-1.3897328332405259</v>
      </c>
      <c r="K423">
        <v>14.5061913462585</v>
      </c>
      <c r="L423">
        <f>(Table2[[#This Row],[6M Return vs Nifty]]-AVERAGE(Table2[6M Return vs Nifty]))/_xlfn.STDEV.P(Table2[6M Return vs Nifty])</f>
        <v>0.23349931116519029</v>
      </c>
      <c r="M423">
        <v>2.79567855004285</v>
      </c>
      <c r="N423">
        <f>(Table2[[#This Row],[1W Return vs Nifty]]-AVERAGE(Table2[1W Return vs Nifty]))/_xlfn.STDEV.P(Table2[1W Return vs Nifty])</f>
        <v>0.24343113568284985</v>
      </c>
      <c r="O423">
        <v>358.2</v>
      </c>
      <c r="P423">
        <v>373.89725778706401</v>
      </c>
      <c r="Q423">
        <v>353.07745810597498</v>
      </c>
      <c r="R423">
        <v>44.714145898764201</v>
      </c>
      <c r="S423" s="1">
        <f>(Table2[[#This Row],[Close Price]]-Table2[[#This Row],[20D EMA]])/Table2[[#This Row],[20D EMA]]</f>
        <v>-3.0848687883863794E-2</v>
      </c>
      <c r="T423" s="1">
        <f>(Table2[[#This Row],[Close Price]]-Table2[[#This Row],[50D EMA]])/Table2[[#This Row],[50D EMA]]</f>
        <v>-7.1536383939720422E-2</v>
      </c>
      <c r="U423" s="1">
        <f>(Table2[[#This Row],[Close Price]]-Table2[[#This Row],[200D EMA]])/Table2[[#This Row],[200D EMA]]</f>
        <v>-1.6787982268173858E-2</v>
      </c>
      <c r="V423">
        <v>0.36808035790677801</v>
      </c>
      <c r="W423">
        <v>342.5</v>
      </c>
      <c r="X423">
        <v>349.8</v>
      </c>
      <c r="Y423">
        <v>334.4</v>
      </c>
      <c r="Z423">
        <v>349.8</v>
      </c>
      <c r="AA423">
        <v>321.05</v>
      </c>
      <c r="AB423">
        <v>401.4</v>
      </c>
      <c r="AC423" s="1">
        <f>(Table2[[#This Row],[Close Price]]/Table2[[#This Row],[Day Low]])-1</f>
        <v>1.3576642335766387E-2</v>
      </c>
      <c r="AD423" s="1">
        <f>(Table2[[#This Row],[Day High]]/Table2[[#This Row],[Close Price]])-1</f>
        <v>7.6335877862596657E-3</v>
      </c>
      <c r="AE423" s="1">
        <f>(Table2[[#This Row],[Close Price]]/Table2[[#This Row],[Current Week Low]])-1</f>
        <v>3.8127990430621983E-2</v>
      </c>
      <c r="AF423" s="1">
        <f>(Table2[[#This Row],[Current Week High]]/Table2[[#This Row],[Close Price]])-1</f>
        <v>7.6335877862596657E-3</v>
      </c>
      <c r="AG423" s="1">
        <f>(Table2[[#This Row],[Close Price]]/Table2[[#This Row],[Current Month Low]])-1</f>
        <v>8.1295748325805883E-2</v>
      </c>
      <c r="AH423" s="1">
        <f>(Table2[[#This Row],[Current Month High]]/Table2[[#This Row],[Close Price]])-1</f>
        <v>0.15627250468097365</v>
      </c>
      <c r="AI423">
        <v>35.301742762494598</v>
      </c>
      <c r="AJ423">
        <v>33.4935589309747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-0.09</v>
      </c>
      <c r="AM423" t="s">
        <v>3189</v>
      </c>
      <c r="AN423">
        <v>-8.85</v>
      </c>
      <c r="AO423" t="s">
        <v>3189</v>
      </c>
      <c r="AP423">
        <v>-6.8692780312519996E-3</v>
      </c>
      <c r="AQ423">
        <f>(Table2[[#This Row],[Sharpe Ratio]]-AVERAGE(Table2[Sharpe Ratio]))/_xlfn.STDEV.P(Table2[Sharpe Ratio])</f>
        <v>-0.73966267379517836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424</v>
      </c>
      <c r="AT423">
        <f>_xlfn.RANK.AVG(Table2[[#This Row],[6M Return vs Nifty Z-Score]],Table2[6M Return vs Nifty Z-Score])</f>
        <v>222</v>
      </c>
      <c r="AU423">
        <f>_xlfn.RANK.AVG(Table2[[#This Row],[Sharpe Ratio Z-Score]],Table2[Sharpe Ratio Z-Score])</f>
        <v>572</v>
      </c>
      <c r="AV423">
        <f>(Table2[[#This Row],[Rank 1Y]]+Table2[[#This Row],[Rank 6M]]+Table2[[#This Row],[Rank Sharpe]])/3</f>
        <v>406</v>
      </c>
    </row>
    <row r="424" spans="1:48" x14ac:dyDescent="0.3">
      <c r="A424" t="s">
        <v>92</v>
      </c>
      <c r="B424" t="s">
        <v>93</v>
      </c>
      <c r="C424" t="s">
        <v>3142</v>
      </c>
      <c r="D424" t="s">
        <v>94</v>
      </c>
      <c r="E424">
        <v>255876.48013703999</v>
      </c>
      <c r="F424">
        <v>415.2</v>
      </c>
      <c r="G424">
        <v>1.7576796024224699</v>
      </c>
      <c r="H424">
        <f>(Table2[[#This Row],[1Y Return vs Nifty]]-AVERAGE(Table2[1Y Return vs Nifty]))/_xlfn.STDEV.P(Table2[1Y Return vs Nifty])</f>
        <v>-0.31229911732093096</v>
      </c>
      <c r="I424">
        <v>-6.0150360908923197</v>
      </c>
      <c r="J424">
        <f>(Table2[[#This Row],[1M Return vs Nifty]]-AVERAGE(Table2[1M Return vs Nifty]))/_xlfn.STDEV.P(Table2[1M Return vs Nifty])</f>
        <v>-0.99097334962872397</v>
      </c>
      <c r="K424">
        <v>-19.339636066412801</v>
      </c>
      <c r="L424">
        <f>(Table2[[#This Row],[6M Return vs Nifty]]-AVERAGE(Table2[6M Return vs Nifty]))/_xlfn.STDEV.P(Table2[6M Return vs Nifty])</f>
        <v>-0.86096073430298115</v>
      </c>
      <c r="M424">
        <v>-0.82127207392028301</v>
      </c>
      <c r="N424">
        <f>(Table2[[#This Row],[1W Return vs Nifty]]-AVERAGE(Table2[1W Return vs Nifty]))/_xlfn.STDEV.P(Table2[1W Return vs Nifty])</f>
        <v>-0.52228138045288219</v>
      </c>
      <c r="O424">
        <v>426.55</v>
      </c>
      <c r="P424">
        <v>452.50636876630699</v>
      </c>
      <c r="Q424">
        <v>451.32228484447802</v>
      </c>
      <c r="R424">
        <v>42.375760370697698</v>
      </c>
      <c r="S424" s="1">
        <f>(Table2[[#This Row],[Close Price]]-Table2[[#This Row],[20D EMA]])/Table2[[#This Row],[20D EMA]]</f>
        <v>-2.6608838354237538E-2</v>
      </c>
      <c r="T424" s="1">
        <f>(Table2[[#This Row],[Close Price]]-Table2[[#This Row],[50D EMA]])/Table2[[#This Row],[50D EMA]]</f>
        <v>-8.2443853482145252E-2</v>
      </c>
      <c r="U424" s="1">
        <f>(Table2[[#This Row],[Close Price]]-Table2[[#This Row],[200D EMA]])/Table2[[#This Row],[200D EMA]]</f>
        <v>-8.0036563798141447E-2</v>
      </c>
      <c r="V424">
        <v>1.00365827481365</v>
      </c>
      <c r="W424">
        <v>413.5</v>
      </c>
      <c r="X424">
        <v>424.9</v>
      </c>
      <c r="Y424">
        <v>409.7</v>
      </c>
      <c r="Z424">
        <v>427.45</v>
      </c>
      <c r="AA424">
        <v>402.6</v>
      </c>
      <c r="AB424">
        <v>459.55</v>
      </c>
      <c r="AC424" s="1">
        <f>(Table2[[#This Row],[Close Price]]/Table2[[#This Row],[Day Low]])-1</f>
        <v>4.1112454655380937E-3</v>
      </c>
      <c r="AD424" s="1">
        <f>(Table2[[#This Row],[Day High]]/Table2[[#This Row],[Close Price]])-1</f>
        <v>2.3362235067437398E-2</v>
      </c>
      <c r="AE424" s="1">
        <f>(Table2[[#This Row],[Close Price]]/Table2[[#This Row],[Current Week Low]])-1</f>
        <v>1.3424456919697292E-2</v>
      </c>
      <c r="AF424" s="1">
        <f>(Table2[[#This Row],[Current Week High]]/Table2[[#This Row],[Close Price]])-1</f>
        <v>2.95038535645471E-2</v>
      </c>
      <c r="AG424" s="1">
        <f>(Table2[[#This Row],[Close Price]]/Table2[[#This Row],[Current Month Low]])-1</f>
        <v>3.1296572280178792E-2</v>
      </c>
      <c r="AH424" s="1">
        <f>(Table2[[#This Row],[Current Month High]]/Table2[[#This Row],[Close Price]])-1</f>
        <v>0.10681599229287086</v>
      </c>
      <c r="AI424">
        <v>30.912813102119401</v>
      </c>
      <c r="AJ424">
        <v>24.5724572457245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-0.13</v>
      </c>
      <c r="AM424" t="s">
        <v>3189</v>
      </c>
      <c r="AN424">
        <v>-2.09</v>
      </c>
      <c r="AO424" t="s">
        <v>3189</v>
      </c>
      <c r="AP424">
        <v>0.117122735509941</v>
      </c>
      <c r="AQ424">
        <f>(Table2[[#This Row],[Sharpe Ratio]]-AVERAGE(Table2[Sharpe Ratio]))/_xlfn.STDEV.P(Table2[Sharpe Ratio])</f>
        <v>0.69215552581633166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416</v>
      </c>
      <c r="AT424">
        <f>_xlfn.RANK.AVG(Table2[[#This Row],[6M Return vs Nifty Z-Score]],Table2[6M Return vs Nifty Z-Score])</f>
        <v>634</v>
      </c>
      <c r="AU424">
        <f>_xlfn.RANK.AVG(Table2[[#This Row],[Sharpe Ratio Z-Score]],Table2[Sharpe Ratio Z-Score])</f>
        <v>172</v>
      </c>
      <c r="AV424">
        <f>(Table2[[#This Row],[Rank 1Y]]+Table2[[#This Row],[Rank 6M]]+Table2[[#This Row],[Rank Sharpe]])/3</f>
        <v>407.33333333333331</v>
      </c>
    </row>
    <row r="425" spans="1:48" x14ac:dyDescent="0.3">
      <c r="A425" t="s">
        <v>973</v>
      </c>
      <c r="B425" t="s">
        <v>974</v>
      </c>
      <c r="C425" t="s">
        <v>3146</v>
      </c>
      <c r="D425" t="s">
        <v>43</v>
      </c>
      <c r="E425">
        <v>15442.959523420001</v>
      </c>
      <c r="F425">
        <v>420.55</v>
      </c>
      <c r="G425">
        <v>-26.779002394906598</v>
      </c>
      <c r="H425">
        <f>(Table2[[#This Row],[1Y Return vs Nifty]]-AVERAGE(Table2[1Y Return vs Nifty]))/_xlfn.STDEV.P(Table2[1Y Return vs Nifty])</f>
        <v>-0.86672829932112994</v>
      </c>
      <c r="I425">
        <v>-13.9328161017903</v>
      </c>
      <c r="J425">
        <f>(Table2[[#This Row],[1M Return vs Nifty]]-AVERAGE(Table2[1M Return vs Nifty]))/_xlfn.STDEV.P(Table2[1M Return vs Nifty])</f>
        <v>-1.7243547943443733</v>
      </c>
      <c r="K425">
        <v>-3.2063294248774299</v>
      </c>
      <c r="L425">
        <f>(Table2[[#This Row],[6M Return vs Nifty]]-AVERAGE(Table2[6M Return vs Nifty]))/_xlfn.STDEV.P(Table2[6M Return vs Nifty])</f>
        <v>-0.33926394417409877</v>
      </c>
      <c r="M425">
        <v>-1.7497495903726299</v>
      </c>
      <c r="N425">
        <f>(Table2[[#This Row],[1W Return vs Nifty]]-AVERAGE(Table2[1W Return vs Nifty]))/_xlfn.STDEV.P(Table2[1W Return vs Nifty])</f>
        <v>-0.71884111521619221</v>
      </c>
      <c r="O425">
        <v>444.09</v>
      </c>
      <c r="P425">
        <v>483.64592508039101</v>
      </c>
      <c r="Q425">
        <v>474.91101673387197</v>
      </c>
      <c r="R425">
        <v>40.891992187236298</v>
      </c>
      <c r="S425" s="1">
        <f>(Table2[[#This Row],[Close Price]]-Table2[[#This Row],[20D EMA]])/Table2[[#This Row],[20D EMA]]</f>
        <v>-5.3007273300457035E-2</v>
      </c>
      <c r="T425" s="1">
        <f>(Table2[[#This Row],[Close Price]]-Table2[[#This Row],[50D EMA]])/Table2[[#This Row],[50D EMA]]</f>
        <v>-0.1304589200661688</v>
      </c>
      <c r="U425" s="1">
        <f>(Table2[[#This Row],[Close Price]]-Table2[[#This Row],[200D EMA]])/Table2[[#This Row],[200D EMA]]</f>
        <v>-0.11446568897839338</v>
      </c>
      <c r="V425">
        <v>0.97792231792819795</v>
      </c>
      <c r="W425">
        <v>405</v>
      </c>
      <c r="X425">
        <v>426.5</v>
      </c>
      <c r="Y425">
        <v>399</v>
      </c>
      <c r="Z425">
        <v>426.5</v>
      </c>
      <c r="AA425">
        <v>394.7</v>
      </c>
      <c r="AB425">
        <v>535</v>
      </c>
      <c r="AC425" s="1">
        <f>(Table2[[#This Row],[Close Price]]/Table2[[#This Row],[Day Low]])-1</f>
        <v>3.8395061728395019E-2</v>
      </c>
      <c r="AD425" s="1">
        <f>(Table2[[#This Row],[Day High]]/Table2[[#This Row],[Close Price]])-1</f>
        <v>1.4148139341338739E-2</v>
      </c>
      <c r="AE425" s="1">
        <f>(Table2[[#This Row],[Close Price]]/Table2[[#This Row],[Current Week Low]])-1</f>
        <v>5.401002506265673E-2</v>
      </c>
      <c r="AF425" s="1">
        <f>(Table2[[#This Row],[Current Week High]]/Table2[[#This Row],[Close Price]])-1</f>
        <v>1.4148139341338739E-2</v>
      </c>
      <c r="AG425" s="1">
        <f>(Table2[[#This Row],[Close Price]]/Table2[[#This Row],[Current Month Low]])-1</f>
        <v>6.5492779326070449E-2</v>
      </c>
      <c r="AH425" s="1">
        <f>(Table2[[#This Row],[Current Month High]]/Table2[[#This Row],[Close Price]])-1</f>
        <v>0.27214362144810367</v>
      </c>
      <c r="AI425">
        <v>41.683509689692002</v>
      </c>
      <c r="AJ425">
        <v>14.653762268266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-0.14000000000000001</v>
      </c>
      <c r="AM425" t="s">
        <v>3189</v>
      </c>
      <c r="AN425">
        <v>-13.94</v>
      </c>
      <c r="AO425" t="s">
        <v>3189</v>
      </c>
      <c r="AP425">
        <v>0.115215170235913</v>
      </c>
      <c r="AQ425">
        <f>(Table2[[#This Row],[Sharpe Ratio]]-AVERAGE(Table2[Sharpe Ratio]))/_xlfn.STDEV.P(Table2[Sharpe Ratio])</f>
        <v>0.6701276016114166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626</v>
      </c>
      <c r="AT425">
        <f>_xlfn.RANK.AVG(Table2[[#This Row],[6M Return vs Nifty Z-Score]],Table2[6M Return vs Nifty Z-Score])</f>
        <v>422</v>
      </c>
      <c r="AU425">
        <f>_xlfn.RANK.AVG(Table2[[#This Row],[Sharpe Ratio Z-Score]],Table2[Sharpe Ratio Z-Score])</f>
        <v>177</v>
      </c>
      <c r="AV425">
        <f>(Table2[[#This Row],[Rank 1Y]]+Table2[[#This Row],[Rank 6M]]+Table2[[#This Row],[Rank Sharpe]])/3</f>
        <v>408.33333333333331</v>
      </c>
    </row>
    <row r="426" spans="1:48" x14ac:dyDescent="0.3">
      <c r="A426" t="s">
        <v>630</v>
      </c>
      <c r="B426" t="s">
        <v>631</v>
      </c>
      <c r="C426" t="s">
        <v>3162</v>
      </c>
      <c r="D426" t="s">
        <v>632</v>
      </c>
      <c r="E426">
        <v>29406.5943444</v>
      </c>
      <c r="F426">
        <v>746.2</v>
      </c>
      <c r="G426">
        <v>-8.7694850975964993</v>
      </c>
      <c r="H426">
        <f>(Table2[[#This Row],[1Y Return vs Nifty]]-AVERAGE(Table2[1Y Return vs Nifty]))/_xlfn.STDEV.P(Table2[1Y Return vs Nifty])</f>
        <v>-0.51682770666285827</v>
      </c>
      <c r="I426">
        <v>5.6850702463317901</v>
      </c>
      <c r="J426">
        <f>(Table2[[#This Row],[1M Return vs Nifty]]-AVERAGE(Table2[1M Return vs Nifty]))/_xlfn.STDEV.P(Table2[1M Return vs Nifty])</f>
        <v>9.2744671977054521E-2</v>
      </c>
      <c r="K426">
        <v>8.4581513626987608</v>
      </c>
      <c r="L426">
        <f>(Table2[[#This Row],[6M Return vs Nifty]]-AVERAGE(Table2[6M Return vs Nifty]))/_xlfn.STDEV.P(Table2[6M Return vs Nifty])</f>
        <v>3.7926071524963793E-2</v>
      </c>
      <c r="M426">
        <v>-1.07570892073793</v>
      </c>
      <c r="N426">
        <f>(Table2[[#This Row],[1W Return vs Nifty]]-AVERAGE(Table2[1W Return vs Nifty]))/_xlfn.STDEV.P(Table2[1W Return vs Nifty])</f>
        <v>-0.57614594716375134</v>
      </c>
      <c r="O426">
        <v>747.3</v>
      </c>
      <c r="P426">
        <v>763.81786715808698</v>
      </c>
      <c r="Q426">
        <v>736.12709469188906</v>
      </c>
      <c r="R426">
        <v>50.9162165062382</v>
      </c>
      <c r="S426" s="1">
        <f>(Table2[[#This Row],[Close Price]]-Table2[[#This Row],[20D EMA]])/Table2[[#This Row],[20D EMA]]</f>
        <v>-1.4719657433425787E-3</v>
      </c>
      <c r="T426" s="1">
        <f>(Table2[[#This Row],[Close Price]]-Table2[[#This Row],[50D EMA]])/Table2[[#This Row],[50D EMA]]</f>
        <v>-2.3065534226944937E-2</v>
      </c>
      <c r="U426" s="1">
        <f>(Table2[[#This Row],[Close Price]]-Table2[[#This Row],[200D EMA]])/Table2[[#This Row],[200D EMA]]</f>
        <v>1.3683649713134214E-2</v>
      </c>
      <c r="V426">
        <v>1.0565431878054301</v>
      </c>
      <c r="W426">
        <v>743</v>
      </c>
      <c r="X426">
        <v>756.95</v>
      </c>
      <c r="Y426">
        <v>740.05</v>
      </c>
      <c r="Z426">
        <v>773.3</v>
      </c>
      <c r="AA426">
        <v>702.35</v>
      </c>
      <c r="AB426">
        <v>773.3</v>
      </c>
      <c r="AC426" s="1">
        <f>(Table2[[#This Row],[Close Price]]/Table2[[#This Row],[Day Low]])-1</f>
        <v>4.306864064603122E-3</v>
      </c>
      <c r="AD426" s="1">
        <f>(Table2[[#This Row],[Day High]]/Table2[[#This Row],[Close Price]])-1</f>
        <v>1.4406325381935092E-2</v>
      </c>
      <c r="AE426" s="1">
        <f>(Table2[[#This Row],[Close Price]]/Table2[[#This Row],[Current Week Low]])-1</f>
        <v>8.3102493074793671E-3</v>
      </c>
      <c r="AF426" s="1">
        <f>(Table2[[#This Row],[Current Week High]]/Table2[[#This Row],[Close Price]])-1</f>
        <v>3.6317341195389874E-2</v>
      </c>
      <c r="AG426" s="1">
        <f>(Table2[[#This Row],[Close Price]]/Table2[[#This Row],[Current Month Low]])-1</f>
        <v>6.2433259770769522E-2</v>
      </c>
      <c r="AH426" s="1">
        <f>(Table2[[#This Row],[Current Month High]]/Table2[[#This Row],[Close Price]])-1</f>
        <v>3.6317341195389874E-2</v>
      </c>
      <c r="AI426">
        <v>23.425355132672099</v>
      </c>
      <c r="AJ426">
        <v>31.4658210007047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-0.04</v>
      </c>
      <c r="AM426" t="s">
        <v>3189</v>
      </c>
      <c r="AN426">
        <v>-1.19</v>
      </c>
      <c r="AO426" t="s">
        <v>3189</v>
      </c>
      <c r="AP426">
        <v>1.9909951507916E-2</v>
      </c>
      <c r="AQ426">
        <f>(Table2[[#This Row],[Sharpe Ratio]]-AVERAGE(Table2[Sharpe Ratio]))/_xlfn.STDEV.P(Table2[Sharpe Ratio])</f>
        <v>-0.4304251097724241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496</v>
      </c>
      <c r="AT426">
        <f>_xlfn.RANK.AVG(Table2[[#This Row],[6M Return vs Nifty Z-Score]],Table2[6M Return vs Nifty Z-Score])</f>
        <v>286</v>
      </c>
      <c r="AU426">
        <f>_xlfn.RANK.AVG(Table2[[#This Row],[Sharpe Ratio Z-Score]],Table2[Sharpe Ratio Z-Score])</f>
        <v>449</v>
      </c>
      <c r="AV426">
        <f>(Table2[[#This Row],[Rank 1Y]]+Table2[[#This Row],[Rank 6M]]+Table2[[#This Row],[Rank Sharpe]])/3</f>
        <v>410.33333333333331</v>
      </c>
    </row>
    <row r="427" spans="1:48" x14ac:dyDescent="0.3">
      <c r="A427" t="s">
        <v>250</v>
      </c>
      <c r="B427" t="s">
        <v>251</v>
      </c>
      <c r="C427" t="s">
        <v>3144</v>
      </c>
      <c r="D427" t="s">
        <v>40</v>
      </c>
      <c r="E427">
        <v>99968.710844785004</v>
      </c>
      <c r="F427">
        <v>691.85</v>
      </c>
      <c r="G427">
        <v>3.2001192177250699</v>
      </c>
      <c r="H427">
        <f>(Table2[[#This Row],[1Y Return vs Nifty]]-AVERAGE(Table2[1Y Return vs Nifty]))/_xlfn.STDEV.P(Table2[1Y Return vs Nifty])</f>
        <v>-0.28427446413694296</v>
      </c>
      <c r="I427">
        <v>-6.6746114987601599</v>
      </c>
      <c r="J427">
        <f>(Table2[[#This Row],[1M Return vs Nifty]]-AVERAGE(Table2[1M Return vs Nifty]))/_xlfn.STDEV.P(Table2[1M Return vs Nifty])</f>
        <v>-1.0520662778049603</v>
      </c>
      <c r="K427">
        <v>14.279669017375801</v>
      </c>
      <c r="L427">
        <f>(Table2[[#This Row],[6M Return vs Nifty]]-AVERAGE(Table2[6M Return vs Nifty]))/_xlfn.STDEV.P(Table2[6M Return vs Nifty])</f>
        <v>0.22617434211226359</v>
      </c>
      <c r="M427">
        <v>-2.8042372504905302</v>
      </c>
      <c r="N427">
        <f>(Table2[[#This Row],[1W Return vs Nifty]]-AVERAGE(Table2[1W Return vs Nifty]))/_xlfn.STDEV.P(Table2[1W Return vs Nifty])</f>
        <v>-0.94207733915398073</v>
      </c>
      <c r="O427">
        <v>703.76</v>
      </c>
      <c r="P427">
        <v>719.649623423045</v>
      </c>
      <c r="Q427">
        <v>666.00185550994604</v>
      </c>
      <c r="R427">
        <v>44.809099816183398</v>
      </c>
      <c r="S427" s="1">
        <f>(Table2[[#This Row],[Close Price]]-Table2[[#This Row],[20D EMA]])/Table2[[#This Row],[20D EMA]]</f>
        <v>-1.6923382971467501E-2</v>
      </c>
      <c r="T427" s="1">
        <f>(Table2[[#This Row],[Close Price]]-Table2[[#This Row],[50D EMA]])/Table2[[#This Row],[50D EMA]]</f>
        <v>-3.8629386465617602E-2</v>
      </c>
      <c r="U427" s="1">
        <f>(Table2[[#This Row],[Close Price]]-Table2[[#This Row],[200D EMA]])/Table2[[#This Row],[200D EMA]]</f>
        <v>3.8810919633643526E-2</v>
      </c>
      <c r="V427">
        <v>1.0694528607386999</v>
      </c>
      <c r="W427">
        <v>667.7</v>
      </c>
      <c r="X427">
        <v>695.5</v>
      </c>
      <c r="Y427">
        <v>667.7</v>
      </c>
      <c r="Z427">
        <v>699.45</v>
      </c>
      <c r="AA427">
        <v>667.7</v>
      </c>
      <c r="AB427">
        <v>750</v>
      </c>
      <c r="AC427" s="1">
        <f>(Table2[[#This Row],[Close Price]]/Table2[[#This Row],[Day Low]])-1</f>
        <v>3.6168938145873852E-2</v>
      </c>
      <c r="AD427" s="1">
        <f>(Table2[[#This Row],[Day High]]/Table2[[#This Row],[Close Price]])-1</f>
        <v>5.2757100527571765E-3</v>
      </c>
      <c r="AE427" s="1">
        <f>(Table2[[#This Row],[Close Price]]/Table2[[#This Row],[Current Week Low]])-1</f>
        <v>3.6168938145873852E-2</v>
      </c>
      <c r="AF427" s="1">
        <f>(Table2[[#This Row],[Current Week High]]/Table2[[#This Row],[Close Price]])-1</f>
        <v>1.0985040109850353E-2</v>
      </c>
      <c r="AG427" s="1">
        <f>(Table2[[#This Row],[Close Price]]/Table2[[#This Row],[Current Month Low]])-1</f>
        <v>3.6168938145873852E-2</v>
      </c>
      <c r="AH427" s="1">
        <f>(Table2[[#This Row],[Current Month High]]/Table2[[#This Row],[Close Price]])-1</f>
        <v>8.4050010840500011E-2</v>
      </c>
      <c r="AI427">
        <v>15.169473151694699</v>
      </c>
      <c r="AJ427">
        <v>49.282554752400401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-0.09</v>
      </c>
      <c r="AM427" t="s">
        <v>3189</v>
      </c>
      <c r="AN427">
        <v>-2.6</v>
      </c>
      <c r="AO427" t="s">
        <v>3189</v>
      </c>
      <c r="AP427">
        <v>-2.0517478725979001E-2</v>
      </c>
      <c r="AQ427">
        <f>(Table2[[#This Row],[Sharpe Ratio]]-AVERAGE(Table2[Sharpe Ratio]))/_xlfn.STDEV.P(Table2[Sharpe Ratio])</f>
        <v>-0.89726751936991667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404</v>
      </c>
      <c r="AT427">
        <f>_xlfn.RANK.AVG(Table2[[#This Row],[6M Return vs Nifty Z-Score]],Table2[6M Return vs Nifty Z-Score])</f>
        <v>223</v>
      </c>
      <c r="AU427">
        <f>_xlfn.RANK.AVG(Table2[[#This Row],[Sharpe Ratio Z-Score]],Table2[Sharpe Ratio Z-Score])</f>
        <v>606</v>
      </c>
      <c r="AV427">
        <f>(Table2[[#This Row],[Rank 1Y]]+Table2[[#This Row],[Rank 6M]]+Table2[[#This Row],[Rank Sharpe]])/3</f>
        <v>411</v>
      </c>
    </row>
    <row r="428" spans="1:48" x14ac:dyDescent="0.3">
      <c r="A428" t="s">
        <v>464</v>
      </c>
      <c r="B428" t="s">
        <v>465</v>
      </c>
      <c r="C428" t="s">
        <v>3144</v>
      </c>
      <c r="D428" t="s">
        <v>34</v>
      </c>
      <c r="E428">
        <v>48621.941758631998</v>
      </c>
      <c r="F428">
        <v>56.01</v>
      </c>
      <c r="G428">
        <v>5.7549871901076299</v>
      </c>
      <c r="H428">
        <f>(Table2[[#This Row],[1Y Return vs Nifty]]-AVERAGE(Table2[1Y Return vs Nifty]))/_xlfn.STDEV.P(Table2[1Y Return vs Nifty])</f>
        <v>-0.23463683071553998</v>
      </c>
      <c r="I428">
        <v>12.534132000660099</v>
      </c>
      <c r="J428">
        <f>(Table2[[#This Row],[1M Return vs Nifty]]-AVERAGE(Table2[1M Return vs Nifty]))/_xlfn.STDEV.P(Table2[1M Return vs Nifty])</f>
        <v>0.72713648349775906</v>
      </c>
      <c r="K428">
        <v>-18.643588519592502</v>
      </c>
      <c r="L428">
        <f>(Table2[[#This Row],[6M Return vs Nifty]]-AVERAGE(Table2[6M Return vs Nifty]))/_xlfn.STDEV.P(Table2[6M Return vs Nifty])</f>
        <v>-0.83845290134464878</v>
      </c>
      <c r="M428">
        <v>5.1994586720204499</v>
      </c>
      <c r="N428">
        <f>(Table2[[#This Row],[1W Return vs Nifty]]-AVERAGE(Table2[1W Return vs Nifty]))/_xlfn.STDEV.P(Table2[1W Return vs Nifty])</f>
        <v>0.75231409174039043</v>
      </c>
      <c r="O428">
        <v>55.01</v>
      </c>
      <c r="P428">
        <v>56.414116397751599</v>
      </c>
      <c r="Q428">
        <v>57.220059855742498</v>
      </c>
      <c r="R428">
        <v>57.670296172849199</v>
      </c>
      <c r="S428" s="1">
        <f>(Table2[[#This Row],[Close Price]]-Table2[[#This Row],[20D EMA]])/Table2[[#This Row],[20D EMA]]</f>
        <v>1.8178512997636793E-2</v>
      </c>
      <c r="T428" s="1">
        <f>(Table2[[#This Row],[Close Price]]-Table2[[#This Row],[50D EMA]])/Table2[[#This Row],[50D EMA]]</f>
        <v>-7.1633914267547911E-3</v>
      </c>
      <c r="U428" s="1">
        <f>(Table2[[#This Row],[Close Price]]-Table2[[#This Row],[200D EMA]])/Table2[[#This Row],[200D EMA]]</f>
        <v>-2.1147476231118637E-2</v>
      </c>
      <c r="V428">
        <v>1.3440062158692501</v>
      </c>
      <c r="W428">
        <v>55.6</v>
      </c>
      <c r="X428">
        <v>57.6</v>
      </c>
      <c r="Y428">
        <v>53.7</v>
      </c>
      <c r="Z428">
        <v>57.96</v>
      </c>
      <c r="AA428">
        <v>50.91</v>
      </c>
      <c r="AB428">
        <v>59.67</v>
      </c>
      <c r="AC428" s="1">
        <f>(Table2[[#This Row],[Close Price]]/Table2[[#This Row],[Day Low]])-1</f>
        <v>7.374100719424348E-3</v>
      </c>
      <c r="AD428" s="1">
        <f>(Table2[[#This Row],[Day High]]/Table2[[#This Row],[Close Price]])-1</f>
        <v>2.8387787895018723E-2</v>
      </c>
      <c r="AE428" s="1">
        <f>(Table2[[#This Row],[Close Price]]/Table2[[#This Row],[Current Week Low]])-1</f>
        <v>4.3016759776536295E-2</v>
      </c>
      <c r="AF428" s="1">
        <f>(Table2[[#This Row],[Current Week High]]/Table2[[#This Row],[Close Price]])-1</f>
        <v>3.4815211569362736E-2</v>
      </c>
      <c r="AG428" s="1">
        <f>(Table2[[#This Row],[Close Price]]/Table2[[#This Row],[Current Month Low]])-1</f>
        <v>0.10017678255745444</v>
      </c>
      <c r="AH428" s="1">
        <f>(Table2[[#This Row],[Current Month High]]/Table2[[#This Row],[Close Price]])-1</f>
        <v>6.5345474022496131E-2</v>
      </c>
      <c r="AI428">
        <v>37.296911265845402</v>
      </c>
      <c r="AJ428">
        <v>28.463302752293501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-0.05</v>
      </c>
      <c r="AM428" t="s">
        <v>3189</v>
      </c>
      <c r="AN428">
        <v>0.36</v>
      </c>
      <c r="AO428" t="s">
        <v>3190</v>
      </c>
      <c r="AP428">
        <v>9.9449241968478999E-2</v>
      </c>
      <c r="AQ428">
        <f>(Table2[[#This Row],[Sharpe Ratio]]-AVERAGE(Table2[Sharpe Ratio]))/_xlfn.STDEV.P(Table2[Sharpe Ratio])</f>
        <v>0.48806794807105375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384</v>
      </c>
      <c r="AT428">
        <f>_xlfn.RANK.AVG(Table2[[#This Row],[6M Return vs Nifty Z-Score]],Table2[6M Return vs Nifty Z-Score])</f>
        <v>625</v>
      </c>
      <c r="AU428">
        <f>_xlfn.RANK.AVG(Table2[[#This Row],[Sharpe Ratio Z-Score]],Table2[Sharpe Ratio Z-Score])</f>
        <v>224</v>
      </c>
      <c r="AV428">
        <f>(Table2[[#This Row],[Rank 1Y]]+Table2[[#This Row],[Rank 6M]]+Table2[[#This Row],[Rank Sharpe]])/3</f>
        <v>411</v>
      </c>
    </row>
    <row r="429" spans="1:48" x14ac:dyDescent="0.3">
      <c r="A429" t="s">
        <v>1402</v>
      </c>
      <c r="B429" t="s">
        <v>1403</v>
      </c>
      <c r="C429" t="s">
        <v>3144</v>
      </c>
      <c r="D429" t="s">
        <v>24</v>
      </c>
      <c r="E429">
        <v>7900.2378776240002</v>
      </c>
      <c r="F429">
        <v>209.08</v>
      </c>
      <c r="G429">
        <v>-21.8581334108455</v>
      </c>
      <c r="H429">
        <f>(Table2[[#This Row],[1Y Return vs Nifty]]-AVERAGE(Table2[1Y Return vs Nifty]))/_xlfn.STDEV.P(Table2[1Y Return vs Nifty])</f>
        <v>-0.77112246239101656</v>
      </c>
      <c r="I429">
        <v>4.2228622057558596</v>
      </c>
      <c r="J429">
        <f>(Table2[[#This Row],[1M Return vs Nifty]]-AVERAGE(Table2[1M Return vs Nifty]))/_xlfn.STDEV.P(Table2[1M Return vs Nifty])</f>
        <v>-4.2691806909253303E-2</v>
      </c>
      <c r="K429">
        <v>-7.59666341865832</v>
      </c>
      <c r="L429">
        <f>(Table2[[#This Row],[6M Return vs Nifty]]-AVERAGE(Table2[6M Return vs Nifty]))/_xlfn.STDEV.P(Table2[6M Return vs Nifty])</f>
        <v>-0.4812325562534408</v>
      </c>
      <c r="M429">
        <v>1.8343620778749801</v>
      </c>
      <c r="N429">
        <f>(Table2[[#This Row],[1W Return vs Nifty]]-AVERAGE(Table2[1W Return vs Nifty]))/_xlfn.STDEV.P(Table2[1W Return vs Nifty])</f>
        <v>3.9919357050980979E-2</v>
      </c>
      <c r="O429">
        <v>209.26</v>
      </c>
      <c r="P429">
        <v>215.43219481492699</v>
      </c>
      <c r="Q429">
        <v>220.733032027429</v>
      </c>
      <c r="R429">
        <v>54.374000355913097</v>
      </c>
      <c r="S429" s="1">
        <f>(Table2[[#This Row],[Close Price]]-Table2[[#This Row],[20D EMA]])/Table2[[#This Row],[20D EMA]]</f>
        <v>-8.6017394628681257E-4</v>
      </c>
      <c r="T429" s="1">
        <f>(Table2[[#This Row],[Close Price]]-Table2[[#This Row],[50D EMA]])/Table2[[#This Row],[50D EMA]]</f>
        <v>-2.9485819519148491E-2</v>
      </c>
      <c r="U429" s="1">
        <f>(Table2[[#This Row],[Close Price]]-Table2[[#This Row],[200D EMA]])/Table2[[#This Row],[200D EMA]]</f>
        <v>-5.2792424950611601E-2</v>
      </c>
      <c r="V429">
        <v>0.56003410710222801</v>
      </c>
      <c r="W429">
        <v>207.5</v>
      </c>
      <c r="X429">
        <v>212.69</v>
      </c>
      <c r="Y429">
        <v>202.71</v>
      </c>
      <c r="Z429">
        <v>212.69</v>
      </c>
      <c r="AA429">
        <v>197.6</v>
      </c>
      <c r="AB429">
        <v>221.83</v>
      </c>
      <c r="AC429" s="1">
        <f>(Table2[[#This Row],[Close Price]]/Table2[[#This Row],[Day Low]])-1</f>
        <v>7.6144578313253053E-3</v>
      </c>
      <c r="AD429" s="1">
        <f>(Table2[[#This Row],[Day High]]/Table2[[#This Row],[Close Price]])-1</f>
        <v>1.7266118232255545E-2</v>
      </c>
      <c r="AE429" s="1">
        <f>(Table2[[#This Row],[Close Price]]/Table2[[#This Row],[Current Week Low]])-1</f>
        <v>3.1424202062059203E-2</v>
      </c>
      <c r="AF429" s="1">
        <f>(Table2[[#This Row],[Current Week High]]/Table2[[#This Row],[Close Price]])-1</f>
        <v>1.7266118232255545E-2</v>
      </c>
      <c r="AG429" s="1">
        <f>(Table2[[#This Row],[Close Price]]/Table2[[#This Row],[Current Month Low]])-1</f>
        <v>5.8097165991902955E-2</v>
      </c>
      <c r="AH429" s="1">
        <f>(Table2[[#This Row],[Current Month High]]/Table2[[#This Row],[Close Price]])-1</f>
        <v>6.0981442510043893E-2</v>
      </c>
      <c r="AI429">
        <v>37.052802754926297</v>
      </c>
      <c r="AJ429">
        <v>8.8958333333333393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-0.08</v>
      </c>
      <c r="AM429" t="s">
        <v>3189</v>
      </c>
      <c r="AN429">
        <v>-2.88</v>
      </c>
      <c r="AO429" t="s">
        <v>3189</v>
      </c>
      <c r="AP429">
        <v>0.119571218229132</v>
      </c>
      <c r="AQ429">
        <f>(Table2[[#This Row],[Sharpe Ratio]]-AVERAGE(Table2[Sharpe Ratio]))/_xlfn.STDEV.P(Table2[Sharpe Ratio])</f>
        <v>0.72042978331604757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586</v>
      </c>
      <c r="AT429">
        <f>_xlfn.RANK.AVG(Table2[[#This Row],[6M Return vs Nifty Z-Score]],Table2[6M Return vs Nifty Z-Score])</f>
        <v>485</v>
      </c>
      <c r="AU429">
        <f>_xlfn.RANK.AVG(Table2[[#This Row],[Sharpe Ratio Z-Score]],Table2[Sharpe Ratio Z-Score])</f>
        <v>162</v>
      </c>
      <c r="AV429">
        <f>(Table2[[#This Row],[Rank 1Y]]+Table2[[#This Row],[Rank 6M]]+Table2[[#This Row],[Rank Sharpe]])/3</f>
        <v>411</v>
      </c>
    </row>
    <row r="430" spans="1:48" x14ac:dyDescent="0.3">
      <c r="A430" t="s">
        <v>365</v>
      </c>
      <c r="B430" t="s">
        <v>366</v>
      </c>
      <c r="C430" t="s">
        <v>3148</v>
      </c>
      <c r="D430" t="s">
        <v>51</v>
      </c>
      <c r="E430">
        <v>65248.413975000003</v>
      </c>
      <c r="F430">
        <v>5457.15</v>
      </c>
      <c r="G430">
        <v>0.191262478017936</v>
      </c>
      <c r="H430">
        <f>(Table2[[#This Row],[1Y Return vs Nifty]]-AVERAGE(Table2[1Y Return vs Nifty]))/_xlfn.STDEV.P(Table2[1Y Return vs Nifty])</f>
        <v>-0.34273248602987882</v>
      </c>
      <c r="I430">
        <v>-6.8134058194308196</v>
      </c>
      <c r="J430">
        <f>(Table2[[#This Row],[1M Return vs Nifty]]-AVERAGE(Table2[1M Return vs Nifty]))/_xlfn.STDEV.P(Table2[1M Return vs Nifty])</f>
        <v>-1.0649220504169392</v>
      </c>
      <c r="K430">
        <v>-1.7859425004443901</v>
      </c>
      <c r="L430">
        <f>(Table2[[#This Row],[6M Return vs Nifty]]-AVERAGE(Table2[6M Return vs Nifty]))/_xlfn.STDEV.P(Table2[6M Return vs Nifty])</f>
        <v>-0.29333341575347044</v>
      </c>
      <c r="M430">
        <v>-4.22188771236672</v>
      </c>
      <c r="N430">
        <f>(Table2[[#This Row],[1W Return vs Nifty]]-AVERAGE(Table2[1W Return vs Nifty]))/_xlfn.STDEV.P(Table2[1W Return vs Nifty])</f>
        <v>-1.2421955367794688</v>
      </c>
      <c r="O430">
        <v>5630.77</v>
      </c>
      <c r="P430">
        <v>5777.79347031214</v>
      </c>
      <c r="Q430">
        <v>5413.5155183533298</v>
      </c>
      <c r="R430">
        <v>31.9314717881795</v>
      </c>
      <c r="S430" s="1">
        <f>(Table2[[#This Row],[Close Price]]-Table2[[#This Row],[20D EMA]])/Table2[[#This Row],[20D EMA]]</f>
        <v>-3.0834148793149212E-2</v>
      </c>
      <c r="T430" s="1">
        <f>(Table2[[#This Row],[Close Price]]-Table2[[#This Row],[50D EMA]])/Table2[[#This Row],[50D EMA]]</f>
        <v>-5.5495834518781768E-2</v>
      </c>
      <c r="U430" s="1">
        <f>(Table2[[#This Row],[Close Price]]-Table2[[#This Row],[200D EMA]])/Table2[[#This Row],[200D EMA]]</f>
        <v>8.0602856865814466E-3</v>
      </c>
      <c r="V430">
        <v>2.97397380713184</v>
      </c>
      <c r="W430">
        <v>5418.85</v>
      </c>
      <c r="X430">
        <v>5492.5</v>
      </c>
      <c r="Y430">
        <v>5374.2</v>
      </c>
      <c r="Z430">
        <v>5718.5</v>
      </c>
      <c r="AA430">
        <v>5361.05</v>
      </c>
      <c r="AB430">
        <v>5958.9</v>
      </c>
      <c r="AC430" s="1">
        <f>(Table2[[#This Row],[Close Price]]/Table2[[#This Row],[Day Low]])-1</f>
        <v>7.0679203151959857E-3</v>
      </c>
      <c r="AD430" s="1">
        <f>(Table2[[#This Row],[Day High]]/Table2[[#This Row],[Close Price]])-1</f>
        <v>6.4777402123818995E-3</v>
      </c>
      <c r="AE430" s="1">
        <f>(Table2[[#This Row],[Close Price]]/Table2[[#This Row],[Current Week Low]])-1</f>
        <v>1.543485542034162E-2</v>
      </c>
      <c r="AF430" s="1">
        <f>(Table2[[#This Row],[Current Week High]]/Table2[[#This Row],[Close Price]])-1</f>
        <v>4.7891298571598906E-2</v>
      </c>
      <c r="AG430" s="1">
        <f>(Table2[[#This Row],[Close Price]]/Table2[[#This Row],[Current Month Low]])-1</f>
        <v>1.7925592934219914E-2</v>
      </c>
      <c r="AH430" s="1">
        <f>(Table2[[#This Row],[Current Month High]]/Table2[[#This Row],[Close Price]])-1</f>
        <v>9.1943596932464677E-2</v>
      </c>
      <c r="AI430">
        <v>18.008484282088599</v>
      </c>
      <c r="AJ430">
        <v>23.827730568067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-0.08</v>
      </c>
      <c r="AM430" t="s">
        <v>3189</v>
      </c>
      <c r="AN430">
        <v>-4.37</v>
      </c>
      <c r="AO430" t="s">
        <v>3189</v>
      </c>
      <c r="AP430">
        <v>3.8385255119619002E-2</v>
      </c>
      <c r="AQ430">
        <f>(Table2[[#This Row],[Sharpe Ratio]]-AVERAGE(Table2[Sharpe Ratio]))/_xlfn.STDEV.P(Table2[Sharpe Ratio])</f>
        <v>-0.21707849817153868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430</v>
      </c>
      <c r="AT430">
        <f>_xlfn.RANK.AVG(Table2[[#This Row],[6M Return vs Nifty Z-Score]],Table2[6M Return vs Nifty Z-Score])</f>
        <v>403</v>
      </c>
      <c r="AU430">
        <f>_xlfn.RANK.AVG(Table2[[#This Row],[Sharpe Ratio Z-Score]],Table2[Sharpe Ratio Z-Score])</f>
        <v>402</v>
      </c>
      <c r="AV430">
        <f>(Table2[[#This Row],[Rank 1Y]]+Table2[[#This Row],[Rank 6M]]+Table2[[#This Row],[Rank Sharpe]])/3</f>
        <v>411.66666666666669</v>
      </c>
    </row>
    <row r="431" spans="1:48" x14ac:dyDescent="0.3">
      <c r="A431" t="s">
        <v>449</v>
      </c>
      <c r="B431" t="s">
        <v>450</v>
      </c>
      <c r="C431" t="s">
        <v>574</v>
      </c>
      <c r="D431" t="s">
        <v>451</v>
      </c>
      <c r="E431">
        <v>49987.145949029997</v>
      </c>
      <c r="F431">
        <v>44971.4</v>
      </c>
      <c r="G431">
        <v>-0.79851713762869603</v>
      </c>
      <c r="H431">
        <f>(Table2[[#This Row],[1Y Return vs Nifty]]-AVERAGE(Table2[1Y Return vs Nifty]))/_xlfn.STDEV.P(Table2[1Y Return vs Nifty])</f>
        <v>-0.3619625669031491</v>
      </c>
      <c r="I431">
        <v>6.14653030494497</v>
      </c>
      <c r="J431">
        <f>(Table2[[#This Row],[1M Return vs Nifty]]-AVERAGE(Table2[1M Return vs Nifty]))/_xlfn.STDEV.P(Table2[1M Return vs Nifty])</f>
        <v>0.13548723921161956</v>
      </c>
      <c r="K431">
        <v>19.213126402199599</v>
      </c>
      <c r="L431">
        <f>(Table2[[#This Row],[6M Return vs Nifty]]-AVERAGE(Table2[6M Return vs Nifty]))/_xlfn.STDEV.P(Table2[6M Return vs Nifty])</f>
        <v>0.38570573509242367</v>
      </c>
      <c r="M431">
        <v>-2.0485836128663202</v>
      </c>
      <c r="N431">
        <f>(Table2[[#This Row],[1W Return vs Nifty]]-AVERAGE(Table2[1W Return vs Nifty]))/_xlfn.STDEV.P(Table2[1W Return vs Nifty])</f>
        <v>-0.78210461396417441</v>
      </c>
      <c r="O431">
        <v>44872.51</v>
      </c>
      <c r="P431">
        <v>43974.412987985197</v>
      </c>
      <c r="Q431">
        <v>40903.188026027303</v>
      </c>
      <c r="R431">
        <v>47.188815724241799</v>
      </c>
      <c r="S431" s="1">
        <f>(Table2[[#This Row],[Close Price]]-Table2[[#This Row],[20D EMA]])/Table2[[#This Row],[20D EMA]]</f>
        <v>2.203799163452176E-3</v>
      </c>
      <c r="T431" s="1">
        <f>(Table2[[#This Row],[Close Price]]-Table2[[#This Row],[50D EMA]])/Table2[[#This Row],[50D EMA]]</f>
        <v>2.2671980005445524E-2</v>
      </c>
      <c r="U431" s="1">
        <f>(Table2[[#This Row],[Close Price]]-Table2[[#This Row],[200D EMA]])/Table2[[#This Row],[200D EMA]]</f>
        <v>9.9459532870250486E-2</v>
      </c>
      <c r="V431">
        <v>1.33753509354436</v>
      </c>
      <c r="W431">
        <v>44650.3</v>
      </c>
      <c r="X431">
        <v>45453.45</v>
      </c>
      <c r="Y431">
        <v>44650.3</v>
      </c>
      <c r="Z431">
        <v>46189.5</v>
      </c>
      <c r="AA431">
        <v>42621.05</v>
      </c>
      <c r="AB431">
        <v>48393.7</v>
      </c>
      <c r="AC431" s="1">
        <f>(Table2[[#This Row],[Close Price]]/Table2[[#This Row],[Day Low]])-1</f>
        <v>7.1914410429492204E-3</v>
      </c>
      <c r="AD431" s="1">
        <f>(Table2[[#This Row],[Day High]]/Table2[[#This Row],[Close Price]])-1</f>
        <v>1.0719034764316682E-2</v>
      </c>
      <c r="AE431" s="1">
        <f>(Table2[[#This Row],[Close Price]]/Table2[[#This Row],[Current Week Low]])-1</f>
        <v>7.1914410429492204E-3</v>
      </c>
      <c r="AF431" s="1">
        <f>(Table2[[#This Row],[Current Week High]]/Table2[[#This Row],[Close Price]])-1</f>
        <v>2.7086103612518064E-2</v>
      </c>
      <c r="AG431" s="1">
        <f>(Table2[[#This Row],[Close Price]]/Table2[[#This Row],[Current Month Low]])-1</f>
        <v>5.514528619074377E-2</v>
      </c>
      <c r="AH431" s="1">
        <f>(Table2[[#This Row],[Current Month High]]/Table2[[#This Row],[Close Price]])-1</f>
        <v>7.6099476556211076E-2</v>
      </c>
      <c r="AI431">
        <v>7.6099476556210996</v>
      </c>
      <c r="AJ431">
        <v>35.9883036161118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0.19</v>
      </c>
      <c r="AM431" t="s">
        <v>3190</v>
      </c>
      <c r="AN431">
        <v>-6.64</v>
      </c>
      <c r="AO431" t="s">
        <v>3189</v>
      </c>
      <c r="AP431">
        <v>-2.2088088685131999E-2</v>
      </c>
      <c r="AQ431">
        <f>(Table2[[#This Row],[Sharpe Ratio]]-AVERAGE(Table2[Sharpe Ratio]))/_xlfn.STDEV.P(Table2[Sharpe Ratio])</f>
        <v>-0.91540439657498951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-1.5382786031382698</v>
      </c>
      <c r="AS431">
        <f>_xlfn.RANK.AVG(Table2[[#This Row],[1Y Return vs Nifty Z-Score]],Table2[1Y Return vs Nifty Z-Score])</f>
        <v>441</v>
      </c>
      <c r="AT431">
        <f>_xlfn.RANK.AVG(Table2[[#This Row],[6M Return vs Nifty Z-Score]],Table2[6M Return vs Nifty Z-Score])</f>
        <v>185</v>
      </c>
      <c r="AU431">
        <f>_xlfn.RANK.AVG(Table2[[#This Row],[Sharpe Ratio Z-Score]],Table2[Sharpe Ratio Z-Score])</f>
        <v>611</v>
      </c>
      <c r="AV431">
        <f>(Table2[[#This Row],[Rank 1Y]]+Table2[[#This Row],[Rank 6M]]+Table2[[#This Row],[Rank Sharpe]])/3</f>
        <v>412.33333333333331</v>
      </c>
    </row>
    <row r="432" spans="1:48" x14ac:dyDescent="0.3">
      <c r="A432" t="s">
        <v>1899</v>
      </c>
      <c r="B432" t="s">
        <v>1900</v>
      </c>
      <c r="C432" t="s">
        <v>3160</v>
      </c>
      <c r="D432" t="s">
        <v>91</v>
      </c>
      <c r="E432">
        <v>3912.3969926339901</v>
      </c>
      <c r="F432">
        <v>225.76</v>
      </c>
      <c r="G432">
        <v>25.841864030239901</v>
      </c>
      <c r="H432">
        <f>(Table2[[#This Row],[1Y Return vs Nifty]]-AVERAGE(Table2[1Y Return vs Nifty]))/_xlfn.STDEV.P(Table2[1Y Return vs Nifty])</f>
        <v>0.15562405162725082</v>
      </c>
      <c r="I432">
        <v>4.0156936127976</v>
      </c>
      <c r="J432">
        <f>(Table2[[#This Row],[1M Return vs Nifty]]-AVERAGE(Table2[1M Return vs Nifty]))/_xlfn.STDEV.P(Table2[1M Return vs Nifty])</f>
        <v>-6.1880721200167708E-2</v>
      </c>
      <c r="K432">
        <v>-23.0396675363612</v>
      </c>
      <c r="L432">
        <f>(Table2[[#This Row],[6M Return vs Nifty]]-AVERAGE(Table2[6M Return vs Nifty]))/_xlfn.STDEV.P(Table2[6M Return vs Nifty])</f>
        <v>-0.98060728811473152</v>
      </c>
      <c r="M432">
        <v>3.5741117569101299</v>
      </c>
      <c r="N432">
        <f>(Table2[[#This Row],[1W Return vs Nifty]]-AVERAGE(Table2[1W Return vs Nifty]))/_xlfn.STDEV.P(Table2[1W Return vs Nifty])</f>
        <v>0.40822632130826114</v>
      </c>
      <c r="O432">
        <v>226.62</v>
      </c>
      <c r="P432">
        <v>240.62945517760701</v>
      </c>
      <c r="Q432">
        <v>246.688854448444</v>
      </c>
      <c r="R432">
        <v>59.863286705845098</v>
      </c>
      <c r="S432" s="1">
        <f>(Table2[[#This Row],[Close Price]]-Table2[[#This Row],[20D EMA]])/Table2[[#This Row],[20D EMA]]</f>
        <v>-3.7948989497838389E-3</v>
      </c>
      <c r="T432" s="1">
        <f>(Table2[[#This Row],[Close Price]]-Table2[[#This Row],[50D EMA]])/Table2[[#This Row],[50D EMA]]</f>
        <v>-6.1793994283168598E-2</v>
      </c>
      <c r="U432" s="1">
        <f>(Table2[[#This Row],[Close Price]]-Table2[[#This Row],[200D EMA]])/Table2[[#This Row],[200D EMA]]</f>
        <v>-8.4839075908952247E-2</v>
      </c>
      <c r="V432">
        <v>0.76940350367601096</v>
      </c>
      <c r="W432">
        <v>225.35</v>
      </c>
      <c r="X432">
        <v>231.96</v>
      </c>
      <c r="Y432">
        <v>216.48</v>
      </c>
      <c r="Z432">
        <v>233.25</v>
      </c>
      <c r="AA432">
        <v>209.53</v>
      </c>
      <c r="AB432">
        <v>243.87</v>
      </c>
      <c r="AC432" s="1">
        <f>(Table2[[#This Row],[Close Price]]/Table2[[#This Row],[Day Low]])-1</f>
        <v>1.819392056800595E-3</v>
      </c>
      <c r="AD432" s="1">
        <f>(Table2[[#This Row],[Day High]]/Table2[[#This Row],[Close Price]])-1</f>
        <v>2.7462792345854137E-2</v>
      </c>
      <c r="AE432" s="1">
        <f>(Table2[[#This Row],[Close Price]]/Table2[[#This Row],[Current Week Low]])-1</f>
        <v>4.2867701404286862E-2</v>
      </c>
      <c r="AF432" s="1">
        <f>(Table2[[#This Row],[Current Week High]]/Table2[[#This Row],[Close Price]])-1</f>
        <v>3.3176824946846262E-2</v>
      </c>
      <c r="AG432" s="1">
        <f>(Table2[[#This Row],[Close Price]]/Table2[[#This Row],[Current Month Low]])-1</f>
        <v>7.7459075072781935E-2</v>
      </c>
      <c r="AH432" s="1">
        <f>(Table2[[#This Row],[Current Month High]]/Table2[[#This Row],[Close Price]])-1</f>
        <v>8.0217930545712246E-2</v>
      </c>
      <c r="AI432">
        <v>41.942771084337302</v>
      </c>
      <c r="AJ432">
        <v>47.218780567329603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0</v>
      </c>
      <c r="AM432">
        <v>0</v>
      </c>
      <c r="AN432">
        <v>-0.01</v>
      </c>
      <c r="AO432" t="s">
        <v>3189</v>
      </c>
      <c r="AP432">
        <v>6.9886295984795996E-2</v>
      </c>
      <c r="AQ432">
        <f>(Table2[[#This Row],[Sharpe Ratio]]-AVERAGE(Table2[Sharpe Ratio]))/_xlfn.STDEV.P(Table2[Sharpe Ratio])</f>
        <v>0.14668495988765171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256</v>
      </c>
      <c r="AT432">
        <f>_xlfn.RANK.AVG(Table2[[#This Row],[6M Return vs Nifty Z-Score]],Table2[6M Return vs Nifty Z-Score])</f>
        <v>674</v>
      </c>
      <c r="AU432">
        <f>_xlfn.RANK.AVG(Table2[[#This Row],[Sharpe Ratio Z-Score]],Table2[Sharpe Ratio Z-Score])</f>
        <v>308</v>
      </c>
      <c r="AV432">
        <f>(Table2[[#This Row],[Rank 1Y]]+Table2[[#This Row],[Rank 6M]]+Table2[[#This Row],[Rank Sharpe]])/3</f>
        <v>412.66666666666669</v>
      </c>
    </row>
    <row r="433" spans="1:48" x14ac:dyDescent="0.3">
      <c r="A433" t="s">
        <v>1942</v>
      </c>
      <c r="B433" t="s">
        <v>1943</v>
      </c>
      <c r="C433" t="s">
        <v>3154</v>
      </c>
      <c r="D433" t="s">
        <v>117</v>
      </c>
      <c r="E433">
        <v>3697.9228535120001</v>
      </c>
      <c r="F433">
        <v>205.19</v>
      </c>
      <c r="G433">
        <v>-16.102908389807801</v>
      </c>
      <c r="H433">
        <f>(Table2[[#This Row],[1Y Return vs Nifty]]-AVERAGE(Table2[1Y Return vs Nifty]))/_xlfn.STDEV.P(Table2[1Y Return vs Nifty])</f>
        <v>-0.65930621476490292</v>
      </c>
      <c r="I433">
        <v>3.2716155762496202</v>
      </c>
      <c r="J433">
        <f>(Table2[[#This Row],[1M Return vs Nifty]]-AVERAGE(Table2[1M Return vs Nifty]))/_xlfn.STDEV.P(Table2[1M Return vs Nifty])</f>
        <v>-0.13080067410030546</v>
      </c>
      <c r="K433">
        <v>-6.6100240950316502</v>
      </c>
      <c r="L433">
        <f>(Table2[[#This Row],[6M Return vs Nifty]]-AVERAGE(Table2[6M Return vs Nifty]))/_xlfn.STDEV.P(Table2[6M Return vs Nifty])</f>
        <v>-0.44932796412067888</v>
      </c>
      <c r="M433">
        <v>0.14514249536946999</v>
      </c>
      <c r="N433">
        <f>(Table2[[#This Row],[1W Return vs Nifty]]-AVERAGE(Table2[1W Return vs Nifty]))/_xlfn.STDEV.P(Table2[1W Return vs Nifty])</f>
        <v>-0.31769032892498905</v>
      </c>
      <c r="O433">
        <v>203.82</v>
      </c>
      <c r="P433">
        <v>210.30739442619401</v>
      </c>
      <c r="Q433">
        <v>213.240122007823</v>
      </c>
      <c r="R433">
        <v>58.585921838127</v>
      </c>
      <c r="S433" s="1">
        <f>(Table2[[#This Row],[Close Price]]-Table2[[#This Row],[20D EMA]])/Table2[[#This Row],[20D EMA]]</f>
        <v>6.7216171131390667E-3</v>
      </c>
      <c r="T433" s="1">
        <f>(Table2[[#This Row],[Close Price]]-Table2[[#This Row],[50D EMA]])/Table2[[#This Row],[50D EMA]]</f>
        <v>-2.4332926762543894E-2</v>
      </c>
      <c r="U433" s="1">
        <f>(Table2[[#This Row],[Close Price]]-Table2[[#This Row],[200D EMA]])/Table2[[#This Row],[200D EMA]]</f>
        <v>-3.7751441576870215E-2</v>
      </c>
      <c r="V433">
        <v>0.50871441316287203</v>
      </c>
      <c r="W433">
        <v>202.41</v>
      </c>
      <c r="X433">
        <v>207.8</v>
      </c>
      <c r="Y433">
        <v>198.41</v>
      </c>
      <c r="Z433">
        <v>207.8</v>
      </c>
      <c r="AA433">
        <v>188.15</v>
      </c>
      <c r="AB433">
        <v>225</v>
      </c>
      <c r="AC433" s="1">
        <f>(Table2[[#This Row],[Close Price]]/Table2[[#This Row],[Day Low]])-1</f>
        <v>1.3734499283632129E-2</v>
      </c>
      <c r="AD433" s="1">
        <f>(Table2[[#This Row],[Day High]]/Table2[[#This Row],[Close Price]])-1</f>
        <v>1.2719918124665108E-2</v>
      </c>
      <c r="AE433" s="1">
        <f>(Table2[[#This Row],[Close Price]]/Table2[[#This Row],[Current Week Low]])-1</f>
        <v>3.4171664734640395E-2</v>
      </c>
      <c r="AF433" s="1">
        <f>(Table2[[#This Row],[Current Week High]]/Table2[[#This Row],[Close Price]])-1</f>
        <v>1.2719918124665108E-2</v>
      </c>
      <c r="AG433" s="1">
        <f>(Table2[[#This Row],[Close Price]]/Table2[[#This Row],[Current Month Low]])-1</f>
        <v>9.0566037735849036E-2</v>
      </c>
      <c r="AH433" s="1">
        <f>(Table2[[#This Row],[Current Month High]]/Table2[[#This Row],[Close Price]])-1</f>
        <v>9.6544665919391814E-2</v>
      </c>
      <c r="AI433">
        <v>33.997758175349603</v>
      </c>
      <c r="AJ433">
        <v>17.251428571428502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0.01</v>
      </c>
      <c r="AM433" t="s">
        <v>3190</v>
      </c>
      <c r="AN433">
        <v>-4.5199999999999996</v>
      </c>
      <c r="AO433" t="s">
        <v>3189</v>
      </c>
      <c r="AP433">
        <v>9.7048361322461002E-2</v>
      </c>
      <c r="AQ433">
        <f>(Table2[[#This Row],[Sharpe Ratio]]-AVERAGE(Table2[Sharpe Ratio]))/_xlfn.STDEV.P(Table2[Sharpe Ratio])</f>
        <v>0.46034338335204023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540</v>
      </c>
      <c r="AT433">
        <f>_xlfn.RANK.AVG(Table2[[#This Row],[6M Return vs Nifty Z-Score]],Table2[6M Return vs Nifty Z-Score])</f>
        <v>473</v>
      </c>
      <c r="AU433">
        <f>_xlfn.RANK.AVG(Table2[[#This Row],[Sharpe Ratio Z-Score]],Table2[Sharpe Ratio Z-Score])</f>
        <v>230</v>
      </c>
      <c r="AV433">
        <f>(Table2[[#This Row],[Rank 1Y]]+Table2[[#This Row],[Rank 6M]]+Table2[[#This Row],[Rank Sharpe]])/3</f>
        <v>414.33333333333331</v>
      </c>
    </row>
    <row r="434" spans="1:48" x14ac:dyDescent="0.3">
      <c r="A434" t="s">
        <v>360</v>
      </c>
      <c r="B434" t="s">
        <v>361</v>
      </c>
      <c r="C434" t="s">
        <v>3154</v>
      </c>
      <c r="D434" t="s">
        <v>362</v>
      </c>
      <c r="E434">
        <v>66738.687022049999</v>
      </c>
      <c r="F434">
        <v>227.73</v>
      </c>
      <c r="G434">
        <v>5.1281201872920299</v>
      </c>
      <c r="H434">
        <f>(Table2[[#This Row],[1Y Return vs Nifty]]-AVERAGE(Table2[1Y Return vs Nifty]))/_xlfn.STDEV.P(Table2[1Y Return vs Nifty])</f>
        <v>-0.24681600976748791</v>
      </c>
      <c r="I434">
        <v>7.1476853631657704</v>
      </c>
      <c r="J434">
        <f>(Table2[[#This Row],[1M Return vs Nifty]]-AVERAGE(Table2[1M Return vs Nifty]))/_xlfn.STDEV.P(Table2[1M Return vs Nifty])</f>
        <v>0.22821885615118634</v>
      </c>
      <c r="K434">
        <v>-16.505075778667301</v>
      </c>
      <c r="L434">
        <f>(Table2[[#This Row],[6M Return vs Nifty]]-AVERAGE(Table2[6M Return vs Nifty]))/_xlfn.STDEV.P(Table2[6M Return vs Nifty])</f>
        <v>-0.76930060309736148</v>
      </c>
      <c r="M434">
        <v>-3.8222260079753399E-2</v>
      </c>
      <c r="N434">
        <f>(Table2[[#This Row],[1W Return vs Nifty]]-AVERAGE(Table2[1W Return vs Nifty]))/_xlfn.STDEV.P(Table2[1W Return vs Nifty])</f>
        <v>-0.35650885393758519</v>
      </c>
      <c r="O434">
        <v>225.85</v>
      </c>
      <c r="P434">
        <v>226.45056709574999</v>
      </c>
      <c r="Q434">
        <v>222.77432079804299</v>
      </c>
      <c r="R434">
        <v>55.769038178267799</v>
      </c>
      <c r="S434" s="1">
        <f>(Table2[[#This Row],[Close Price]]-Table2[[#This Row],[20D EMA]])/Table2[[#This Row],[20D EMA]]</f>
        <v>8.3241089218507661E-3</v>
      </c>
      <c r="T434" s="1">
        <f>(Table2[[#This Row],[Close Price]]-Table2[[#This Row],[50D EMA]])/Table2[[#This Row],[50D EMA]]</f>
        <v>5.6499434762246319E-3</v>
      </c>
      <c r="U434" s="1">
        <f>(Table2[[#This Row],[Close Price]]-Table2[[#This Row],[200D EMA]])/Table2[[#This Row],[200D EMA]]</f>
        <v>2.2245289242513677E-2</v>
      </c>
      <c r="V434">
        <v>0.78903829037939099</v>
      </c>
      <c r="W434">
        <v>226.85</v>
      </c>
      <c r="X434">
        <v>230.8</v>
      </c>
      <c r="Y434">
        <v>223.8</v>
      </c>
      <c r="Z434">
        <v>230.8</v>
      </c>
      <c r="AA434">
        <v>215.21</v>
      </c>
      <c r="AB434">
        <v>246.24</v>
      </c>
      <c r="AC434" s="1">
        <f>(Table2[[#This Row],[Close Price]]/Table2[[#This Row],[Day Low]])-1</f>
        <v>3.8792153405333707E-3</v>
      </c>
      <c r="AD434" s="1">
        <f>(Table2[[#This Row],[Day High]]/Table2[[#This Row],[Close Price]])-1</f>
        <v>1.3480876476529291E-2</v>
      </c>
      <c r="AE434" s="1">
        <f>(Table2[[#This Row],[Close Price]]/Table2[[#This Row],[Current Week Low]])-1</f>
        <v>1.7560321715817562E-2</v>
      </c>
      <c r="AF434" s="1">
        <f>(Table2[[#This Row],[Current Week High]]/Table2[[#This Row],[Close Price]])-1</f>
        <v>1.3480876476529291E-2</v>
      </c>
      <c r="AG434" s="1">
        <f>(Table2[[#This Row],[Close Price]]/Table2[[#This Row],[Current Month Low]])-1</f>
        <v>5.8175735328283906E-2</v>
      </c>
      <c r="AH434" s="1">
        <f>(Table2[[#This Row],[Current Month High]]/Table2[[#This Row],[Close Price]])-1</f>
        <v>8.1280463707021466E-2</v>
      </c>
      <c r="AI434">
        <v>25.7410090897115</v>
      </c>
      <c r="AJ434">
        <v>31.0676258992805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0.11</v>
      </c>
      <c r="AM434" t="s">
        <v>3190</v>
      </c>
      <c r="AN434">
        <v>-3.49</v>
      </c>
      <c r="AO434" t="s">
        <v>3189</v>
      </c>
      <c r="AP434">
        <v>9.0720922608446997E-2</v>
      </c>
      <c r="AQ434">
        <f>(Table2[[#This Row],[Sharpe Ratio]]-AVERAGE(Table2[Sharpe Ratio]))/_xlfn.STDEV.P(Table2[Sharpe Ratio])</f>
        <v>0.38727624258299509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390</v>
      </c>
      <c r="AT434">
        <f>_xlfn.RANK.AVG(Table2[[#This Row],[6M Return vs Nifty Z-Score]],Table2[6M Return vs Nifty Z-Score])</f>
        <v>604</v>
      </c>
      <c r="AU434">
        <f>_xlfn.RANK.AVG(Table2[[#This Row],[Sharpe Ratio Z-Score]],Table2[Sharpe Ratio Z-Score])</f>
        <v>250</v>
      </c>
      <c r="AV434">
        <f>(Table2[[#This Row],[Rank 1Y]]+Table2[[#This Row],[Rank 6M]]+Table2[[#This Row],[Rank Sharpe]])/3</f>
        <v>414.66666666666669</v>
      </c>
    </row>
    <row r="435" spans="1:48" x14ac:dyDescent="0.3">
      <c r="A435" t="s">
        <v>1547</v>
      </c>
      <c r="B435" t="s">
        <v>1548</v>
      </c>
      <c r="C435" t="s">
        <v>3150</v>
      </c>
      <c r="D435" t="s">
        <v>221</v>
      </c>
      <c r="E435">
        <v>6438.834360375</v>
      </c>
      <c r="F435">
        <v>469.75</v>
      </c>
      <c r="G435">
        <v>2.7134724900040901</v>
      </c>
      <c r="H435">
        <f>(Table2[[#This Row],[1Y Return vs Nifty]]-AVERAGE(Table2[1Y Return vs Nifty]))/_xlfn.STDEV.P(Table2[1Y Return vs Nifty])</f>
        <v>-0.29372935266247896</v>
      </c>
      <c r="I435">
        <v>-3.5874499687845698</v>
      </c>
      <c r="J435">
        <f>(Table2[[#This Row],[1M Return vs Nifty]]-AVERAGE(Table2[1M Return vs Nifty]))/_xlfn.STDEV.P(Table2[1M Return vs Nifty])</f>
        <v>-0.7661190830347312</v>
      </c>
      <c r="K435">
        <v>10.384674216626999</v>
      </c>
      <c r="L435">
        <f>(Table2[[#This Row],[6M Return vs Nifty]]-AVERAGE(Table2[6M Return vs Nifty]))/_xlfn.STDEV.P(Table2[6M Return vs Nifty])</f>
        <v>0.10022333093592398</v>
      </c>
      <c r="M435">
        <v>-1.60509506295643</v>
      </c>
      <c r="N435">
        <f>(Table2[[#This Row],[1W Return vs Nifty]]-AVERAGE(Table2[1W Return vs Nifty]))/_xlfn.STDEV.P(Table2[1W Return vs Nifty])</f>
        <v>-0.68821758902690777</v>
      </c>
      <c r="O435">
        <v>474.18</v>
      </c>
      <c r="P435">
        <v>492.86470265544602</v>
      </c>
      <c r="Q435">
        <v>477.475777731515</v>
      </c>
      <c r="R435">
        <v>51.799556625535999</v>
      </c>
      <c r="S435" s="1">
        <f>(Table2[[#This Row],[Close Price]]-Table2[[#This Row],[20D EMA]])/Table2[[#This Row],[20D EMA]]</f>
        <v>-9.3424437977139632E-3</v>
      </c>
      <c r="T435" s="1">
        <f>(Table2[[#This Row],[Close Price]]-Table2[[#This Row],[50D EMA]])/Table2[[#This Row],[50D EMA]]</f>
        <v>-4.6898677326473404E-2</v>
      </c>
      <c r="U435" s="1">
        <f>(Table2[[#This Row],[Close Price]]-Table2[[#This Row],[200D EMA]])/Table2[[#This Row],[200D EMA]]</f>
        <v>-1.6180460018768127E-2</v>
      </c>
      <c r="V435">
        <v>0.59472329355907805</v>
      </c>
      <c r="W435">
        <v>456.8</v>
      </c>
      <c r="X435">
        <v>472.2</v>
      </c>
      <c r="Y435">
        <v>440.05</v>
      </c>
      <c r="Z435">
        <v>472.95</v>
      </c>
      <c r="AA435">
        <v>425</v>
      </c>
      <c r="AB435">
        <v>535.5</v>
      </c>
      <c r="AC435" s="1">
        <f>(Table2[[#This Row],[Close Price]]/Table2[[#This Row],[Day Low]])-1</f>
        <v>2.8349387040280227E-2</v>
      </c>
      <c r="AD435" s="1">
        <f>(Table2[[#This Row],[Day High]]/Table2[[#This Row],[Close Price]])-1</f>
        <v>5.2155401809472757E-3</v>
      </c>
      <c r="AE435" s="1">
        <f>(Table2[[#This Row],[Close Price]]/Table2[[#This Row],[Current Week Low]])-1</f>
        <v>6.7492330416998092E-2</v>
      </c>
      <c r="AF435" s="1">
        <f>(Table2[[#This Row],[Current Week High]]/Table2[[#This Row],[Close Price]])-1</f>
        <v>6.8121341138902558E-3</v>
      </c>
      <c r="AG435" s="1">
        <f>(Table2[[#This Row],[Close Price]]/Table2[[#This Row],[Current Month Low]])-1</f>
        <v>0.10529411764705876</v>
      </c>
      <c r="AH435" s="1">
        <f>(Table2[[#This Row],[Current Month High]]/Table2[[#This Row],[Close Price]])-1</f>
        <v>0.1399680681213411</v>
      </c>
      <c r="AI435">
        <v>36.157530601383698</v>
      </c>
      <c r="AJ435">
        <v>31.361856823266201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0.02</v>
      </c>
      <c r="AM435" t="s">
        <v>3190</v>
      </c>
      <c r="AN435">
        <v>-8.67</v>
      </c>
      <c r="AO435" t="s">
        <v>3189</v>
      </c>
      <c r="AP435">
        <v>-9.2156975949859998E-3</v>
      </c>
      <c r="AQ435">
        <f>(Table2[[#This Row],[Sharpe Ratio]]-AVERAGE(Table2[Sharpe Ratio]))/_xlfn.STDEV.P(Table2[Sharpe Ratio])</f>
        <v>-0.7667583401960042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409</v>
      </c>
      <c r="AT435">
        <f>_xlfn.RANK.AVG(Table2[[#This Row],[6M Return vs Nifty Z-Score]],Table2[6M Return vs Nifty Z-Score])</f>
        <v>262</v>
      </c>
      <c r="AU435">
        <f>_xlfn.RANK.AVG(Table2[[#This Row],[Sharpe Ratio Z-Score]],Table2[Sharpe Ratio Z-Score])</f>
        <v>578</v>
      </c>
      <c r="AV435">
        <f>(Table2[[#This Row],[Rank 1Y]]+Table2[[#This Row],[Rank 6M]]+Table2[[#This Row],[Rank Sharpe]])/3</f>
        <v>416.33333333333331</v>
      </c>
    </row>
    <row r="436" spans="1:48" x14ac:dyDescent="0.3">
      <c r="A436" t="s">
        <v>1559</v>
      </c>
      <c r="B436" t="s">
        <v>1560</v>
      </c>
      <c r="C436" t="s">
        <v>3146</v>
      </c>
      <c r="D436" t="s">
        <v>125</v>
      </c>
      <c r="E436">
        <v>6375.4342276850002</v>
      </c>
      <c r="F436">
        <v>556.45000000000005</v>
      </c>
      <c r="G436">
        <v>-17.212889382362299</v>
      </c>
      <c r="H436">
        <f>(Table2[[#This Row],[1Y Return vs Nifty]]-AVERAGE(Table2[1Y Return vs Nifty]))/_xlfn.STDEV.P(Table2[1Y Return vs Nifty])</f>
        <v>-0.68087164601564742</v>
      </c>
      <c r="I436">
        <v>-1.3249437857863799</v>
      </c>
      <c r="J436">
        <f>(Table2[[#This Row],[1M Return vs Nifty]]-AVERAGE(Table2[1M Return vs Nifty]))/_xlfn.STDEV.P(Table2[1M Return vs Nifty])</f>
        <v>-0.55655528473754712</v>
      </c>
      <c r="K436">
        <v>7.8520438499499203</v>
      </c>
      <c r="L436">
        <f>(Table2[[#This Row],[6M Return vs Nifty]]-AVERAGE(Table2[6M Return vs Nifty]))/_xlfn.STDEV.P(Table2[6M Return vs Nifty])</f>
        <v>1.8326596296494555E-2</v>
      </c>
      <c r="M436">
        <v>-1.8871565985605201</v>
      </c>
      <c r="N436">
        <f>(Table2[[#This Row],[1W Return vs Nifty]]-AVERAGE(Table2[1W Return vs Nifty]))/_xlfn.STDEV.P(Table2[1W Return vs Nifty])</f>
        <v>-0.74793033343143789</v>
      </c>
      <c r="O436">
        <v>564.27</v>
      </c>
      <c r="P436">
        <v>581.82919947812002</v>
      </c>
      <c r="Q436">
        <v>564.28139618625596</v>
      </c>
      <c r="R436">
        <v>49.572890864877699</v>
      </c>
      <c r="S436" s="1">
        <f>(Table2[[#This Row],[Close Price]]-Table2[[#This Row],[20D EMA]])/Table2[[#This Row],[20D EMA]]</f>
        <v>-1.3858613784181219E-2</v>
      </c>
      <c r="T436" s="1">
        <f>(Table2[[#This Row],[Close Price]]-Table2[[#This Row],[50D EMA]])/Table2[[#This Row],[50D EMA]]</f>
        <v>-4.3619673094585504E-2</v>
      </c>
      <c r="U436" s="1">
        <f>(Table2[[#This Row],[Close Price]]-Table2[[#This Row],[200D EMA]])/Table2[[#This Row],[200D EMA]]</f>
        <v>-1.3878529824277525E-2</v>
      </c>
      <c r="V436">
        <v>0.59373231407531502</v>
      </c>
      <c r="W436">
        <v>546.6</v>
      </c>
      <c r="X436">
        <v>568.9</v>
      </c>
      <c r="Y436">
        <v>532.5</v>
      </c>
      <c r="Z436">
        <v>568.9</v>
      </c>
      <c r="AA436">
        <v>523.54999999999995</v>
      </c>
      <c r="AB436">
        <v>619.29999999999995</v>
      </c>
      <c r="AC436" s="1">
        <f>(Table2[[#This Row],[Close Price]]/Table2[[#This Row],[Day Low]])-1</f>
        <v>1.8020490303695569E-2</v>
      </c>
      <c r="AD436" s="1">
        <f>(Table2[[#This Row],[Day High]]/Table2[[#This Row],[Close Price]])-1</f>
        <v>2.2373977895588038E-2</v>
      </c>
      <c r="AE436" s="1">
        <f>(Table2[[#This Row],[Close Price]]/Table2[[#This Row],[Current Week Low]])-1</f>
        <v>4.4976525821596391E-2</v>
      </c>
      <c r="AF436" s="1">
        <f>(Table2[[#This Row],[Current Week High]]/Table2[[#This Row],[Close Price]])-1</f>
        <v>2.2373977895588038E-2</v>
      </c>
      <c r="AG436" s="1">
        <f>(Table2[[#This Row],[Close Price]]/Table2[[#This Row],[Current Month Low]])-1</f>
        <v>6.2840225384395154E-2</v>
      </c>
      <c r="AH436" s="1">
        <f>(Table2[[#This Row],[Current Month High]]/Table2[[#This Row],[Close Price]])-1</f>
        <v>0.11294815347290843</v>
      </c>
      <c r="AI436">
        <v>23.353401024350699</v>
      </c>
      <c r="AJ436">
        <v>19.154175588865002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0.1</v>
      </c>
      <c r="AM436" t="s">
        <v>3190</v>
      </c>
      <c r="AN436">
        <v>-4.87</v>
      </c>
      <c r="AO436" t="s">
        <v>3189</v>
      </c>
      <c r="AP436">
        <v>3.5421221965636997E-2</v>
      </c>
      <c r="AQ436">
        <f>(Table2[[#This Row],[Sharpe Ratio]]-AVERAGE(Table2[Sharpe Ratio]))/_xlfn.STDEV.P(Table2[Sharpe Ratio])</f>
        <v>-0.25130615923547811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550</v>
      </c>
      <c r="AT436">
        <f>_xlfn.RANK.AVG(Table2[[#This Row],[6M Return vs Nifty Z-Score]],Table2[6M Return vs Nifty Z-Score])</f>
        <v>291</v>
      </c>
      <c r="AU436">
        <f>_xlfn.RANK.AVG(Table2[[#This Row],[Sharpe Ratio Z-Score]],Table2[Sharpe Ratio Z-Score])</f>
        <v>411</v>
      </c>
      <c r="AV436">
        <f>(Table2[[#This Row],[Rank 1Y]]+Table2[[#This Row],[Rank 6M]]+Table2[[#This Row],[Rank Sharpe]])/3</f>
        <v>417.33333333333331</v>
      </c>
    </row>
    <row r="437" spans="1:48" x14ac:dyDescent="0.3">
      <c r="A437" t="s">
        <v>957</v>
      </c>
      <c r="B437" t="s">
        <v>958</v>
      </c>
      <c r="C437" t="s">
        <v>3147</v>
      </c>
      <c r="D437" t="s">
        <v>46</v>
      </c>
      <c r="E437">
        <v>15696.92298447</v>
      </c>
      <c r="F437">
        <v>1622.9</v>
      </c>
      <c r="G437">
        <v>30.766818083757599</v>
      </c>
      <c r="H437">
        <f>(Table2[[#This Row],[1Y Return vs Nifty]]-AVERAGE(Table2[1Y Return vs Nifty]))/_xlfn.STDEV.P(Table2[1Y Return vs Nifty])</f>
        <v>0.25130925593852815</v>
      </c>
      <c r="I437">
        <v>7.9550598984468897</v>
      </c>
      <c r="J437">
        <f>(Table2[[#This Row],[1M Return vs Nifty]]-AVERAGE(Table2[1M Return vs Nifty]))/_xlfn.STDEV.P(Table2[1M Return vs Nifty])</f>
        <v>0.30300162383305068</v>
      </c>
      <c r="K437">
        <v>0.30168019419104403</v>
      </c>
      <c r="L437">
        <f>(Table2[[#This Row],[6M Return vs Nifty]]-AVERAGE(Table2[6M Return vs Nifty]))/_xlfn.STDEV.P(Table2[6M Return vs Nifty])</f>
        <v>-0.22582673017497912</v>
      </c>
      <c r="M437">
        <v>1.9067730933154501</v>
      </c>
      <c r="N437">
        <f>(Table2[[#This Row],[1W Return vs Nifty]]-AVERAGE(Table2[1W Return vs Nifty]))/_xlfn.STDEV.P(Table2[1W Return vs Nifty])</f>
        <v>5.5248850481586016E-2</v>
      </c>
      <c r="O437">
        <v>1590.53</v>
      </c>
      <c r="P437">
        <v>1601.11290163116</v>
      </c>
      <c r="Q437">
        <v>1527.5016112056401</v>
      </c>
      <c r="R437">
        <v>64.566525337943901</v>
      </c>
      <c r="S437" s="1">
        <f>(Table2[[#This Row],[Close Price]]-Table2[[#This Row],[20D EMA]])/Table2[[#This Row],[20D EMA]]</f>
        <v>2.0351706663816537E-2</v>
      </c>
      <c r="T437" s="1">
        <f>(Table2[[#This Row],[Close Price]]-Table2[[#This Row],[50D EMA]])/Table2[[#This Row],[50D EMA]]</f>
        <v>1.3607471619674147E-2</v>
      </c>
      <c r="U437" s="1">
        <f>(Table2[[#This Row],[Close Price]]-Table2[[#This Row],[200D EMA]])/Table2[[#This Row],[200D EMA]]</f>
        <v>6.2453871141296621E-2</v>
      </c>
      <c r="V437">
        <v>0.43007517232883602</v>
      </c>
      <c r="W437">
        <v>1603.5</v>
      </c>
      <c r="X437">
        <v>1643.95</v>
      </c>
      <c r="Y437">
        <v>1567.8</v>
      </c>
      <c r="Z437">
        <v>1643.95</v>
      </c>
      <c r="AA437">
        <v>1523.05</v>
      </c>
      <c r="AB437">
        <v>1671.45</v>
      </c>
      <c r="AC437" s="1">
        <f>(Table2[[#This Row],[Close Price]]/Table2[[#This Row],[Day Low]])-1</f>
        <v>1.2098534455877719E-2</v>
      </c>
      <c r="AD437" s="1">
        <f>(Table2[[#This Row],[Day High]]/Table2[[#This Row],[Close Price]])-1</f>
        <v>1.297060817055895E-2</v>
      </c>
      <c r="AE437" s="1">
        <f>(Table2[[#This Row],[Close Price]]/Table2[[#This Row],[Current Week Low]])-1</f>
        <v>3.514478887613226E-2</v>
      </c>
      <c r="AF437" s="1">
        <f>(Table2[[#This Row],[Current Week High]]/Table2[[#This Row],[Close Price]])-1</f>
        <v>1.297060817055895E-2</v>
      </c>
      <c r="AG437" s="1">
        <f>(Table2[[#This Row],[Close Price]]/Table2[[#This Row],[Current Month Low]])-1</f>
        <v>6.5559239683529835E-2</v>
      </c>
      <c r="AH437" s="1">
        <f>(Table2[[#This Row],[Current Month High]]/Table2[[#This Row],[Close Price]])-1</f>
        <v>2.9915583215232022E-2</v>
      </c>
      <c r="AI437">
        <v>14.6096493930617</v>
      </c>
      <c r="AJ437">
        <v>58.339431191765399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0.05</v>
      </c>
      <c r="AM437" t="s">
        <v>3190</v>
      </c>
      <c r="AN437">
        <v>1.41</v>
      </c>
      <c r="AO437" t="s">
        <v>3190</v>
      </c>
      <c r="AP437">
        <v>-4.3064177674067998E-2</v>
      </c>
      <c r="AQ437">
        <f>(Table2[[#This Row],[Sharpe Ratio]]-AVERAGE(Table2[Sharpe Ratio]))/_xlfn.STDEV.P(Table2[Sharpe Ratio])</f>
        <v>-1.157629239234321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235</v>
      </c>
      <c r="AT437">
        <f>_xlfn.RANK.AVG(Table2[[#This Row],[6M Return vs Nifty Z-Score]],Table2[6M Return vs Nifty Z-Score])</f>
        <v>375</v>
      </c>
      <c r="AU437">
        <f>_xlfn.RANK.AVG(Table2[[#This Row],[Sharpe Ratio Z-Score]],Table2[Sharpe Ratio Z-Score])</f>
        <v>649</v>
      </c>
      <c r="AV437">
        <f>(Table2[[#This Row],[Rank 1Y]]+Table2[[#This Row],[Rank 6M]]+Table2[[#This Row],[Rank Sharpe]])/3</f>
        <v>419.66666666666669</v>
      </c>
    </row>
    <row r="438" spans="1:48" x14ac:dyDescent="0.3">
      <c r="A438" t="s">
        <v>1057</v>
      </c>
      <c r="B438" t="s">
        <v>1058</v>
      </c>
      <c r="C438" t="s">
        <v>3146</v>
      </c>
      <c r="D438" t="s">
        <v>125</v>
      </c>
      <c r="E438">
        <v>12819.331730239999</v>
      </c>
      <c r="F438">
        <v>2014.6</v>
      </c>
      <c r="G438">
        <v>9.5435945871105101</v>
      </c>
      <c r="H438">
        <f>(Table2[[#This Row],[1Y Return vs Nifty]]-AVERAGE(Table2[1Y Return vs Nifty]))/_xlfn.STDEV.P(Table2[1Y Return vs Nifty])</f>
        <v>-0.16102930688930081</v>
      </c>
      <c r="I438">
        <v>11.374438425753601</v>
      </c>
      <c r="J438">
        <f>(Table2[[#This Row],[1M Return vs Nifty]]-AVERAGE(Table2[1M Return vs Nifty]))/_xlfn.STDEV.P(Table2[1M Return vs Nifty])</f>
        <v>0.61972029509371596</v>
      </c>
      <c r="K438">
        <v>10.3257082823555</v>
      </c>
      <c r="L438">
        <f>(Table2[[#This Row],[6M Return vs Nifty]]-AVERAGE(Table2[6M Return vs Nifty]))/_xlfn.STDEV.P(Table2[6M Return vs Nifty])</f>
        <v>9.8316571254235777E-2</v>
      </c>
      <c r="M438">
        <v>6.7829266674234806E-2</v>
      </c>
      <c r="N438">
        <f>(Table2[[#This Row],[1W Return vs Nifty]]-AVERAGE(Table2[1W Return vs Nifty]))/_xlfn.STDEV.P(Table2[1W Return vs Nifty])</f>
        <v>-0.3340576264165816</v>
      </c>
      <c r="O438">
        <v>1942</v>
      </c>
      <c r="P438">
        <v>1974.70094353988</v>
      </c>
      <c r="Q438">
        <v>1913.2875541746</v>
      </c>
      <c r="R438">
        <v>68.185995826880898</v>
      </c>
      <c r="S438" s="1">
        <f>(Table2[[#This Row],[Close Price]]-Table2[[#This Row],[20D EMA]])/Table2[[#This Row],[20D EMA]]</f>
        <v>3.7384140061791922E-2</v>
      </c>
      <c r="T438" s="1">
        <f>(Table2[[#This Row],[Close Price]]-Table2[[#This Row],[50D EMA]])/Table2[[#This Row],[50D EMA]]</f>
        <v>2.020511338217941E-2</v>
      </c>
      <c r="U438" s="1">
        <f>(Table2[[#This Row],[Close Price]]-Table2[[#This Row],[200D EMA]])/Table2[[#This Row],[200D EMA]]</f>
        <v>5.2952022608596591E-2</v>
      </c>
      <c r="V438">
        <v>0.90609651880875197</v>
      </c>
      <c r="W438">
        <v>1986.3</v>
      </c>
      <c r="X438">
        <v>2035.95</v>
      </c>
      <c r="Y438">
        <v>1887.15</v>
      </c>
      <c r="Z438">
        <v>2036</v>
      </c>
      <c r="AA438">
        <v>1849.15</v>
      </c>
      <c r="AB438">
        <v>2036</v>
      </c>
      <c r="AC438" s="1">
        <f>(Table2[[#This Row],[Close Price]]/Table2[[#This Row],[Day Low]])-1</f>
        <v>1.4247596032824772E-2</v>
      </c>
      <c r="AD438" s="1">
        <f>(Table2[[#This Row],[Day High]]/Table2[[#This Row],[Close Price]])-1</f>
        <v>1.0597637248088931E-2</v>
      </c>
      <c r="AE438" s="1">
        <f>(Table2[[#This Row],[Close Price]]/Table2[[#This Row],[Current Week Low]])-1</f>
        <v>6.7535701984473784E-2</v>
      </c>
      <c r="AF438" s="1">
        <f>(Table2[[#This Row],[Current Week High]]/Table2[[#This Row],[Close Price]])-1</f>
        <v>1.0622456070684017E-2</v>
      </c>
      <c r="AG438" s="1">
        <f>(Table2[[#This Row],[Close Price]]/Table2[[#This Row],[Current Month Low]])-1</f>
        <v>8.9473541897628461E-2</v>
      </c>
      <c r="AH438" s="1">
        <f>(Table2[[#This Row],[Current Month High]]/Table2[[#This Row],[Close Price]])-1</f>
        <v>1.0622456070684017E-2</v>
      </c>
      <c r="AI438">
        <v>23.299910652238601</v>
      </c>
      <c r="AJ438">
        <v>39.888206089643397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0.01</v>
      </c>
      <c r="AM438" t="s">
        <v>3190</v>
      </c>
      <c r="AN438">
        <v>3.04</v>
      </c>
      <c r="AO438" t="s">
        <v>3190</v>
      </c>
      <c r="AP438">
        <v>-3.8911710449064003E-2</v>
      </c>
      <c r="AQ438">
        <f>(Table2[[#This Row],[Sharpe Ratio]]-AVERAGE(Table2[Sharpe Ratio]))/_xlfn.STDEV.P(Table2[Sharpe Ratio])</f>
        <v>-1.1096779399832948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358</v>
      </c>
      <c r="AT438">
        <f>_xlfn.RANK.AVG(Table2[[#This Row],[6M Return vs Nifty Z-Score]],Table2[6M Return vs Nifty Z-Score])</f>
        <v>264</v>
      </c>
      <c r="AU438">
        <f>_xlfn.RANK.AVG(Table2[[#This Row],[Sharpe Ratio Z-Score]],Table2[Sharpe Ratio Z-Score])</f>
        <v>637</v>
      </c>
      <c r="AV438">
        <f>(Table2[[#This Row],[Rank 1Y]]+Table2[[#This Row],[Rank 6M]]+Table2[[#This Row],[Rank Sharpe]])/3</f>
        <v>419.66666666666669</v>
      </c>
    </row>
    <row r="439" spans="1:48" x14ac:dyDescent="0.3">
      <c r="A439" t="s">
        <v>381</v>
      </c>
      <c r="B439" t="s">
        <v>382</v>
      </c>
      <c r="C439" t="s">
        <v>3158</v>
      </c>
      <c r="D439" t="s">
        <v>169</v>
      </c>
      <c r="E439">
        <v>61325.869159269998</v>
      </c>
      <c r="F439">
        <v>4042.55</v>
      </c>
      <c r="G439">
        <v>-10.626449942751099</v>
      </c>
      <c r="H439">
        <f>(Table2[[#This Row],[1Y Return vs Nifty]]-AVERAGE(Table2[1Y Return vs Nifty]))/_xlfn.STDEV.P(Table2[1Y Return vs Nifty])</f>
        <v>-0.55290602509520281</v>
      </c>
      <c r="I439">
        <v>-3.7046555894833602</v>
      </c>
      <c r="J439">
        <f>(Table2[[#This Row],[1M Return vs Nifty]]-AVERAGE(Table2[1M Return vs Nifty]))/_xlfn.STDEV.P(Table2[1M Return vs Nifty])</f>
        <v>-0.77697521029749472</v>
      </c>
      <c r="K439">
        <v>7.2594359200914003</v>
      </c>
      <c r="L439">
        <f>(Table2[[#This Row],[6M Return vs Nifty]]-AVERAGE(Table2[6M Return vs Nifty]))/_xlfn.STDEV.P(Table2[6M Return vs Nifty])</f>
        <v>-8.3634789599800006E-4</v>
      </c>
      <c r="M439">
        <v>-3.0659593738609199</v>
      </c>
      <c r="N439">
        <f>(Table2[[#This Row],[1W Return vs Nifty]]-AVERAGE(Table2[1W Return vs Nifty]))/_xlfn.STDEV.P(Table2[1W Return vs Nifty])</f>
        <v>-0.99748420710694796</v>
      </c>
      <c r="O439">
        <v>4283.91</v>
      </c>
      <c r="P439">
        <v>4380.5120522812103</v>
      </c>
      <c r="Q439">
        <v>4114.0644614449502</v>
      </c>
      <c r="R439">
        <v>18.231383236704499</v>
      </c>
      <c r="S439" s="1">
        <f>(Table2[[#This Row],[Close Price]]-Table2[[#This Row],[20D EMA]])/Table2[[#This Row],[20D EMA]]</f>
        <v>-5.6341052916611151E-2</v>
      </c>
      <c r="T439" s="1">
        <f>(Table2[[#This Row],[Close Price]]-Table2[[#This Row],[50D EMA]])/Table2[[#This Row],[50D EMA]]</f>
        <v>-7.7151266392524107E-2</v>
      </c>
      <c r="U439" s="1">
        <f>(Table2[[#This Row],[Close Price]]-Table2[[#This Row],[200D EMA]])/Table2[[#This Row],[200D EMA]]</f>
        <v>-1.7382921953496222E-2</v>
      </c>
      <c r="V439">
        <v>1.76107461537431</v>
      </c>
      <c r="W439">
        <v>4033</v>
      </c>
      <c r="X439">
        <v>4150.05</v>
      </c>
      <c r="Y439">
        <v>4033</v>
      </c>
      <c r="Z439">
        <v>4215.3999999999996</v>
      </c>
      <c r="AA439">
        <v>4033</v>
      </c>
      <c r="AB439">
        <v>4715</v>
      </c>
      <c r="AC439" s="1">
        <f>(Table2[[#This Row],[Close Price]]/Table2[[#This Row],[Day Low]])-1</f>
        <v>2.3679642945697577E-3</v>
      </c>
      <c r="AD439" s="1">
        <f>(Table2[[#This Row],[Day High]]/Table2[[#This Row],[Close Price]])-1</f>
        <v>2.6592126256941739E-2</v>
      </c>
      <c r="AE439" s="1">
        <f>(Table2[[#This Row],[Close Price]]/Table2[[#This Row],[Current Week Low]])-1</f>
        <v>2.3679642945697577E-3</v>
      </c>
      <c r="AF439" s="1">
        <f>(Table2[[#This Row],[Current Week High]]/Table2[[#This Row],[Close Price]])-1</f>
        <v>4.2757665334998807E-2</v>
      </c>
      <c r="AG439" s="1">
        <f>(Table2[[#This Row],[Close Price]]/Table2[[#This Row],[Current Month Low]])-1</f>
        <v>2.3679642945697577E-3</v>
      </c>
      <c r="AH439" s="1">
        <f>(Table2[[#This Row],[Current Month High]]/Table2[[#This Row],[Close Price]])-1</f>
        <v>0.16634302606028362</v>
      </c>
      <c r="AI439">
        <v>18.837120134568501</v>
      </c>
      <c r="AJ439">
        <v>25.545031055900601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-0.04</v>
      </c>
      <c r="AM439" t="s">
        <v>3189</v>
      </c>
      <c r="AN439">
        <v>-11.4</v>
      </c>
      <c r="AO439" t="s">
        <v>3189</v>
      </c>
      <c r="AP439">
        <v>1.7576513988160999E-2</v>
      </c>
      <c r="AQ439">
        <f>(Table2[[#This Row],[Sharpe Ratio]]-AVERAGE(Table2[Sharpe Ratio]))/_xlfn.STDEV.P(Table2[Sharpe Ratio])</f>
        <v>-0.45737086388207543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508</v>
      </c>
      <c r="AT439">
        <f>_xlfn.RANK.AVG(Table2[[#This Row],[6M Return vs Nifty Z-Score]],Table2[6M Return vs Nifty Z-Score])</f>
        <v>295</v>
      </c>
      <c r="AU439">
        <f>_xlfn.RANK.AVG(Table2[[#This Row],[Sharpe Ratio Z-Score]],Table2[Sharpe Ratio Z-Score])</f>
        <v>459</v>
      </c>
      <c r="AV439">
        <f>(Table2[[#This Row],[Rank 1Y]]+Table2[[#This Row],[Rank 6M]]+Table2[[#This Row],[Rank Sharpe]])/3</f>
        <v>420.66666666666669</v>
      </c>
    </row>
    <row r="440" spans="1:48" x14ac:dyDescent="0.3">
      <c r="A440" t="s">
        <v>1134</v>
      </c>
      <c r="B440" t="s">
        <v>1135</v>
      </c>
      <c r="C440" t="s">
        <v>3144</v>
      </c>
      <c r="D440" t="s">
        <v>567</v>
      </c>
      <c r="E440">
        <v>10943.271763125</v>
      </c>
      <c r="F440">
        <v>821.85</v>
      </c>
      <c r="G440">
        <v>-10.9270530135491</v>
      </c>
      <c r="H440">
        <f>(Table2[[#This Row],[1Y Return vs Nifty]]-AVERAGE(Table2[1Y Return vs Nifty]))/_xlfn.STDEV.P(Table2[1Y Return vs Nifty])</f>
        <v>-0.55874633668660945</v>
      </c>
      <c r="I440">
        <v>-1.9150092038154201</v>
      </c>
      <c r="J440">
        <f>(Table2[[#This Row],[1M Return vs Nifty]]-AVERAGE(Table2[1M Return vs Nifty]))/_xlfn.STDEV.P(Table2[1M Return vs Nifty])</f>
        <v>-0.61120987581677078</v>
      </c>
      <c r="K440">
        <v>5.8401714797285198</v>
      </c>
      <c r="L440">
        <f>(Table2[[#This Row],[6M Return vs Nifty]]-AVERAGE(Table2[6M Return vs Nifty]))/_xlfn.STDEV.P(Table2[6M Return vs Nifty])</f>
        <v>-4.6730578962997336E-2</v>
      </c>
      <c r="M440">
        <v>-2.3135181985759399</v>
      </c>
      <c r="N440">
        <f>(Table2[[#This Row],[1W Return vs Nifty]]-AVERAGE(Table2[1W Return vs Nifty]))/_xlfn.STDEV.P(Table2[1W Return vs Nifty])</f>
        <v>-0.83819156380835302</v>
      </c>
      <c r="O440">
        <v>838.99</v>
      </c>
      <c r="P440">
        <v>849.51558278452399</v>
      </c>
      <c r="Q440">
        <v>823.57950014948699</v>
      </c>
      <c r="R440">
        <v>40.190578100884203</v>
      </c>
      <c r="S440" s="1">
        <f>(Table2[[#This Row],[Close Price]]-Table2[[#This Row],[20D EMA]])/Table2[[#This Row],[20D EMA]]</f>
        <v>-2.0429325736897919E-2</v>
      </c>
      <c r="T440" s="1">
        <f>(Table2[[#This Row],[Close Price]]-Table2[[#This Row],[50D EMA]])/Table2[[#This Row],[50D EMA]]</f>
        <v>-3.2566304073955075E-2</v>
      </c>
      <c r="U440" s="1">
        <f>(Table2[[#This Row],[Close Price]]-Table2[[#This Row],[200D EMA]])/Table2[[#This Row],[200D EMA]]</f>
        <v>-2.0999796002365853E-3</v>
      </c>
      <c r="V440">
        <v>0.69731910487089899</v>
      </c>
      <c r="W440">
        <v>818.05</v>
      </c>
      <c r="X440">
        <v>835</v>
      </c>
      <c r="Y440">
        <v>815.6</v>
      </c>
      <c r="Z440">
        <v>873.65</v>
      </c>
      <c r="AA440">
        <v>810.5</v>
      </c>
      <c r="AB440">
        <v>891.9</v>
      </c>
      <c r="AC440" s="1">
        <f>(Table2[[#This Row],[Close Price]]/Table2[[#This Row],[Day Low]])-1</f>
        <v>4.6451928366237905E-3</v>
      </c>
      <c r="AD440" s="1">
        <f>(Table2[[#This Row],[Day High]]/Table2[[#This Row],[Close Price]])-1</f>
        <v>1.6000486706819972E-2</v>
      </c>
      <c r="AE440" s="1">
        <f>(Table2[[#This Row],[Close Price]]/Table2[[#This Row],[Current Week Low]])-1</f>
        <v>7.6630701324178485E-3</v>
      </c>
      <c r="AF440" s="1">
        <f>(Table2[[#This Row],[Current Week High]]/Table2[[#This Row],[Close Price]])-1</f>
        <v>6.3028533187321267E-2</v>
      </c>
      <c r="AG440" s="1">
        <f>(Table2[[#This Row],[Close Price]]/Table2[[#This Row],[Current Month Low]])-1</f>
        <v>1.400370141887719E-2</v>
      </c>
      <c r="AH440" s="1">
        <f>(Table2[[#This Row],[Current Month High]]/Table2[[#This Row],[Close Price]])-1</f>
        <v>8.5234531848877415E-2</v>
      </c>
      <c r="AI440">
        <v>15.8058039788282</v>
      </c>
      <c r="AJ440">
        <v>20.860294117647001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-0.06</v>
      </c>
      <c r="AM440" t="s">
        <v>3189</v>
      </c>
      <c r="AN440">
        <v>-3.27</v>
      </c>
      <c r="AO440" t="s">
        <v>3189</v>
      </c>
      <c r="AP440">
        <v>2.4963383874310002E-2</v>
      </c>
      <c r="AQ440">
        <f>(Table2[[#This Row],[Sharpe Ratio]]-AVERAGE(Table2[Sharpe Ratio]))/_xlfn.STDEV.P(Table2[Sharpe Ratio])</f>
        <v>-0.37206976714944967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511</v>
      </c>
      <c r="AT440">
        <f>_xlfn.RANK.AVG(Table2[[#This Row],[6M Return vs Nifty Z-Score]],Table2[6M Return vs Nifty Z-Score])</f>
        <v>313</v>
      </c>
      <c r="AU440">
        <f>_xlfn.RANK.AVG(Table2[[#This Row],[Sharpe Ratio Z-Score]],Table2[Sharpe Ratio Z-Score])</f>
        <v>440</v>
      </c>
      <c r="AV440">
        <f>(Table2[[#This Row],[Rank 1Y]]+Table2[[#This Row],[Rank 6M]]+Table2[[#This Row],[Rank Sharpe]])/3</f>
        <v>421.33333333333331</v>
      </c>
    </row>
    <row r="441" spans="1:48" x14ac:dyDescent="0.3">
      <c r="A441" t="s">
        <v>718</v>
      </c>
      <c r="B441" t="s">
        <v>719</v>
      </c>
      <c r="C441" t="s">
        <v>3148</v>
      </c>
      <c r="D441" t="s">
        <v>51</v>
      </c>
      <c r="E441">
        <v>24272.374167239999</v>
      </c>
      <c r="F441">
        <v>5305.7</v>
      </c>
      <c r="G441">
        <v>10.427507695706799</v>
      </c>
      <c r="H441">
        <f>(Table2[[#This Row],[1Y Return vs Nifty]]-AVERAGE(Table2[1Y Return vs Nifty]))/_xlfn.STDEV.P(Table2[1Y Return vs Nifty])</f>
        <v>-0.14385606923664862</v>
      </c>
      <c r="I441">
        <v>1.9168031854041001</v>
      </c>
      <c r="J441">
        <f>(Table2[[#This Row],[1M Return vs Nifty]]-AVERAGE(Table2[1M Return vs Nifty]))/_xlfn.STDEV.P(Table2[1M Return vs Nifty])</f>
        <v>-0.25628967065607916</v>
      </c>
      <c r="K441">
        <v>11.4775098008665</v>
      </c>
      <c r="L441">
        <f>(Table2[[#This Row],[6M Return vs Nifty]]-AVERAGE(Table2[6M Return vs Nifty]))/_xlfn.STDEV.P(Table2[6M Return vs Nifty])</f>
        <v>0.13556195240417071</v>
      </c>
      <c r="M441">
        <v>-0.225503005657056</v>
      </c>
      <c r="N441">
        <f>(Table2[[#This Row],[1W Return vs Nifty]]-AVERAGE(Table2[1W Return vs Nifty]))/_xlfn.STDEV.P(Table2[1W Return vs Nifty])</f>
        <v>-0.39615639846575562</v>
      </c>
      <c r="O441">
        <v>5280.81</v>
      </c>
      <c r="P441">
        <v>5398.0017291592503</v>
      </c>
      <c r="Q441">
        <v>5087.3198683082101</v>
      </c>
      <c r="R441">
        <v>58.958982634548498</v>
      </c>
      <c r="S441" s="1">
        <f>(Table2[[#This Row],[Close Price]]-Table2[[#This Row],[20D EMA]])/Table2[[#This Row],[20D EMA]]</f>
        <v>4.7132920896603772E-3</v>
      </c>
      <c r="T441" s="1">
        <f>(Table2[[#This Row],[Close Price]]-Table2[[#This Row],[50D EMA]])/Table2[[#This Row],[50D EMA]]</f>
        <v>-1.7099240383834903E-2</v>
      </c>
      <c r="U441" s="1">
        <f>(Table2[[#This Row],[Close Price]]-Table2[[#This Row],[200D EMA]])/Table2[[#This Row],[200D EMA]]</f>
        <v>4.2926361491873746E-2</v>
      </c>
      <c r="V441">
        <v>0.35072618320322602</v>
      </c>
      <c r="W441">
        <v>5258.55</v>
      </c>
      <c r="X441">
        <v>5448</v>
      </c>
      <c r="Y441">
        <v>5208.95</v>
      </c>
      <c r="Z441">
        <v>5448</v>
      </c>
      <c r="AA441">
        <v>5036.6499999999996</v>
      </c>
      <c r="AB441">
        <v>5448</v>
      </c>
      <c r="AC441" s="1">
        <f>(Table2[[#This Row],[Close Price]]/Table2[[#This Row],[Day Low]])-1</f>
        <v>8.9663500394594475E-3</v>
      </c>
      <c r="AD441" s="1">
        <f>(Table2[[#This Row],[Day High]]/Table2[[#This Row],[Close Price]])-1</f>
        <v>2.6820212224588635E-2</v>
      </c>
      <c r="AE441" s="1">
        <f>(Table2[[#This Row],[Close Price]]/Table2[[#This Row],[Current Week Low]])-1</f>
        <v>1.8573800861978018E-2</v>
      </c>
      <c r="AF441" s="1">
        <f>(Table2[[#This Row],[Current Week High]]/Table2[[#This Row],[Close Price]])-1</f>
        <v>2.6820212224588635E-2</v>
      </c>
      <c r="AG441" s="1">
        <f>(Table2[[#This Row],[Close Price]]/Table2[[#This Row],[Current Month Low]])-1</f>
        <v>5.3418442814172185E-2</v>
      </c>
      <c r="AH441" s="1">
        <f>(Table2[[#This Row],[Current Month High]]/Table2[[#This Row],[Close Price]])-1</f>
        <v>2.6820212224588635E-2</v>
      </c>
      <c r="AI441">
        <v>21.589045743257198</v>
      </c>
      <c r="AJ441">
        <v>34.321518987341697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-0.09</v>
      </c>
      <c r="AM441" t="s">
        <v>3189</v>
      </c>
      <c r="AN441">
        <v>0.36</v>
      </c>
      <c r="AO441" t="s">
        <v>3190</v>
      </c>
      <c r="AP441">
        <v>-4.7225825278054002E-2</v>
      </c>
      <c r="AQ441">
        <f>(Table2[[#This Row],[Sharpe Ratio]]-AVERAGE(Table2[Sharpe Ratio]))/_xlfn.STDEV.P(Table2[Sharpe Ratio])</f>
        <v>-1.2056865504237804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352</v>
      </c>
      <c r="AT441">
        <f>_xlfn.RANK.AVG(Table2[[#This Row],[6M Return vs Nifty Z-Score]],Table2[6M Return vs Nifty Z-Score])</f>
        <v>255</v>
      </c>
      <c r="AU441">
        <f>_xlfn.RANK.AVG(Table2[[#This Row],[Sharpe Ratio Z-Score]],Table2[Sharpe Ratio Z-Score])</f>
        <v>658</v>
      </c>
      <c r="AV441">
        <f>(Table2[[#This Row],[Rank 1Y]]+Table2[[#This Row],[Rank 6M]]+Table2[[#This Row],[Rank Sharpe]])/3</f>
        <v>421.66666666666669</v>
      </c>
    </row>
    <row r="442" spans="1:48" x14ac:dyDescent="0.3">
      <c r="A442" t="s">
        <v>241</v>
      </c>
      <c r="B442" t="s">
        <v>242</v>
      </c>
      <c r="C442" t="s">
        <v>3144</v>
      </c>
      <c r="D442" t="s">
        <v>34</v>
      </c>
      <c r="E442">
        <v>103226.07333001601</v>
      </c>
      <c r="F442">
        <v>54.61</v>
      </c>
      <c r="G442">
        <v>13.5870935396606</v>
      </c>
      <c r="H442">
        <f>(Table2[[#This Row],[1Y Return vs Nifty]]-AVERAGE(Table2[1Y Return vs Nifty]))/_xlfn.STDEV.P(Table2[1Y Return vs Nifty])</f>
        <v>-8.2469584462887144E-2</v>
      </c>
      <c r="I442">
        <v>7.6966371721852704</v>
      </c>
      <c r="J442">
        <f>(Table2[[#This Row],[1M Return vs Nifty]]-AVERAGE(Table2[1M Return vs Nifty]))/_xlfn.STDEV.P(Table2[1M Return vs Nifty])</f>
        <v>0.27906531440386151</v>
      </c>
      <c r="K442">
        <v>-27.131394191827201</v>
      </c>
      <c r="L442">
        <f>(Table2[[#This Row],[6M Return vs Nifty]]-AVERAGE(Table2[6M Return vs Nifty]))/_xlfn.STDEV.P(Table2[6M Return vs Nifty])</f>
        <v>-1.1129199447616798</v>
      </c>
      <c r="M442">
        <v>1.4191178666277999</v>
      </c>
      <c r="N442">
        <f>(Table2[[#This Row],[1W Return vs Nifty]]-AVERAGE(Table2[1W Return vs Nifty]))/_xlfn.STDEV.P(Table2[1W Return vs Nifty])</f>
        <v>-4.798830961671767E-2</v>
      </c>
      <c r="O442">
        <v>52.44</v>
      </c>
      <c r="P442">
        <v>54.317662444487297</v>
      </c>
      <c r="Q442">
        <v>56.287645762453103</v>
      </c>
      <c r="R442">
        <v>67.820493216175507</v>
      </c>
      <c r="S442" s="1">
        <f>(Table2[[#This Row],[Close Price]]-Table2[[#This Row],[20D EMA]])/Table2[[#This Row],[20D EMA]]</f>
        <v>4.138062547673535E-2</v>
      </c>
      <c r="T442" s="1">
        <f>(Table2[[#This Row],[Close Price]]-Table2[[#This Row],[50D EMA]])/Table2[[#This Row],[50D EMA]]</f>
        <v>5.381998089690837E-3</v>
      </c>
      <c r="U442" s="1">
        <f>(Table2[[#This Row],[Close Price]]-Table2[[#This Row],[200D EMA]])/Table2[[#This Row],[200D EMA]]</f>
        <v>-2.9804866409463223E-2</v>
      </c>
      <c r="V442">
        <v>1.0575627334495199</v>
      </c>
      <c r="W442">
        <v>53.3</v>
      </c>
      <c r="X442">
        <v>54.97</v>
      </c>
      <c r="Y442">
        <v>51.46</v>
      </c>
      <c r="Z442">
        <v>54.97</v>
      </c>
      <c r="AA442">
        <v>48.57</v>
      </c>
      <c r="AB442">
        <v>56.38</v>
      </c>
      <c r="AC442" s="1">
        <f>(Table2[[#This Row],[Close Price]]/Table2[[#This Row],[Day Low]])-1</f>
        <v>2.4577861163227022E-2</v>
      </c>
      <c r="AD442" s="1">
        <f>(Table2[[#This Row],[Day High]]/Table2[[#This Row],[Close Price]])-1</f>
        <v>6.5921992309101451E-3</v>
      </c>
      <c r="AE442" s="1">
        <f>(Table2[[#This Row],[Close Price]]/Table2[[#This Row],[Current Week Low]])-1</f>
        <v>6.1212592304702662E-2</v>
      </c>
      <c r="AF442" s="1">
        <f>(Table2[[#This Row],[Current Week High]]/Table2[[#This Row],[Close Price]])-1</f>
        <v>6.5921992309101451E-3</v>
      </c>
      <c r="AG442" s="1">
        <f>(Table2[[#This Row],[Close Price]]/Table2[[#This Row],[Current Month Low]])-1</f>
        <v>0.12435659872349181</v>
      </c>
      <c r="AH442" s="1">
        <f>(Table2[[#This Row],[Current Month High]]/Table2[[#This Row],[Close Price]])-1</f>
        <v>3.2411646218641232E-2</v>
      </c>
      <c r="AI442">
        <v>53.360190441311097</v>
      </c>
      <c r="AJ442">
        <v>40.205391527599403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-0.06</v>
      </c>
      <c r="AM442" t="s">
        <v>3189</v>
      </c>
      <c r="AN442">
        <v>2.82</v>
      </c>
      <c r="AO442" t="s">
        <v>3190</v>
      </c>
      <c r="AP442">
        <v>9.4365129591452004E-2</v>
      </c>
      <c r="AQ442">
        <f>(Table2[[#This Row],[Sharpe Ratio]]-AVERAGE(Table2[Sharpe Ratio]))/_xlfn.STDEV.P(Table2[Sharpe Ratio])</f>
        <v>0.42935832297186172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335</v>
      </c>
      <c r="AT442">
        <f>_xlfn.RANK.AVG(Table2[[#This Row],[6M Return vs Nifty Z-Score]],Table2[6M Return vs Nifty Z-Score])</f>
        <v>694</v>
      </c>
      <c r="AU442">
        <f>_xlfn.RANK.AVG(Table2[[#This Row],[Sharpe Ratio Z-Score]],Table2[Sharpe Ratio Z-Score])</f>
        <v>239</v>
      </c>
      <c r="AV442">
        <f>(Table2[[#This Row],[Rank 1Y]]+Table2[[#This Row],[Rank 6M]]+Table2[[#This Row],[Rank Sharpe]])/3</f>
        <v>422.66666666666669</v>
      </c>
    </row>
    <row r="443" spans="1:48" x14ac:dyDescent="0.3">
      <c r="A443" t="s">
        <v>598</v>
      </c>
      <c r="B443" t="s">
        <v>599</v>
      </c>
      <c r="C443" t="s">
        <v>3147</v>
      </c>
      <c r="D443" t="s">
        <v>46</v>
      </c>
      <c r="E443">
        <v>32387.156999999999</v>
      </c>
      <c r="F443">
        <v>53.63</v>
      </c>
      <c r="G443">
        <v>17.681727656787</v>
      </c>
      <c r="H443">
        <f>(Table2[[#This Row],[1Y Return vs Nifty]]-AVERAGE(Table2[1Y Return vs Nifty]))/_xlfn.STDEV.P(Table2[1Y Return vs Nifty])</f>
        <v>-2.9163748654651963E-3</v>
      </c>
      <c r="I443">
        <v>3.3399383082490002</v>
      </c>
      <c r="J443">
        <f>(Table2[[#This Row],[1M Return vs Nifty]]-AVERAGE(Table2[1M Return vs Nifty]))/_xlfn.STDEV.P(Table2[1M Return vs Nifty])</f>
        <v>-0.12447230632150143</v>
      </c>
      <c r="K443">
        <v>-29.580434342491099</v>
      </c>
      <c r="L443">
        <f>(Table2[[#This Row],[6M Return vs Nifty]]-AVERAGE(Table2[6M Return vs Nifty]))/_xlfn.STDEV.P(Table2[6M Return vs Nifty])</f>
        <v>-1.1921136533972529</v>
      </c>
      <c r="M443">
        <v>7.1642142165315903</v>
      </c>
      <c r="N443">
        <f>(Table2[[#This Row],[1W Return vs Nifty]]-AVERAGE(Table2[1W Return vs Nifty]))/_xlfn.STDEV.P(Table2[1W Return vs Nifty])</f>
        <v>1.1682550508488745</v>
      </c>
      <c r="O443">
        <v>51.18</v>
      </c>
      <c r="P443">
        <v>54.464037425907399</v>
      </c>
      <c r="Q443">
        <v>57.211454840157998</v>
      </c>
      <c r="R443">
        <v>68.354370867756899</v>
      </c>
      <c r="S443" s="1">
        <f>(Table2[[#This Row],[Close Price]]-Table2[[#This Row],[20D EMA]])/Table2[[#This Row],[20D EMA]]</f>
        <v>4.7870261821023892E-2</v>
      </c>
      <c r="T443" s="1">
        <f>(Table2[[#This Row],[Close Price]]-Table2[[#This Row],[50D EMA]])/Table2[[#This Row],[50D EMA]]</f>
        <v>-1.5313543859872988E-2</v>
      </c>
      <c r="U443" s="1">
        <f>(Table2[[#This Row],[Close Price]]-Table2[[#This Row],[200D EMA]])/Table2[[#This Row],[200D EMA]]</f>
        <v>-6.2600310552565999E-2</v>
      </c>
      <c r="V443">
        <v>1.0805027052085601</v>
      </c>
      <c r="W443">
        <v>51.77</v>
      </c>
      <c r="X443">
        <v>53.82</v>
      </c>
      <c r="Y443">
        <v>49.3</v>
      </c>
      <c r="Z443">
        <v>53.82</v>
      </c>
      <c r="AA443">
        <v>45.06</v>
      </c>
      <c r="AB443">
        <v>53.82</v>
      </c>
      <c r="AC443" s="1">
        <f>(Table2[[#This Row],[Close Price]]/Table2[[#This Row],[Day Low]])-1</f>
        <v>3.5928143712574911E-2</v>
      </c>
      <c r="AD443" s="1">
        <f>(Table2[[#This Row],[Day High]]/Table2[[#This Row],[Close Price]])-1</f>
        <v>3.5427932127540807E-3</v>
      </c>
      <c r="AE443" s="1">
        <f>(Table2[[#This Row],[Close Price]]/Table2[[#This Row],[Current Week Low]])-1</f>
        <v>8.7829614604462591E-2</v>
      </c>
      <c r="AF443" s="1">
        <f>(Table2[[#This Row],[Current Week High]]/Table2[[#This Row],[Close Price]])-1</f>
        <v>3.5427932127540807E-3</v>
      </c>
      <c r="AG443" s="1">
        <f>(Table2[[#This Row],[Close Price]]/Table2[[#This Row],[Current Month Low]])-1</f>
        <v>0.19019085663559698</v>
      </c>
      <c r="AH443" s="1">
        <f>(Table2[[#This Row],[Current Month High]]/Table2[[#This Row],[Close Price]])-1</f>
        <v>3.5427932127540807E-3</v>
      </c>
      <c r="AI443">
        <v>45.7206787245944</v>
      </c>
      <c r="AJ443">
        <v>45.931972789115598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-0.08</v>
      </c>
      <c r="AM443" t="s">
        <v>3189</v>
      </c>
      <c r="AN443">
        <v>4.26</v>
      </c>
      <c r="AO443" t="s">
        <v>3190</v>
      </c>
      <c r="AP443">
        <v>9.0701643552001998E-2</v>
      </c>
      <c r="AQ443">
        <f>(Table2[[#This Row],[Sharpe Ratio]]-AVERAGE(Table2[Sharpe Ratio]))/_xlfn.STDEV.P(Table2[Sharpe Ratio])</f>
        <v>0.38705361450316222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309</v>
      </c>
      <c r="AT443">
        <f>_xlfn.RANK.AVG(Table2[[#This Row],[6M Return vs Nifty Z-Score]],Table2[6M Return vs Nifty Z-Score])</f>
        <v>708</v>
      </c>
      <c r="AU443">
        <f>_xlfn.RANK.AVG(Table2[[#This Row],[Sharpe Ratio Z-Score]],Table2[Sharpe Ratio Z-Score])</f>
        <v>251</v>
      </c>
      <c r="AV443">
        <f>(Table2[[#This Row],[Rank 1Y]]+Table2[[#This Row],[Rank 6M]]+Table2[[#This Row],[Rank Sharpe]])/3</f>
        <v>422.66666666666669</v>
      </c>
    </row>
    <row r="444" spans="1:48" x14ac:dyDescent="0.3">
      <c r="A444" t="s">
        <v>2154</v>
      </c>
      <c r="B444" t="s">
        <v>2155</v>
      </c>
      <c r="C444" t="s">
        <v>3146</v>
      </c>
      <c r="D444" t="s">
        <v>530</v>
      </c>
      <c r="E444">
        <v>2807.5454175</v>
      </c>
      <c r="F444">
        <v>392</v>
      </c>
      <c r="G444">
        <v>-4.0856914773866704</v>
      </c>
      <c r="H444">
        <f>(Table2[[#This Row],[1Y Return vs Nifty]]-AVERAGE(Table2[1Y Return vs Nifty]))/_xlfn.STDEV.P(Table2[1Y Return vs Nifty])</f>
        <v>-0.42582792379553897</v>
      </c>
      <c r="I444">
        <v>5.3402382772248096</v>
      </c>
      <c r="J444">
        <f>(Table2[[#This Row],[1M Return vs Nifty]]-AVERAGE(Table2[1M Return vs Nifty]))/_xlfn.STDEV.P(Table2[1M Return vs Nifty])</f>
        <v>6.0804738392168517E-2</v>
      </c>
      <c r="K444">
        <v>12.1145945542482</v>
      </c>
      <c r="L444">
        <f>(Table2[[#This Row],[6M Return vs Nifty]]-AVERAGE(Table2[6M Return vs Nifty]))/_xlfn.STDEV.P(Table2[6M Return vs Nifty])</f>
        <v>0.15616312724477072</v>
      </c>
      <c r="M444">
        <v>2.3543152729863301</v>
      </c>
      <c r="N444">
        <f>(Table2[[#This Row],[1W Return vs Nifty]]-AVERAGE(Table2[1W Return vs Nifty]))/_xlfn.STDEV.P(Table2[1W Return vs Nifty])</f>
        <v>0.14999403339955786</v>
      </c>
      <c r="O444">
        <v>387.41</v>
      </c>
      <c r="P444">
        <v>404.924514093742</v>
      </c>
      <c r="Q444">
        <v>392.92178387939498</v>
      </c>
      <c r="R444">
        <v>52.765597223467502</v>
      </c>
      <c r="S444" s="1">
        <f>(Table2[[#This Row],[Close Price]]-Table2[[#This Row],[20D EMA]])/Table2[[#This Row],[20D EMA]]</f>
        <v>1.1847913063679241E-2</v>
      </c>
      <c r="T444" s="1">
        <f>(Table2[[#This Row],[Close Price]]-Table2[[#This Row],[50D EMA]])/Table2[[#This Row],[50D EMA]]</f>
        <v>-3.1918329574756044E-2</v>
      </c>
      <c r="U444" s="1">
        <f>(Table2[[#This Row],[Close Price]]-Table2[[#This Row],[200D EMA]])/Table2[[#This Row],[200D EMA]]</f>
        <v>-2.3459729575032052E-3</v>
      </c>
      <c r="V444">
        <v>0.450934578081574</v>
      </c>
      <c r="W444">
        <v>383.8</v>
      </c>
      <c r="X444">
        <v>396.8</v>
      </c>
      <c r="Y444">
        <v>376.35</v>
      </c>
      <c r="Z444">
        <v>397</v>
      </c>
      <c r="AA444">
        <v>358</v>
      </c>
      <c r="AB444">
        <v>408.9</v>
      </c>
      <c r="AC444" s="1">
        <f>(Table2[[#This Row],[Close Price]]/Table2[[#This Row],[Day Low]])-1</f>
        <v>2.1365294424179337E-2</v>
      </c>
      <c r="AD444" s="1">
        <f>(Table2[[#This Row],[Day High]]/Table2[[#This Row],[Close Price]])-1</f>
        <v>1.2244897959183598E-2</v>
      </c>
      <c r="AE444" s="1">
        <f>(Table2[[#This Row],[Close Price]]/Table2[[#This Row],[Current Week Low]])-1</f>
        <v>4.1583632257207404E-2</v>
      </c>
      <c r="AF444" s="1">
        <f>(Table2[[#This Row],[Current Week High]]/Table2[[#This Row],[Close Price]])-1</f>
        <v>1.2755102040816313E-2</v>
      </c>
      <c r="AG444" s="1">
        <f>(Table2[[#This Row],[Close Price]]/Table2[[#This Row],[Current Month Low]])-1</f>
        <v>9.4972067039106101E-2</v>
      </c>
      <c r="AH444" s="1">
        <f>(Table2[[#This Row],[Current Month High]]/Table2[[#This Row],[Close Price]])-1</f>
        <v>4.3112244897959062E-2</v>
      </c>
      <c r="AI444">
        <v>28.826530612244799</v>
      </c>
      <c r="AJ444">
        <v>32.858837485171897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-7.0000000000000007E-2</v>
      </c>
      <c r="AM444" t="s">
        <v>3189</v>
      </c>
      <c r="AN444">
        <v>-2.1</v>
      </c>
      <c r="AO444" t="s">
        <v>3189</v>
      </c>
      <c r="AP444">
        <v>-4.312974286122E-3</v>
      </c>
      <c r="AQ444">
        <f>(Table2[[#This Row],[Sharpe Ratio]]-AVERAGE(Table2[Sharpe Ratio]))/_xlfn.STDEV.P(Table2[Sharpe Ratio])</f>
        <v>-0.71014333523877848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458</v>
      </c>
      <c r="AT444">
        <f>_xlfn.RANK.AVG(Table2[[#This Row],[6M Return vs Nifty Z-Score]],Table2[6M Return vs Nifty Z-Score])</f>
        <v>247</v>
      </c>
      <c r="AU444">
        <f>_xlfn.RANK.AVG(Table2[[#This Row],[Sharpe Ratio Z-Score]],Table2[Sharpe Ratio Z-Score])</f>
        <v>563</v>
      </c>
      <c r="AV444">
        <f>(Table2[[#This Row],[Rank 1Y]]+Table2[[#This Row],[Rank 6M]]+Table2[[#This Row],[Rank Sharpe]])/3</f>
        <v>422.66666666666669</v>
      </c>
    </row>
    <row r="445" spans="1:48" x14ac:dyDescent="0.3">
      <c r="A445" t="s">
        <v>844</v>
      </c>
      <c r="B445" t="s">
        <v>845</v>
      </c>
      <c r="C445" t="s">
        <v>3150</v>
      </c>
      <c r="D445" t="s">
        <v>221</v>
      </c>
      <c r="E445">
        <v>18274.503014940001</v>
      </c>
      <c r="F445">
        <v>1545.45</v>
      </c>
      <c r="G445">
        <v>1.3164866548685701</v>
      </c>
      <c r="H445">
        <f>(Table2[[#This Row],[1Y Return vs Nifty]]-AVERAGE(Table2[1Y Return vs Nifty]))/_xlfn.STDEV.P(Table2[1Y Return vs Nifty])</f>
        <v>-0.32087090029974613</v>
      </c>
      <c r="I445">
        <v>0.21154095244639301</v>
      </c>
      <c r="J445">
        <f>(Table2[[#This Row],[1M Return vs Nifty]]-AVERAGE(Table2[1M Return vs Nifty]))/_xlfn.STDEV.P(Table2[1M Return vs Nifty])</f>
        <v>-0.41423895420578988</v>
      </c>
      <c r="K445">
        <v>-31.485951694333199</v>
      </c>
      <c r="L445">
        <f>(Table2[[#This Row],[6M Return vs Nifty]]-AVERAGE(Table2[6M Return vs Nifty]))/_xlfn.STDEV.P(Table2[6M Return vs Nifty])</f>
        <v>-1.2537316656298838</v>
      </c>
      <c r="M445">
        <v>5.7980009177262399</v>
      </c>
      <c r="N445">
        <f>(Table2[[#This Row],[1W Return vs Nifty]]-AVERAGE(Table2[1W Return vs Nifty]))/_xlfn.STDEV.P(Table2[1W Return vs Nifty])</f>
        <v>0.87902615851191168</v>
      </c>
      <c r="O445">
        <v>1531.35</v>
      </c>
      <c r="P445">
        <v>1644.4121826154001</v>
      </c>
      <c r="Q445">
        <v>1755.18291855803</v>
      </c>
      <c r="R445">
        <v>59.908799459632498</v>
      </c>
      <c r="S445" s="1">
        <f>(Table2[[#This Row],[Close Price]]-Table2[[#This Row],[20D EMA]])/Table2[[#This Row],[20D EMA]]</f>
        <v>9.2075619551377132E-3</v>
      </c>
      <c r="T445" s="1">
        <f>(Table2[[#This Row],[Close Price]]-Table2[[#This Row],[50D EMA]])/Table2[[#This Row],[50D EMA]]</f>
        <v>-6.0180886314040151E-2</v>
      </c>
      <c r="U445" s="1">
        <f>(Table2[[#This Row],[Close Price]]-Table2[[#This Row],[200D EMA]])/Table2[[#This Row],[200D EMA]]</f>
        <v>-0.11949348204136807</v>
      </c>
      <c r="V445">
        <v>0.51321563989588603</v>
      </c>
      <c r="W445">
        <v>1527.4</v>
      </c>
      <c r="X445">
        <v>1572.85</v>
      </c>
      <c r="Y445">
        <v>1440.05</v>
      </c>
      <c r="Z445">
        <v>1572.85</v>
      </c>
      <c r="AA445">
        <v>1388</v>
      </c>
      <c r="AB445">
        <v>1647.1</v>
      </c>
      <c r="AC445" s="1">
        <f>(Table2[[#This Row],[Close Price]]/Table2[[#This Row],[Day Low]])-1</f>
        <v>1.181746759198643E-2</v>
      </c>
      <c r="AD445" s="1">
        <f>(Table2[[#This Row],[Day High]]/Table2[[#This Row],[Close Price]])-1</f>
        <v>1.7729463910187926E-2</v>
      </c>
      <c r="AE445" s="1">
        <f>(Table2[[#This Row],[Close Price]]/Table2[[#This Row],[Current Week Low]])-1</f>
        <v>7.3191903058921648E-2</v>
      </c>
      <c r="AF445" s="1">
        <f>(Table2[[#This Row],[Current Week High]]/Table2[[#This Row],[Close Price]])-1</f>
        <v>1.7729463910187926E-2</v>
      </c>
      <c r="AG445" s="1">
        <f>(Table2[[#This Row],[Close Price]]/Table2[[#This Row],[Current Month Low]])-1</f>
        <v>0.11343659942363105</v>
      </c>
      <c r="AH445" s="1">
        <f>(Table2[[#This Row],[Current Month High]]/Table2[[#This Row],[Close Price]])-1</f>
        <v>6.5773722863890605E-2</v>
      </c>
      <c r="AI445">
        <v>57.128991555857503</v>
      </c>
      <c r="AJ445">
        <v>25.442370129870099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</v>
      </c>
      <c r="AM445" t="s">
        <v>3189</v>
      </c>
      <c r="AN445">
        <v>-1.41</v>
      </c>
      <c r="AO445" t="s">
        <v>3189</v>
      </c>
      <c r="AP445">
        <v>0.13075699038833799</v>
      </c>
      <c r="AQ445">
        <f>(Table2[[#This Row],[Sharpe Ratio]]-AVERAGE(Table2[Sharpe Ratio]))/_xlfn.STDEV.P(Table2[Sharpe Ratio])</f>
        <v>0.84959932977992514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418</v>
      </c>
      <c r="AT445">
        <f>_xlfn.RANK.AVG(Table2[[#This Row],[6M Return vs Nifty Z-Score]],Table2[6M Return vs Nifty Z-Score])</f>
        <v>712</v>
      </c>
      <c r="AU445">
        <f>_xlfn.RANK.AVG(Table2[[#This Row],[Sharpe Ratio Z-Score]],Table2[Sharpe Ratio Z-Score])</f>
        <v>140</v>
      </c>
      <c r="AV445">
        <f>(Table2[[#This Row],[Rank 1Y]]+Table2[[#This Row],[Rank 6M]]+Table2[[#This Row],[Rank Sharpe]])/3</f>
        <v>423.33333333333331</v>
      </c>
    </row>
    <row r="446" spans="1:48" x14ac:dyDescent="0.3">
      <c r="A446" t="s">
        <v>67</v>
      </c>
      <c r="B446" t="s">
        <v>68</v>
      </c>
      <c r="C446" t="s">
        <v>3142</v>
      </c>
      <c r="D446" t="s">
        <v>69</v>
      </c>
      <c r="E446">
        <v>317274.64157531998</v>
      </c>
      <c r="F446">
        <v>252.2</v>
      </c>
      <c r="G446">
        <v>10.8824274536092</v>
      </c>
      <c r="H446">
        <f>(Table2[[#This Row],[1Y Return vs Nifty]]-AVERAGE(Table2[1Y Return vs Nifty]))/_xlfn.STDEV.P(Table2[1Y Return vs Nifty])</f>
        <v>-0.13501759287583123</v>
      </c>
      <c r="I446">
        <v>-0.69005921047566698</v>
      </c>
      <c r="J446">
        <f>(Table2[[#This Row],[1M Return vs Nifty]]-AVERAGE(Table2[1M Return vs Nifty]))/_xlfn.STDEV.P(Table2[1M Return vs Nifty])</f>
        <v>-0.49774933579375397</v>
      </c>
      <c r="K446">
        <v>-12.539541017277299</v>
      </c>
      <c r="L446">
        <f>(Table2[[#This Row],[6M Return vs Nifty]]-AVERAGE(Table2[6M Return vs Nifty]))/_xlfn.STDEV.P(Table2[6M Return vs Nifty])</f>
        <v>-0.64106856721480387</v>
      </c>
      <c r="M446">
        <v>0.310223302640455</v>
      </c>
      <c r="N446">
        <f>(Table2[[#This Row],[1W Return vs Nifty]]-AVERAGE(Table2[1W Return vs Nifty]))/_xlfn.STDEV.P(Table2[1W Return vs Nifty])</f>
        <v>-0.28274253631103263</v>
      </c>
      <c r="O446">
        <v>257.83</v>
      </c>
      <c r="P446">
        <v>271.708794786201</v>
      </c>
      <c r="Q446">
        <v>272.15782463669098</v>
      </c>
      <c r="R446">
        <v>44.098171121931699</v>
      </c>
      <c r="S446" s="1">
        <f>(Table2[[#This Row],[Close Price]]-Table2[[#This Row],[20D EMA]])/Table2[[#This Row],[20D EMA]]</f>
        <v>-2.183609355001356E-2</v>
      </c>
      <c r="T446" s="1">
        <f>(Table2[[#This Row],[Close Price]]-Table2[[#This Row],[50D EMA]])/Table2[[#This Row],[50D EMA]]</f>
        <v>-7.1800380262081173E-2</v>
      </c>
      <c r="U446" s="1">
        <f>(Table2[[#This Row],[Close Price]]-Table2[[#This Row],[200D EMA]])/Table2[[#This Row],[200D EMA]]</f>
        <v>-7.3331805408619402E-2</v>
      </c>
      <c r="V446">
        <v>0.971344820254751</v>
      </c>
      <c r="W446">
        <v>251.2</v>
      </c>
      <c r="X446">
        <v>257.39999999999998</v>
      </c>
      <c r="Y446">
        <v>247.95</v>
      </c>
      <c r="Z446">
        <v>260.5</v>
      </c>
      <c r="AA446">
        <v>240.8</v>
      </c>
      <c r="AB446">
        <v>274.35000000000002</v>
      </c>
      <c r="AC446" s="1">
        <f>(Table2[[#This Row],[Close Price]]/Table2[[#This Row],[Day Low]])-1</f>
        <v>3.9808917197452498E-3</v>
      </c>
      <c r="AD446" s="1">
        <f>(Table2[[#This Row],[Day High]]/Table2[[#This Row],[Close Price]])-1</f>
        <v>2.0618556701030855E-2</v>
      </c>
      <c r="AE446" s="1">
        <f>(Table2[[#This Row],[Close Price]]/Table2[[#This Row],[Current Week Low]])-1</f>
        <v>1.7140552530752196E-2</v>
      </c>
      <c r="AF446" s="1">
        <f>(Table2[[#This Row],[Current Week High]]/Table2[[#This Row],[Close Price]])-1</f>
        <v>3.2910388580491778E-2</v>
      </c>
      <c r="AG446" s="1">
        <f>(Table2[[#This Row],[Close Price]]/Table2[[#This Row],[Current Month Low]])-1</f>
        <v>4.7342192691029794E-2</v>
      </c>
      <c r="AH446" s="1">
        <f>(Table2[[#This Row],[Current Month High]]/Table2[[#This Row],[Close Price]])-1</f>
        <v>8.7827121332276104E-2</v>
      </c>
      <c r="AI446">
        <v>36.796193497224401</v>
      </c>
      <c r="AJ446">
        <v>33.864118895966001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-0.04</v>
      </c>
      <c r="AM446" t="s">
        <v>3189</v>
      </c>
      <c r="AN446">
        <v>-3.94</v>
      </c>
      <c r="AO446" t="s">
        <v>3189</v>
      </c>
      <c r="AP446">
        <v>5.2943952757087999E-2</v>
      </c>
      <c r="AQ446">
        <f>(Table2[[#This Row],[Sharpe Ratio]]-AVERAGE(Table2[Sharpe Ratio]))/_xlfn.STDEV.P(Table2[Sharpe Ratio])</f>
        <v>-4.8959539178717114E-2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350</v>
      </c>
      <c r="AT446">
        <f>_xlfn.RANK.AVG(Table2[[#This Row],[6M Return vs Nifty Z-Score]],Table2[6M Return vs Nifty Z-Score])</f>
        <v>554</v>
      </c>
      <c r="AU446">
        <f>_xlfn.RANK.AVG(Table2[[#This Row],[Sharpe Ratio Z-Score]],Table2[Sharpe Ratio Z-Score])</f>
        <v>369</v>
      </c>
      <c r="AV446">
        <f>(Table2[[#This Row],[Rank 1Y]]+Table2[[#This Row],[Rank 6M]]+Table2[[#This Row],[Rank Sharpe]])/3</f>
        <v>424.33333333333331</v>
      </c>
    </row>
    <row r="447" spans="1:48" x14ac:dyDescent="0.3">
      <c r="A447" t="s">
        <v>1426</v>
      </c>
      <c r="B447" t="s">
        <v>1427</v>
      </c>
      <c r="C447" t="s">
        <v>3144</v>
      </c>
      <c r="D447" t="s">
        <v>21</v>
      </c>
      <c r="E447">
        <v>7564.0881996959997</v>
      </c>
      <c r="F447">
        <v>27.24</v>
      </c>
      <c r="G447">
        <v>15.7650109491778</v>
      </c>
      <c r="H447">
        <f>(Table2[[#This Row],[1Y Return vs Nifty]]-AVERAGE(Table2[1Y Return vs Nifty]))/_xlfn.STDEV.P(Table2[1Y Return vs Nifty])</f>
        <v>-4.0155591268596684E-2</v>
      </c>
      <c r="I447">
        <v>1.18203608863876</v>
      </c>
      <c r="J447">
        <f>(Table2[[#This Row],[1M Return vs Nifty]]-AVERAGE(Table2[1M Return vs Nifty]))/_xlfn.STDEV.P(Table2[1M Return vs Nifty])</f>
        <v>-0.32434720120297467</v>
      </c>
      <c r="K447">
        <v>-11.680026793961799</v>
      </c>
      <c r="L447">
        <f>(Table2[[#This Row],[6M Return vs Nifty]]-AVERAGE(Table2[6M Return vs Nifty]))/_xlfn.STDEV.P(Table2[6M Return vs Nifty])</f>
        <v>-0.61327477259247942</v>
      </c>
      <c r="M447">
        <v>-3.01800233112685</v>
      </c>
      <c r="N447">
        <f>(Table2[[#This Row],[1W Return vs Nifty]]-AVERAGE(Table2[1W Return vs Nifty]))/_xlfn.STDEV.P(Table2[1W Return vs Nifty])</f>
        <v>-0.98733164720882649</v>
      </c>
      <c r="O447">
        <v>27.12</v>
      </c>
      <c r="P447">
        <v>27.827042717071599</v>
      </c>
      <c r="Q447">
        <v>27.945823957326301</v>
      </c>
      <c r="R447">
        <v>55.625265552702203</v>
      </c>
      <c r="S447" s="1">
        <f>(Table2[[#This Row],[Close Price]]-Table2[[#This Row],[20D EMA]])/Table2[[#This Row],[20D EMA]]</f>
        <v>4.4247787610618523E-3</v>
      </c>
      <c r="T447" s="1">
        <f>(Table2[[#This Row],[Close Price]]-Table2[[#This Row],[50D EMA]])/Table2[[#This Row],[50D EMA]]</f>
        <v>-2.1096123042620554E-2</v>
      </c>
      <c r="U447" s="1">
        <f>(Table2[[#This Row],[Close Price]]-Table2[[#This Row],[200D EMA]])/Table2[[#This Row],[200D EMA]]</f>
        <v>-2.5256866943844856E-2</v>
      </c>
      <c r="V447">
        <v>0.65349442098106703</v>
      </c>
      <c r="W447">
        <v>26.45</v>
      </c>
      <c r="X447">
        <v>27.4</v>
      </c>
      <c r="Y447">
        <v>25.52</v>
      </c>
      <c r="Z447">
        <v>27.4</v>
      </c>
      <c r="AA447">
        <v>25.47</v>
      </c>
      <c r="AB447">
        <v>29.5</v>
      </c>
      <c r="AC447" s="1">
        <f>(Table2[[#This Row],[Close Price]]/Table2[[#This Row],[Day Low]])-1</f>
        <v>2.9867674858222948E-2</v>
      </c>
      <c r="AD447" s="1">
        <f>(Table2[[#This Row],[Day High]]/Table2[[#This Row],[Close Price]])-1</f>
        <v>5.8737151248164921E-3</v>
      </c>
      <c r="AE447" s="1">
        <f>(Table2[[#This Row],[Close Price]]/Table2[[#This Row],[Current Week Low]])-1</f>
        <v>6.7398119122257016E-2</v>
      </c>
      <c r="AF447" s="1">
        <f>(Table2[[#This Row],[Current Week High]]/Table2[[#This Row],[Close Price]])-1</f>
        <v>5.8737151248164921E-3</v>
      </c>
      <c r="AG447" s="1">
        <f>(Table2[[#This Row],[Close Price]]/Table2[[#This Row],[Current Month Low]])-1</f>
        <v>6.9493521790341628E-2</v>
      </c>
      <c r="AH447" s="1">
        <f>(Table2[[#This Row],[Current Month High]]/Table2[[#This Row],[Close Price]])-1</f>
        <v>8.2966226138032395E-2</v>
      </c>
      <c r="AI447">
        <v>48.688668487846499</v>
      </c>
      <c r="AJ447">
        <v>43.274254602022197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-0.11</v>
      </c>
      <c r="AM447" t="s">
        <v>3189</v>
      </c>
      <c r="AN447">
        <v>-3.34</v>
      </c>
      <c r="AO447" t="s">
        <v>3189</v>
      </c>
      <c r="AP447">
        <v>3.4114750051865997E-2</v>
      </c>
      <c r="AQ447">
        <f>(Table2[[#This Row],[Sharpe Ratio]]-AVERAGE(Table2[Sharpe Ratio]))/_xlfn.STDEV.P(Table2[Sharpe Ratio])</f>
        <v>-0.2663928588542171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319</v>
      </c>
      <c r="AT447">
        <f>_xlfn.RANK.AVG(Table2[[#This Row],[6M Return vs Nifty Z-Score]],Table2[6M Return vs Nifty Z-Score])</f>
        <v>535</v>
      </c>
      <c r="AU447">
        <f>_xlfn.RANK.AVG(Table2[[#This Row],[Sharpe Ratio Z-Score]],Table2[Sharpe Ratio Z-Score])</f>
        <v>419</v>
      </c>
      <c r="AV447">
        <f>(Table2[[#This Row],[Rank 1Y]]+Table2[[#This Row],[Rank 6M]]+Table2[[#This Row],[Rank Sharpe]])/3</f>
        <v>424.33333333333331</v>
      </c>
    </row>
    <row r="448" spans="1:48" x14ac:dyDescent="0.3">
      <c r="A448" t="s">
        <v>172</v>
      </c>
      <c r="B448" t="s">
        <v>173</v>
      </c>
      <c r="C448" t="s">
        <v>3154</v>
      </c>
      <c r="D448" t="s">
        <v>174</v>
      </c>
      <c r="E448">
        <v>145394.47159582499</v>
      </c>
      <c r="F448">
        <v>650.25</v>
      </c>
      <c r="G448">
        <v>7.9857104132549299</v>
      </c>
      <c r="H448">
        <f>(Table2[[#This Row],[1Y Return vs Nifty]]-AVERAGE(Table2[1Y Return vs Nifty]))/_xlfn.STDEV.P(Table2[1Y Return vs Nifty])</f>
        <v>-0.19129689189594762</v>
      </c>
      <c r="I448">
        <v>-1.37517852059607</v>
      </c>
      <c r="J448">
        <f>(Table2[[#This Row],[1M Return vs Nifty]]-AVERAGE(Table2[1M Return vs Nifty]))/_xlfn.STDEV.P(Table2[1M Return vs Nifty])</f>
        <v>-0.56120825846742217</v>
      </c>
      <c r="K448">
        <v>-9.0401326517536909</v>
      </c>
      <c r="L448">
        <f>(Table2[[#This Row],[6M Return vs Nifty]]-AVERAGE(Table2[6M Return vs Nifty]))/_xlfn.STDEV.P(Table2[6M Return vs Nifty])</f>
        <v>-0.52790948878114163</v>
      </c>
      <c r="M448">
        <v>0.71922685728880598</v>
      </c>
      <c r="N448">
        <f>(Table2[[#This Row],[1W Return vs Nifty]]-AVERAGE(Table2[1W Return vs Nifty]))/_xlfn.STDEV.P(Table2[1W Return vs Nifty])</f>
        <v>-0.19615602366599871</v>
      </c>
      <c r="O448">
        <v>664.22</v>
      </c>
      <c r="P448">
        <v>680.80404895599395</v>
      </c>
      <c r="Q448">
        <v>645.52496644815903</v>
      </c>
      <c r="R448">
        <v>43.615993158542203</v>
      </c>
      <c r="S448" s="1">
        <f>(Table2[[#This Row],[Close Price]]-Table2[[#This Row],[20D EMA]])/Table2[[#This Row],[20D EMA]]</f>
        <v>-2.103218813043875E-2</v>
      </c>
      <c r="T448" s="1">
        <f>(Table2[[#This Row],[Close Price]]-Table2[[#This Row],[50D EMA]])/Table2[[#This Row],[50D EMA]]</f>
        <v>-4.4879358462759249E-2</v>
      </c>
      <c r="U448" s="1">
        <f>(Table2[[#This Row],[Close Price]]-Table2[[#This Row],[200D EMA]])/Table2[[#This Row],[200D EMA]]</f>
        <v>7.3196759187166534E-3</v>
      </c>
      <c r="V448">
        <v>1.01885892217489</v>
      </c>
      <c r="W448">
        <v>647.6</v>
      </c>
      <c r="X448">
        <v>663.15</v>
      </c>
      <c r="Y448">
        <v>647.6</v>
      </c>
      <c r="Z448">
        <v>670.25</v>
      </c>
      <c r="AA448">
        <v>622.54999999999995</v>
      </c>
      <c r="AB448">
        <v>714.25</v>
      </c>
      <c r="AC448" s="1">
        <f>(Table2[[#This Row],[Close Price]]/Table2[[#This Row],[Day Low]])-1</f>
        <v>4.0920321185917707E-3</v>
      </c>
      <c r="AD448" s="1">
        <f>(Table2[[#This Row],[Day High]]/Table2[[#This Row],[Close Price]])-1</f>
        <v>1.9838523644752026E-2</v>
      </c>
      <c r="AE448" s="1">
        <f>(Table2[[#This Row],[Close Price]]/Table2[[#This Row],[Current Week Low]])-1</f>
        <v>4.0920321185917707E-3</v>
      </c>
      <c r="AF448" s="1">
        <f>(Table2[[#This Row],[Current Week High]]/Table2[[#This Row],[Close Price]])-1</f>
        <v>3.0757400999615436E-2</v>
      </c>
      <c r="AG448" s="1">
        <f>(Table2[[#This Row],[Close Price]]/Table2[[#This Row],[Current Month Low]])-1</f>
        <v>4.4494418119026768E-2</v>
      </c>
      <c r="AH448" s="1">
        <f>(Table2[[#This Row],[Current Month High]]/Table2[[#This Row],[Close Price]])-1</f>
        <v>9.8423683198769707E-2</v>
      </c>
      <c r="AI448">
        <v>18.823529411764699</v>
      </c>
      <c r="AJ448">
        <v>31.0063463281958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</v>
      </c>
      <c r="AM448" t="s">
        <v>3191</v>
      </c>
      <c r="AN448">
        <v>-0.03</v>
      </c>
      <c r="AO448" t="s">
        <v>3189</v>
      </c>
      <c r="AP448">
        <v>3.6823657655244001E-2</v>
      </c>
      <c r="AQ448">
        <f>(Table2[[#This Row],[Sharpe Ratio]]-AVERAGE(Table2[Sharpe Ratio]))/_xlfn.STDEV.P(Table2[Sharpe Ratio])</f>
        <v>-0.23511130210867684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369</v>
      </c>
      <c r="AT448">
        <f>_xlfn.RANK.AVG(Table2[[#This Row],[6M Return vs Nifty Z-Score]],Table2[6M Return vs Nifty Z-Score])</f>
        <v>497</v>
      </c>
      <c r="AU448">
        <f>_xlfn.RANK.AVG(Table2[[#This Row],[Sharpe Ratio Z-Score]],Table2[Sharpe Ratio Z-Score])</f>
        <v>408</v>
      </c>
      <c r="AV448">
        <f>(Table2[[#This Row],[Rank 1Y]]+Table2[[#This Row],[Rank 6M]]+Table2[[#This Row],[Rank Sharpe]])/3</f>
        <v>424.66666666666669</v>
      </c>
    </row>
    <row r="449" spans="1:48" x14ac:dyDescent="0.3">
      <c r="A449" t="s">
        <v>394</v>
      </c>
      <c r="B449" t="s">
        <v>395</v>
      </c>
      <c r="C449" t="s">
        <v>3148</v>
      </c>
      <c r="D449" t="s">
        <v>51</v>
      </c>
      <c r="E449">
        <v>58176.976494659997</v>
      </c>
      <c r="F449">
        <v>27378.3</v>
      </c>
      <c r="G449">
        <v>-4.2051027201324098</v>
      </c>
      <c r="H449">
        <f>(Table2[[#This Row],[1Y Return vs Nifty]]-AVERAGE(Table2[1Y Return vs Nifty]))/_xlfn.STDEV.P(Table2[1Y Return vs Nifty])</f>
        <v>-0.42814792293360776</v>
      </c>
      <c r="I449">
        <v>-1.43521369524897</v>
      </c>
      <c r="J449">
        <f>(Table2[[#This Row],[1M Return vs Nifty]]-AVERAGE(Table2[1M Return vs Nifty]))/_xlfn.STDEV.P(Table2[1M Return vs Nifty])</f>
        <v>-0.5667689943125831</v>
      </c>
      <c r="K449">
        <v>1.0925744410556999</v>
      </c>
      <c r="L449">
        <f>(Table2[[#This Row],[6M Return vs Nifty]]-AVERAGE(Table2[6M Return vs Nifty]))/_xlfn.STDEV.P(Table2[6M Return vs Nifty])</f>
        <v>-0.2002518744378155</v>
      </c>
      <c r="M449">
        <v>-1.6867480496929601</v>
      </c>
      <c r="N449">
        <f>(Table2[[#This Row],[1W Return vs Nifty]]-AVERAGE(Table2[1W Return vs Nifty]))/_xlfn.STDEV.P(Table2[1W Return vs Nifty])</f>
        <v>-0.70550361817803819</v>
      </c>
      <c r="O449">
        <v>27939.87</v>
      </c>
      <c r="P449">
        <v>28300.794927325202</v>
      </c>
      <c r="Q449">
        <v>27444.303520877598</v>
      </c>
      <c r="R449">
        <v>36.121052140102201</v>
      </c>
      <c r="S449" s="1">
        <f>(Table2[[#This Row],[Close Price]]-Table2[[#This Row],[20D EMA]])/Table2[[#This Row],[20D EMA]]</f>
        <v>-2.009923453473476E-2</v>
      </c>
      <c r="T449" s="1">
        <f>(Table2[[#This Row],[Close Price]]-Table2[[#This Row],[50D EMA]])/Table2[[#This Row],[50D EMA]]</f>
        <v>-3.2596078297239199E-2</v>
      </c>
      <c r="U449" s="1">
        <f>(Table2[[#This Row],[Close Price]]-Table2[[#This Row],[200D EMA]])/Table2[[#This Row],[200D EMA]]</f>
        <v>-2.4049989400309734E-3</v>
      </c>
      <c r="V449">
        <v>0.68828355587118495</v>
      </c>
      <c r="W449">
        <v>27248.05</v>
      </c>
      <c r="X449">
        <v>27663.05</v>
      </c>
      <c r="Y449">
        <v>27170</v>
      </c>
      <c r="Z449">
        <v>27978.7</v>
      </c>
      <c r="AA449">
        <v>26912.1</v>
      </c>
      <c r="AB449">
        <v>29809.200000000001</v>
      </c>
      <c r="AC449" s="1">
        <f>(Table2[[#This Row],[Close Price]]/Table2[[#This Row],[Day Low]])-1</f>
        <v>4.780158580155236E-3</v>
      </c>
      <c r="AD449" s="1">
        <f>(Table2[[#This Row],[Day High]]/Table2[[#This Row],[Close Price]])-1</f>
        <v>1.0400572716348311E-2</v>
      </c>
      <c r="AE449" s="1">
        <f>(Table2[[#This Row],[Close Price]]/Table2[[#This Row],[Current Week Low]])-1</f>
        <v>7.6665439823333514E-3</v>
      </c>
      <c r="AF449" s="1">
        <f>(Table2[[#This Row],[Current Week High]]/Table2[[#This Row],[Close Price]])-1</f>
        <v>2.1929776501828036E-2</v>
      </c>
      <c r="AG449" s="1">
        <f>(Table2[[#This Row],[Close Price]]/Table2[[#This Row],[Current Month Low]])-1</f>
        <v>1.7323062860200356E-2</v>
      </c>
      <c r="AH449" s="1">
        <f>(Table2[[#This Row],[Current Month High]]/Table2[[#This Row],[Close Price]])-1</f>
        <v>8.8789296632734827E-2</v>
      </c>
      <c r="AI449">
        <v>11.4787989027806</v>
      </c>
      <c r="AJ449">
        <v>24.446818181818099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-0.03</v>
      </c>
      <c r="AM449" t="s">
        <v>3189</v>
      </c>
      <c r="AN449">
        <v>-4.1100000000000003</v>
      </c>
      <c r="AO449" t="s">
        <v>3189</v>
      </c>
      <c r="AP449">
        <v>1.9204555455552001E-2</v>
      </c>
      <c r="AQ449">
        <f>(Table2[[#This Row],[Sharpe Ratio]]-AVERAGE(Table2[Sharpe Ratio]))/_xlfn.STDEV.P(Table2[Sharpe Ratio])</f>
        <v>-0.43857078687583967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460</v>
      </c>
      <c r="AT449">
        <f>_xlfn.RANK.AVG(Table2[[#This Row],[6M Return vs Nifty Z-Score]],Table2[6M Return vs Nifty Z-Score])</f>
        <v>364</v>
      </c>
      <c r="AU449">
        <f>_xlfn.RANK.AVG(Table2[[#This Row],[Sharpe Ratio Z-Score]],Table2[Sharpe Ratio Z-Score])</f>
        <v>452</v>
      </c>
      <c r="AV449">
        <f>(Table2[[#This Row],[Rank 1Y]]+Table2[[#This Row],[Rank 6M]]+Table2[[#This Row],[Rank Sharpe]])/3</f>
        <v>425.33333333333331</v>
      </c>
    </row>
    <row r="450" spans="1:48" x14ac:dyDescent="0.3">
      <c r="A450" t="s">
        <v>502</v>
      </c>
      <c r="B450" t="s">
        <v>503</v>
      </c>
      <c r="C450" t="s">
        <v>3156</v>
      </c>
      <c r="D450" t="s">
        <v>504</v>
      </c>
      <c r="E450">
        <v>42232.357117979998</v>
      </c>
      <c r="F450">
        <v>642.29999999999995</v>
      </c>
      <c r="G450">
        <v>-0.68179262718711398</v>
      </c>
      <c r="H450">
        <f>(Table2[[#This Row],[1Y Return vs Nifty]]-AVERAGE(Table2[1Y Return vs Nifty]))/_xlfn.STDEV.P(Table2[1Y Return vs Nifty])</f>
        <v>-0.35969476734433714</v>
      </c>
      <c r="I450">
        <v>13.444271146505599</v>
      </c>
      <c r="J450">
        <f>(Table2[[#This Row],[1M Return vs Nifty]]-AVERAGE(Table2[1M Return vs Nifty]))/_xlfn.STDEV.P(Table2[1M Return vs Nifty])</f>
        <v>0.81143778522042964</v>
      </c>
      <c r="K450">
        <v>24.493234635095099</v>
      </c>
      <c r="L450">
        <f>(Table2[[#This Row],[6M Return vs Nifty]]-AVERAGE(Table2[6M Return vs Nifty]))/_xlfn.STDEV.P(Table2[6M Return vs Nifty])</f>
        <v>0.55644664877114103</v>
      </c>
      <c r="M450">
        <v>4.3726126122664102</v>
      </c>
      <c r="N450">
        <f>(Table2[[#This Row],[1W Return vs Nifty]]-AVERAGE(Table2[1W Return vs Nifty]))/_xlfn.STDEV.P(Table2[1W Return vs Nifty])</f>
        <v>0.57726985069475023</v>
      </c>
      <c r="O450">
        <v>621.65</v>
      </c>
      <c r="P450">
        <v>619.90013912668803</v>
      </c>
      <c r="Q450">
        <v>579.05035404518298</v>
      </c>
      <c r="R450">
        <v>62.748936339082903</v>
      </c>
      <c r="S450" s="1">
        <f>(Table2[[#This Row],[Close Price]]-Table2[[#This Row],[20D EMA]])/Table2[[#This Row],[20D EMA]]</f>
        <v>3.321804874125308E-2</v>
      </c>
      <c r="T450" s="1">
        <f>(Table2[[#This Row],[Close Price]]-Table2[[#This Row],[50D EMA]])/Table2[[#This Row],[50D EMA]]</f>
        <v>3.6134627917439613E-2</v>
      </c>
      <c r="U450" s="1">
        <f>(Table2[[#This Row],[Close Price]]-Table2[[#This Row],[200D EMA]])/Table2[[#This Row],[200D EMA]]</f>
        <v>0.10922995817714608</v>
      </c>
      <c r="V450">
        <v>0.73463877511233999</v>
      </c>
      <c r="W450">
        <v>638.25</v>
      </c>
      <c r="X450">
        <v>658.45</v>
      </c>
      <c r="Y450">
        <v>631.15</v>
      </c>
      <c r="Z450">
        <v>658.45</v>
      </c>
      <c r="AA450">
        <v>558.25</v>
      </c>
      <c r="AB450">
        <v>658.45</v>
      </c>
      <c r="AC450" s="1">
        <f>(Table2[[#This Row],[Close Price]]/Table2[[#This Row],[Day Low]])-1</f>
        <v>6.3454759106931213E-3</v>
      </c>
      <c r="AD450" s="1">
        <f>(Table2[[#This Row],[Day High]]/Table2[[#This Row],[Close Price]])-1</f>
        <v>2.5144013700763024E-2</v>
      </c>
      <c r="AE450" s="1">
        <f>(Table2[[#This Row],[Close Price]]/Table2[[#This Row],[Current Week Low]])-1</f>
        <v>1.7666164937019779E-2</v>
      </c>
      <c r="AF450" s="1">
        <f>(Table2[[#This Row],[Current Week High]]/Table2[[#This Row],[Close Price]])-1</f>
        <v>2.5144013700763024E-2</v>
      </c>
      <c r="AG450" s="1">
        <f>(Table2[[#This Row],[Close Price]]/Table2[[#This Row],[Current Month Low]])-1</f>
        <v>0.15055978504254353</v>
      </c>
      <c r="AH450" s="1">
        <f>(Table2[[#This Row],[Current Month High]]/Table2[[#This Row],[Close Price]])-1</f>
        <v>2.5144013700763024E-2</v>
      </c>
      <c r="AI450">
        <v>11.388759146816099</v>
      </c>
      <c r="AJ450">
        <v>52.547203420021297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0.12</v>
      </c>
      <c r="AM450" t="s">
        <v>3190</v>
      </c>
      <c r="AN450">
        <v>5.77</v>
      </c>
      <c r="AO450" t="s">
        <v>3190</v>
      </c>
      <c r="AP450">
        <v>-7.1319620130239E-2</v>
      </c>
      <c r="AQ450">
        <f>(Table2[[#This Row],[Sharpe Ratio]]-AVERAGE(Table2[Sharpe Ratio]))/_xlfn.STDEV.P(Table2[Sharpe Ratio])</f>
        <v>-1.4839136150693886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0.1015459022725953</v>
      </c>
      <c r="AS450">
        <f>_xlfn.RANK.AVG(Table2[[#This Row],[1Y Return vs Nifty Z-Score]],Table2[1Y Return vs Nifty Z-Score])</f>
        <v>438</v>
      </c>
      <c r="AT450">
        <f>_xlfn.RANK.AVG(Table2[[#This Row],[6M Return vs Nifty Z-Score]],Table2[6M Return vs Nifty Z-Score])</f>
        <v>152</v>
      </c>
      <c r="AU450">
        <f>_xlfn.RANK.AVG(Table2[[#This Row],[Sharpe Ratio Z-Score]],Table2[Sharpe Ratio Z-Score])</f>
        <v>686</v>
      </c>
      <c r="AV450">
        <f>(Table2[[#This Row],[Rank 1Y]]+Table2[[#This Row],[Rank 6M]]+Table2[[#This Row],[Rank Sharpe]])/3</f>
        <v>425.33333333333331</v>
      </c>
    </row>
    <row r="451" spans="1:48" x14ac:dyDescent="0.3">
      <c r="A451" t="s">
        <v>523</v>
      </c>
      <c r="B451" t="s">
        <v>524</v>
      </c>
      <c r="C451" t="s">
        <v>3144</v>
      </c>
      <c r="D451" t="s">
        <v>40</v>
      </c>
      <c r="E451">
        <v>39353.437337129901</v>
      </c>
      <c r="F451">
        <v>1140.3</v>
      </c>
      <c r="G451">
        <v>-2.05518648716816</v>
      </c>
      <c r="H451">
        <f>(Table2[[#This Row],[1Y Return vs Nifty]]-AVERAGE(Table2[1Y Return vs Nifty]))/_xlfn.STDEV.P(Table2[1Y Return vs Nifty])</f>
        <v>-0.38637795477392889</v>
      </c>
      <c r="I451">
        <v>-4.7065979665533799</v>
      </c>
      <c r="J451">
        <f>(Table2[[#This Row],[1M Return vs Nifty]]-AVERAGE(Table2[1M Return vs Nifty]))/_xlfn.STDEV.P(Table2[1M Return vs Nifty])</f>
        <v>-0.86977975235424065</v>
      </c>
      <c r="K451">
        <v>11.987378515658</v>
      </c>
      <c r="L451">
        <f>(Table2[[#This Row],[6M Return vs Nifty]]-AVERAGE(Table2[6M Return vs Nifty]))/_xlfn.STDEV.P(Table2[6M Return vs Nifty])</f>
        <v>0.152049389096724</v>
      </c>
      <c r="M451">
        <v>-1.17230410242843</v>
      </c>
      <c r="N451">
        <f>(Table2[[#This Row],[1W Return vs Nifty]]-AVERAGE(Table2[1W Return vs Nifty]))/_xlfn.STDEV.P(Table2[1W Return vs Nifty])</f>
        <v>-0.59659525579649619</v>
      </c>
      <c r="O451">
        <v>1199.1500000000001</v>
      </c>
      <c r="P451">
        <v>1188.46617717805</v>
      </c>
      <c r="Q451">
        <v>1077.5439014313699</v>
      </c>
      <c r="R451">
        <v>29.460633389127899</v>
      </c>
      <c r="S451" s="1">
        <f>(Table2[[#This Row],[Close Price]]-Table2[[#This Row],[20D EMA]])/Table2[[#This Row],[20D EMA]]</f>
        <v>-4.9076429137305699E-2</v>
      </c>
      <c r="T451" s="1">
        <f>(Table2[[#This Row],[Close Price]]-Table2[[#This Row],[50D EMA]])/Table2[[#This Row],[50D EMA]]</f>
        <v>-4.0528016785818896E-2</v>
      </c>
      <c r="U451" s="1">
        <f>(Table2[[#This Row],[Close Price]]-Table2[[#This Row],[200D EMA]])/Table2[[#This Row],[200D EMA]]</f>
        <v>5.8239945941197489E-2</v>
      </c>
      <c r="V451">
        <v>0.81466048768470201</v>
      </c>
      <c r="W451">
        <v>1093.8499999999999</v>
      </c>
      <c r="X451">
        <v>1197.75</v>
      </c>
      <c r="Y451">
        <v>1093.8499999999999</v>
      </c>
      <c r="Z451">
        <v>1204.95</v>
      </c>
      <c r="AA451">
        <v>1093.8499999999999</v>
      </c>
      <c r="AB451">
        <v>1299</v>
      </c>
      <c r="AC451" s="1">
        <f>(Table2[[#This Row],[Close Price]]/Table2[[#This Row],[Day Low]])-1</f>
        <v>4.246468894272537E-2</v>
      </c>
      <c r="AD451" s="1">
        <f>(Table2[[#This Row],[Day High]]/Table2[[#This Row],[Close Price]])-1</f>
        <v>5.0381478558274129E-2</v>
      </c>
      <c r="AE451" s="1">
        <f>(Table2[[#This Row],[Close Price]]/Table2[[#This Row],[Current Week Low]])-1</f>
        <v>4.246468894272537E-2</v>
      </c>
      <c r="AF451" s="1">
        <f>(Table2[[#This Row],[Current Week High]]/Table2[[#This Row],[Close Price]])-1</f>
        <v>5.6695606419363331E-2</v>
      </c>
      <c r="AG451" s="1">
        <f>(Table2[[#This Row],[Close Price]]/Table2[[#This Row],[Current Month Low]])-1</f>
        <v>4.246468894272537E-2</v>
      </c>
      <c r="AH451" s="1">
        <f>(Table2[[#This Row],[Current Month High]]/Table2[[#This Row],[Close Price]])-1</f>
        <v>0.13917390160484078</v>
      </c>
      <c r="AI451">
        <v>14.570727001666199</v>
      </c>
      <c r="AJ451">
        <v>33.485513608428398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0.01</v>
      </c>
      <c r="AM451" t="s">
        <v>3190</v>
      </c>
      <c r="AN451">
        <v>-6.46</v>
      </c>
      <c r="AO451" t="s">
        <v>3189</v>
      </c>
      <c r="AP451">
        <v>-1.2515404455326E-2</v>
      </c>
      <c r="AQ451">
        <f>(Table2[[#This Row],[Sharpe Ratio]]-AVERAGE(Table2[Sharpe Ratio]))/_xlfn.STDEV.P(Table2[Sharpe Ratio])</f>
        <v>-0.80486224867433664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-2.5055658225022781</v>
      </c>
      <c r="AS451">
        <f>_xlfn.RANK.AVG(Table2[[#This Row],[1Y Return vs Nifty Z-Score]],Table2[1Y Return vs Nifty Z-Score])</f>
        <v>448</v>
      </c>
      <c r="AT451">
        <f>_xlfn.RANK.AVG(Table2[[#This Row],[6M Return vs Nifty Z-Score]],Table2[6M Return vs Nifty Z-Score])</f>
        <v>248</v>
      </c>
      <c r="AU451">
        <f>_xlfn.RANK.AVG(Table2[[#This Row],[Sharpe Ratio Z-Score]],Table2[Sharpe Ratio Z-Score])</f>
        <v>583</v>
      </c>
      <c r="AV451">
        <f>(Table2[[#This Row],[Rank 1Y]]+Table2[[#This Row],[Rank 6M]]+Table2[[#This Row],[Rank Sharpe]])/3</f>
        <v>426.33333333333331</v>
      </c>
    </row>
    <row r="452" spans="1:48" x14ac:dyDescent="0.3">
      <c r="A452" t="s">
        <v>387</v>
      </c>
      <c r="B452" t="s">
        <v>388</v>
      </c>
      <c r="C452" t="s">
        <v>3158</v>
      </c>
      <c r="D452" t="s">
        <v>256</v>
      </c>
      <c r="E452">
        <v>59288.738987369899</v>
      </c>
      <c r="F452">
        <v>6951.9</v>
      </c>
      <c r="G452">
        <v>-6.44608516119973E-2</v>
      </c>
      <c r="H452">
        <f>(Table2[[#This Row],[1Y Return vs Nifty]]-AVERAGE(Table2[1Y Return vs Nifty]))/_xlfn.STDEV.P(Table2[1Y Return vs Nifty])</f>
        <v>-0.34770084487686609</v>
      </c>
      <c r="I452">
        <v>-6.6996409291303696</v>
      </c>
      <c r="J452">
        <f>(Table2[[#This Row],[1M Return vs Nifty]]-AVERAGE(Table2[1M Return vs Nifty]))/_xlfn.STDEV.P(Table2[1M Return vs Nifty])</f>
        <v>-1.0543846195345929</v>
      </c>
      <c r="K452">
        <v>-21.491258331908099</v>
      </c>
      <c r="L452">
        <f>(Table2[[#This Row],[6M Return vs Nifty]]-AVERAGE(Table2[6M Return vs Nifty]))/_xlfn.STDEV.P(Table2[6M Return vs Nifty])</f>
        <v>-0.93053695041411966</v>
      </c>
      <c r="M452">
        <v>4.2297321276358497</v>
      </c>
      <c r="N452">
        <f>(Table2[[#This Row],[1W Return vs Nifty]]-AVERAGE(Table2[1W Return vs Nifty]))/_xlfn.STDEV.P(Table2[1W Return vs Nifty])</f>
        <v>0.54702189135897061</v>
      </c>
      <c r="O452">
        <v>7092.96</v>
      </c>
      <c r="P452">
        <v>7492.1155557517995</v>
      </c>
      <c r="Q452">
        <v>7401.2576685548202</v>
      </c>
      <c r="R452">
        <v>49.9039435339064</v>
      </c>
      <c r="S452" s="1">
        <f>(Table2[[#This Row],[Close Price]]-Table2[[#This Row],[20D EMA]])/Table2[[#This Row],[20D EMA]]</f>
        <v>-1.9887324896799136E-2</v>
      </c>
      <c r="T452" s="1">
        <f>(Table2[[#This Row],[Close Price]]-Table2[[#This Row],[50D EMA]])/Table2[[#This Row],[50D EMA]]</f>
        <v>-7.2104541331729596E-2</v>
      </c>
      <c r="U452" s="1">
        <f>(Table2[[#This Row],[Close Price]]-Table2[[#This Row],[200D EMA]])/Table2[[#This Row],[200D EMA]]</f>
        <v>-6.0713690656112873E-2</v>
      </c>
      <c r="V452">
        <v>0.73812512412796405</v>
      </c>
      <c r="W452">
        <v>6903.1</v>
      </c>
      <c r="X452">
        <v>7085.05</v>
      </c>
      <c r="Y452">
        <v>6551.5</v>
      </c>
      <c r="Z452">
        <v>7100</v>
      </c>
      <c r="AA452">
        <v>6351</v>
      </c>
      <c r="AB452">
        <v>8040</v>
      </c>
      <c r="AC452" s="1">
        <f>(Table2[[#This Row],[Close Price]]/Table2[[#This Row],[Day Low]])-1</f>
        <v>7.0692877113180952E-3</v>
      </c>
      <c r="AD452" s="1">
        <f>(Table2[[#This Row],[Day High]]/Table2[[#This Row],[Close Price]])-1</f>
        <v>1.915303729915574E-2</v>
      </c>
      <c r="AE452" s="1">
        <f>(Table2[[#This Row],[Close Price]]/Table2[[#This Row],[Current Week Low]])-1</f>
        <v>6.1115775013355744E-2</v>
      </c>
      <c r="AF452" s="1">
        <f>(Table2[[#This Row],[Current Week High]]/Table2[[#This Row],[Close Price]])-1</f>
        <v>2.1303528531768423E-2</v>
      </c>
      <c r="AG452" s="1">
        <f>(Table2[[#This Row],[Close Price]]/Table2[[#This Row],[Current Month Low]])-1</f>
        <v>9.4615021256494902E-2</v>
      </c>
      <c r="AH452" s="1">
        <f>(Table2[[#This Row],[Current Month High]]/Table2[[#This Row],[Close Price]])-1</f>
        <v>0.15651836188667856</v>
      </c>
      <c r="AI452">
        <v>42.911290438585098</v>
      </c>
      <c r="AJ452">
        <v>30.5521126760563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7.0000000000000007E-2</v>
      </c>
      <c r="AM452" t="s">
        <v>3190</v>
      </c>
      <c r="AN452">
        <v>-7.78</v>
      </c>
      <c r="AO452" t="s">
        <v>3189</v>
      </c>
      <c r="AP452">
        <v>0.111513455319287</v>
      </c>
      <c r="AQ452">
        <f>(Table2[[#This Row],[Sharpe Ratio]]-AVERAGE(Table2[Sharpe Ratio]))/_xlfn.STDEV.P(Table2[Sharpe Ratio])</f>
        <v>0.62738143888668851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434</v>
      </c>
      <c r="AT452">
        <f>_xlfn.RANK.AVG(Table2[[#This Row],[6M Return vs Nifty Z-Score]],Table2[6M Return vs Nifty Z-Score])</f>
        <v>656</v>
      </c>
      <c r="AU452">
        <f>_xlfn.RANK.AVG(Table2[[#This Row],[Sharpe Ratio Z-Score]],Table2[Sharpe Ratio Z-Score])</f>
        <v>191</v>
      </c>
      <c r="AV452">
        <f>(Table2[[#This Row],[Rank 1Y]]+Table2[[#This Row],[Rank 6M]]+Table2[[#This Row],[Rank Sharpe]])/3</f>
        <v>427</v>
      </c>
    </row>
    <row r="453" spans="1:48" x14ac:dyDescent="0.3">
      <c r="A453" t="s">
        <v>1183</v>
      </c>
      <c r="B453" t="s">
        <v>1184</v>
      </c>
      <c r="C453" t="s">
        <v>3150</v>
      </c>
      <c r="D453" t="s">
        <v>425</v>
      </c>
      <c r="E453">
        <v>10340.145718845</v>
      </c>
      <c r="F453">
        <v>377.35</v>
      </c>
      <c r="G453">
        <v>-10.1430370479132</v>
      </c>
      <c r="H453">
        <f>(Table2[[#This Row],[1Y Return vs Nifty]]-AVERAGE(Table2[1Y Return vs Nifty]))/_xlfn.STDEV.P(Table2[1Y Return vs Nifty])</f>
        <v>-0.54351396557411313</v>
      </c>
      <c r="I453">
        <v>1.852696759041</v>
      </c>
      <c r="J453">
        <f>(Table2[[#This Row],[1M Return vs Nifty]]-AVERAGE(Table2[1M Return vs Nifty]))/_xlfn.STDEV.P(Table2[1M Return vs Nifty])</f>
        <v>-0.26222750468493788</v>
      </c>
      <c r="K453">
        <v>-13.8389024648298</v>
      </c>
      <c r="L453">
        <f>(Table2[[#This Row],[6M Return vs Nifty]]-AVERAGE(Table2[6M Return vs Nifty]))/_xlfn.STDEV.P(Table2[6M Return vs Nifty])</f>
        <v>-0.68308553939954919</v>
      </c>
      <c r="M453">
        <v>-3.3652401714121001</v>
      </c>
      <c r="N453">
        <f>(Table2[[#This Row],[1W Return vs Nifty]]-AVERAGE(Table2[1W Return vs Nifty]))/_xlfn.STDEV.P(Table2[1W Return vs Nifty])</f>
        <v>-1.0608422886372195</v>
      </c>
      <c r="O453">
        <v>377.29</v>
      </c>
      <c r="P453">
        <v>391.62823137795698</v>
      </c>
      <c r="Q453">
        <v>398.26161011457702</v>
      </c>
      <c r="R453">
        <v>54.537595513308197</v>
      </c>
      <c r="S453" s="1">
        <f>(Table2[[#This Row],[Close Price]]-Table2[[#This Row],[20D EMA]])/Table2[[#This Row],[20D EMA]]</f>
        <v>1.5902886373877459E-4</v>
      </c>
      <c r="T453" s="1">
        <f>(Table2[[#This Row],[Close Price]]-Table2[[#This Row],[50D EMA]])/Table2[[#This Row],[50D EMA]]</f>
        <v>-3.6458636620037642E-2</v>
      </c>
      <c r="U453" s="1">
        <f>(Table2[[#This Row],[Close Price]]-Table2[[#This Row],[200D EMA]])/Table2[[#This Row],[200D EMA]]</f>
        <v>-5.2507220338311997E-2</v>
      </c>
      <c r="V453">
        <v>0.65413560964110695</v>
      </c>
      <c r="W453">
        <v>373.85</v>
      </c>
      <c r="X453">
        <v>384.05</v>
      </c>
      <c r="Y453">
        <v>363.5</v>
      </c>
      <c r="Z453">
        <v>384.05</v>
      </c>
      <c r="AA453">
        <v>355.15</v>
      </c>
      <c r="AB453">
        <v>401.5</v>
      </c>
      <c r="AC453" s="1">
        <f>(Table2[[#This Row],[Close Price]]/Table2[[#This Row],[Day Low]])-1</f>
        <v>9.3620436003745144E-3</v>
      </c>
      <c r="AD453" s="1">
        <f>(Table2[[#This Row],[Day High]]/Table2[[#This Row],[Close Price]])-1</f>
        <v>1.7755399496488744E-2</v>
      </c>
      <c r="AE453" s="1">
        <f>(Table2[[#This Row],[Close Price]]/Table2[[#This Row],[Current Week Low]])-1</f>
        <v>3.8101788170564088E-2</v>
      </c>
      <c r="AF453" s="1">
        <f>(Table2[[#This Row],[Current Week High]]/Table2[[#This Row],[Close Price]])-1</f>
        <v>1.7755399496488744E-2</v>
      </c>
      <c r="AG453" s="1">
        <f>(Table2[[#This Row],[Close Price]]/Table2[[#This Row],[Current Month Low]])-1</f>
        <v>6.2508799098972334E-2</v>
      </c>
      <c r="AH453" s="1">
        <f>(Table2[[#This Row],[Current Month High]]/Table2[[#This Row],[Close Price]])-1</f>
        <v>6.399893997614936E-2</v>
      </c>
      <c r="AI453">
        <v>46.800053001192502</v>
      </c>
      <c r="AJ453">
        <v>12.089707411257899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-0.01</v>
      </c>
      <c r="AM453" t="s">
        <v>3189</v>
      </c>
      <c r="AN453">
        <v>-0.03</v>
      </c>
      <c r="AO453" t="s">
        <v>3189</v>
      </c>
      <c r="AP453">
        <v>0.106468729406919</v>
      </c>
      <c r="AQ453">
        <f>(Table2[[#This Row],[Sharpe Ratio]]-AVERAGE(Table2[Sharpe Ratio]))/_xlfn.STDEV.P(Table2[Sharpe Ratio])</f>
        <v>0.56912663547565601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504</v>
      </c>
      <c r="AT453">
        <f>_xlfn.RANK.AVG(Table2[[#This Row],[6M Return vs Nifty Z-Score]],Table2[6M Return vs Nifty Z-Score])</f>
        <v>571</v>
      </c>
      <c r="AU453">
        <f>_xlfn.RANK.AVG(Table2[[#This Row],[Sharpe Ratio Z-Score]],Table2[Sharpe Ratio Z-Score])</f>
        <v>206</v>
      </c>
      <c r="AV453">
        <f>(Table2[[#This Row],[Rank 1Y]]+Table2[[#This Row],[Rank 6M]]+Table2[[#This Row],[Rank Sharpe]])/3</f>
        <v>427</v>
      </c>
    </row>
    <row r="454" spans="1:48" x14ac:dyDescent="0.3">
      <c r="A454" t="s">
        <v>1276</v>
      </c>
      <c r="B454" t="s">
        <v>1277</v>
      </c>
      <c r="C454" t="s">
        <v>3147</v>
      </c>
      <c r="D454" t="s">
        <v>46</v>
      </c>
      <c r="E454">
        <v>9151.3738840000005</v>
      </c>
      <c r="F454">
        <v>325.39999999999998</v>
      </c>
      <c r="G454">
        <v>-6.48124805677186</v>
      </c>
      <c r="H454">
        <f>(Table2[[#This Row],[1Y Return vs Nifty]]-AVERAGE(Table2[1Y Return vs Nifty]))/_xlfn.STDEV.P(Table2[1Y Return vs Nifty])</f>
        <v>-0.47237035205920458</v>
      </c>
      <c r="I454">
        <v>19.972051277080102</v>
      </c>
      <c r="J454">
        <f>(Table2[[#This Row],[1M Return vs Nifty]]-AVERAGE(Table2[1M Return vs Nifty]))/_xlfn.STDEV.P(Table2[1M Return vs Nifty])</f>
        <v>1.4160710051832925</v>
      </c>
      <c r="K454">
        <v>12.525601426965901</v>
      </c>
      <c r="L454">
        <f>(Table2[[#This Row],[6M Return vs Nifty]]-AVERAGE(Table2[6M Return vs Nifty]))/_xlfn.STDEV.P(Table2[6M Return vs Nifty])</f>
        <v>0.16945370499066847</v>
      </c>
      <c r="M454">
        <v>4.3972587287258902</v>
      </c>
      <c r="N454">
        <f>(Table2[[#This Row],[1W Return vs Nifty]]-AVERAGE(Table2[1W Return vs Nifty]))/_xlfn.STDEV.P(Table2[1W Return vs Nifty])</f>
        <v>0.5824874612759211</v>
      </c>
      <c r="O454">
        <v>309.51</v>
      </c>
      <c r="P454">
        <v>313.77079929090303</v>
      </c>
      <c r="Q454">
        <v>311.12331703380499</v>
      </c>
      <c r="R454">
        <v>66.678623497704194</v>
      </c>
      <c r="S454" s="1">
        <f>(Table2[[#This Row],[Close Price]]-Table2[[#This Row],[20D EMA]])/Table2[[#This Row],[20D EMA]]</f>
        <v>5.1339213595683456E-2</v>
      </c>
      <c r="T454" s="1">
        <f>(Table2[[#This Row],[Close Price]]-Table2[[#This Row],[50D EMA]])/Table2[[#This Row],[50D EMA]]</f>
        <v>3.7062724560022839E-2</v>
      </c>
      <c r="U454" s="1">
        <f>(Table2[[#This Row],[Close Price]]-Table2[[#This Row],[200D EMA]])/Table2[[#This Row],[200D EMA]]</f>
        <v>4.588753778503768E-2</v>
      </c>
      <c r="V454">
        <v>1.2149207888465099</v>
      </c>
      <c r="W454">
        <v>324.14999999999998</v>
      </c>
      <c r="X454">
        <v>331.65</v>
      </c>
      <c r="Y454">
        <v>311.75</v>
      </c>
      <c r="Z454">
        <v>332</v>
      </c>
      <c r="AA454">
        <v>281.14999999999998</v>
      </c>
      <c r="AB454">
        <v>332</v>
      </c>
      <c r="AC454" s="1">
        <f>(Table2[[#This Row],[Close Price]]/Table2[[#This Row],[Day Low]])-1</f>
        <v>3.8562393953416318E-3</v>
      </c>
      <c r="AD454" s="1">
        <f>(Table2[[#This Row],[Day High]]/Table2[[#This Row],[Close Price]])-1</f>
        <v>1.9207129686539703E-2</v>
      </c>
      <c r="AE454" s="1">
        <f>(Table2[[#This Row],[Close Price]]/Table2[[#This Row],[Current Week Low]])-1</f>
        <v>4.3785084202084823E-2</v>
      </c>
      <c r="AF454" s="1">
        <f>(Table2[[#This Row],[Current Week High]]/Table2[[#This Row],[Close Price]])-1</f>
        <v>2.0282728948985973E-2</v>
      </c>
      <c r="AG454" s="1">
        <f>(Table2[[#This Row],[Close Price]]/Table2[[#This Row],[Current Month Low]])-1</f>
        <v>0.15738929397118984</v>
      </c>
      <c r="AH454" s="1">
        <f>(Table2[[#This Row],[Current Month High]]/Table2[[#This Row],[Close Price]])-1</f>
        <v>2.0282728948985973E-2</v>
      </c>
      <c r="AI454">
        <v>27.658266748616999</v>
      </c>
      <c r="AJ454">
        <v>37.4445617740232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0.01</v>
      </c>
      <c r="AM454" t="s">
        <v>3190</v>
      </c>
      <c r="AN454">
        <v>12.85</v>
      </c>
      <c r="AO454" t="s">
        <v>3190</v>
      </c>
      <c r="AP454">
        <v>-6.4369938576229998E-3</v>
      </c>
      <c r="AQ454">
        <f>(Table2[[#This Row],[Sharpe Ratio]]-AVERAGE(Table2[Sharpe Ratio]))/_xlfn.STDEV.P(Table2[Sharpe Ratio])</f>
        <v>-0.73467080109685823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473</v>
      </c>
      <c r="AT454">
        <f>_xlfn.RANK.AVG(Table2[[#This Row],[6M Return vs Nifty Z-Score]],Table2[6M Return vs Nifty Z-Score])</f>
        <v>242</v>
      </c>
      <c r="AU454">
        <f>_xlfn.RANK.AVG(Table2[[#This Row],[Sharpe Ratio Z-Score]],Table2[Sharpe Ratio Z-Score])</f>
        <v>571</v>
      </c>
      <c r="AV454">
        <f>(Table2[[#This Row],[Rank 1Y]]+Table2[[#This Row],[Rank 6M]]+Table2[[#This Row],[Rank Sharpe]])/3</f>
        <v>428.66666666666669</v>
      </c>
    </row>
    <row r="455" spans="1:48" x14ac:dyDescent="0.3">
      <c r="A455" t="s">
        <v>1360</v>
      </c>
      <c r="B455" t="s">
        <v>1361</v>
      </c>
      <c r="C455" t="s">
        <v>3143</v>
      </c>
      <c r="D455" t="s">
        <v>249</v>
      </c>
      <c r="E455">
        <v>8276.1002157000003</v>
      </c>
      <c r="F455">
        <v>702.15</v>
      </c>
      <c r="G455">
        <v>-13.015529766379901</v>
      </c>
      <c r="H455">
        <f>(Table2[[#This Row],[1Y Return vs Nifty]]-AVERAGE(Table2[1Y Return vs Nifty]))/_xlfn.STDEV.P(Table2[1Y Return vs Nifty])</f>
        <v>-0.59932261874374515</v>
      </c>
      <c r="I455">
        <v>-0.61006374106945405</v>
      </c>
      <c r="J455">
        <f>(Table2[[#This Row],[1M Return vs Nifty]]-AVERAGE(Table2[1M Return vs Nifty]))/_xlfn.STDEV.P(Table2[1M Return vs Nifty])</f>
        <v>-0.49033978503039788</v>
      </c>
      <c r="K455">
        <v>-5.9560430058834104</v>
      </c>
      <c r="L455">
        <f>(Table2[[#This Row],[6M Return vs Nifty]]-AVERAGE(Table2[6M Return vs Nifty]))/_xlfn.STDEV.P(Table2[6M Return vs Nifty])</f>
        <v>-0.4281804186983873</v>
      </c>
      <c r="M455">
        <v>-2.0294850262542599</v>
      </c>
      <c r="N455">
        <f>(Table2[[#This Row],[1W Return vs Nifty]]-AVERAGE(Table2[1W Return vs Nifty]))/_xlfn.STDEV.P(Table2[1W Return vs Nifty])</f>
        <v>-0.77806142169263248</v>
      </c>
      <c r="O455">
        <v>724.91</v>
      </c>
      <c r="P455">
        <v>737.66419346016301</v>
      </c>
      <c r="Q455">
        <v>725.67041614958498</v>
      </c>
      <c r="R455">
        <v>41.399408111818701</v>
      </c>
      <c r="S455" s="1">
        <f>(Table2[[#This Row],[Close Price]]-Table2[[#This Row],[20D EMA]])/Table2[[#This Row],[20D EMA]]</f>
        <v>-3.1397001007021551E-2</v>
      </c>
      <c r="T455" s="1">
        <f>(Table2[[#This Row],[Close Price]]-Table2[[#This Row],[50D EMA]])/Table2[[#This Row],[50D EMA]]</f>
        <v>-4.8144120014252723E-2</v>
      </c>
      <c r="U455" s="1">
        <f>(Table2[[#This Row],[Close Price]]-Table2[[#This Row],[200D EMA]])/Table2[[#This Row],[200D EMA]]</f>
        <v>-3.241198156373052E-2</v>
      </c>
      <c r="V455">
        <v>0.99881822096843897</v>
      </c>
      <c r="W455">
        <v>694.85</v>
      </c>
      <c r="X455">
        <v>710.95</v>
      </c>
      <c r="Y455">
        <v>682.5</v>
      </c>
      <c r="Z455">
        <v>730.45</v>
      </c>
      <c r="AA455">
        <v>670.1</v>
      </c>
      <c r="AB455">
        <v>854</v>
      </c>
      <c r="AC455" s="1">
        <f>(Table2[[#This Row],[Close Price]]/Table2[[#This Row],[Day Low]])-1</f>
        <v>1.0505864575088175E-2</v>
      </c>
      <c r="AD455" s="1">
        <f>(Table2[[#This Row],[Day High]]/Table2[[#This Row],[Close Price]])-1</f>
        <v>1.2532934558142861E-2</v>
      </c>
      <c r="AE455" s="1">
        <f>(Table2[[#This Row],[Close Price]]/Table2[[#This Row],[Current Week Low]])-1</f>
        <v>2.8791208791208778E-2</v>
      </c>
      <c r="AF455" s="1">
        <f>(Table2[[#This Row],[Current Week High]]/Table2[[#This Row],[Close Price]])-1</f>
        <v>4.0304778181300405E-2</v>
      </c>
      <c r="AG455" s="1">
        <f>(Table2[[#This Row],[Close Price]]/Table2[[#This Row],[Current Month Low]])-1</f>
        <v>4.7828682286225943E-2</v>
      </c>
      <c r="AH455" s="1">
        <f>(Table2[[#This Row],[Current Month High]]/Table2[[#This Row],[Close Price]])-1</f>
        <v>0.21626433098340825</v>
      </c>
      <c r="AI455">
        <v>31.2682475254575</v>
      </c>
      <c r="AJ455">
        <v>10.4791125796554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-7.0000000000000007E-2</v>
      </c>
      <c r="AM455" t="s">
        <v>3189</v>
      </c>
      <c r="AN455">
        <v>-14.4</v>
      </c>
      <c r="AO455" t="s">
        <v>3189</v>
      </c>
      <c r="AP455">
        <v>7.3978809163643994E-2</v>
      </c>
      <c r="AQ455">
        <f>(Table2[[#This Row],[Sharpe Ratio]]-AVERAGE(Table2[Sharpe Ratio]))/_xlfn.STDEV.P(Table2[Sharpe Ratio])</f>
        <v>0.19394392991540901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523</v>
      </c>
      <c r="AT455">
        <f>_xlfn.RANK.AVG(Table2[[#This Row],[6M Return vs Nifty Z-Score]],Table2[6M Return vs Nifty Z-Score])</f>
        <v>463</v>
      </c>
      <c r="AU455">
        <f>_xlfn.RANK.AVG(Table2[[#This Row],[Sharpe Ratio Z-Score]],Table2[Sharpe Ratio Z-Score])</f>
        <v>301</v>
      </c>
      <c r="AV455">
        <f>(Table2[[#This Row],[Rank 1Y]]+Table2[[#This Row],[Rank 6M]]+Table2[[#This Row],[Rank Sharpe]])/3</f>
        <v>429</v>
      </c>
    </row>
    <row r="456" spans="1:48" x14ac:dyDescent="0.3">
      <c r="A456" t="s">
        <v>1873</v>
      </c>
      <c r="B456" t="s">
        <v>1874</v>
      </c>
      <c r="C456" t="s">
        <v>3158</v>
      </c>
      <c r="D456" t="s">
        <v>499</v>
      </c>
      <c r="E456">
        <v>4039.9176733999998</v>
      </c>
      <c r="F456">
        <v>350.05</v>
      </c>
      <c r="G456">
        <v>-22.084393389729399</v>
      </c>
      <c r="H456">
        <f>(Table2[[#This Row],[1Y Return vs Nifty]]-AVERAGE(Table2[1Y Return vs Nifty]))/_xlfn.STDEV.P(Table2[1Y Return vs Nifty])</f>
        <v>-0.77551838813402074</v>
      </c>
      <c r="I456">
        <v>-2.5333061026056898</v>
      </c>
      <c r="J456">
        <f>(Table2[[#This Row],[1M Return vs Nifty]]-AVERAGE(Table2[1M Return vs Nifty]))/_xlfn.STDEV.P(Table2[1M Return vs Nifty])</f>
        <v>-0.66847939735865392</v>
      </c>
      <c r="K456">
        <v>-11.3966431849204</v>
      </c>
      <c r="L456">
        <f>(Table2[[#This Row],[6M Return vs Nifty]]-AVERAGE(Table2[6M Return vs Nifty]))/_xlfn.STDEV.P(Table2[6M Return vs Nifty])</f>
        <v>-0.60411110128213452</v>
      </c>
      <c r="M456">
        <v>3.0520160411068402</v>
      </c>
      <c r="N456">
        <f>(Table2[[#This Row],[1W Return vs Nifty]]-AVERAGE(Table2[1W Return vs Nifty]))/_xlfn.STDEV.P(Table2[1W Return vs Nifty])</f>
        <v>0.29769807091888068</v>
      </c>
      <c r="O456">
        <v>354.48</v>
      </c>
      <c r="P456">
        <v>369.19709127803799</v>
      </c>
      <c r="Q456">
        <v>367.45783680621997</v>
      </c>
      <c r="R456">
        <v>53.843349905209998</v>
      </c>
      <c r="S456" s="1">
        <f>(Table2[[#This Row],[Close Price]]-Table2[[#This Row],[20D EMA]])/Table2[[#This Row],[20D EMA]]</f>
        <v>-1.2497178966373299E-2</v>
      </c>
      <c r="T456" s="1">
        <f>(Table2[[#This Row],[Close Price]]-Table2[[#This Row],[50D EMA]])/Table2[[#This Row],[50D EMA]]</f>
        <v>-5.1861435884440719E-2</v>
      </c>
      <c r="U456" s="1">
        <f>(Table2[[#This Row],[Close Price]]-Table2[[#This Row],[200D EMA]])/Table2[[#This Row],[200D EMA]]</f>
        <v>-4.7373698592255195E-2</v>
      </c>
      <c r="V456">
        <v>0.436029857376865</v>
      </c>
      <c r="W456">
        <v>348.7</v>
      </c>
      <c r="X456">
        <v>356.9</v>
      </c>
      <c r="Y456">
        <v>334.6</v>
      </c>
      <c r="Z456">
        <v>356.9</v>
      </c>
      <c r="AA456">
        <v>321.35000000000002</v>
      </c>
      <c r="AB456">
        <v>383.9</v>
      </c>
      <c r="AC456" s="1">
        <f>(Table2[[#This Row],[Close Price]]/Table2[[#This Row],[Day Low]])-1</f>
        <v>3.8715227989676304E-3</v>
      </c>
      <c r="AD456" s="1">
        <f>(Table2[[#This Row],[Day High]]/Table2[[#This Row],[Close Price]])-1</f>
        <v>1.9568633052420958E-2</v>
      </c>
      <c r="AE456" s="1">
        <f>(Table2[[#This Row],[Close Price]]/Table2[[#This Row],[Current Week Low]])-1</f>
        <v>4.6174536760310803E-2</v>
      </c>
      <c r="AF456" s="1">
        <f>(Table2[[#This Row],[Current Week High]]/Table2[[#This Row],[Close Price]])-1</f>
        <v>1.9568633052420958E-2</v>
      </c>
      <c r="AG456" s="1">
        <f>(Table2[[#This Row],[Close Price]]/Table2[[#This Row],[Current Month Low]])-1</f>
        <v>8.9310720398319443E-2</v>
      </c>
      <c r="AH456" s="1">
        <f>(Table2[[#This Row],[Current Month High]]/Table2[[#This Row],[Close Price]])-1</f>
        <v>9.6700471361234053E-2</v>
      </c>
      <c r="AI456">
        <v>31.0812741036994</v>
      </c>
      <c r="AJ456">
        <v>15.223831468070999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0.06</v>
      </c>
      <c r="AM456" t="s">
        <v>3190</v>
      </c>
      <c r="AN456">
        <v>-5.29</v>
      </c>
      <c r="AO456" t="s">
        <v>3189</v>
      </c>
      <c r="AP456">
        <v>0.117714168536244</v>
      </c>
      <c r="AQ456">
        <f>(Table2[[#This Row],[Sharpe Ratio]]-AVERAGE(Table2[Sharpe Ratio]))/_xlfn.STDEV.P(Table2[Sharpe Ratio])</f>
        <v>0.69898519610497989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588</v>
      </c>
      <c r="AT456">
        <f>_xlfn.RANK.AVG(Table2[[#This Row],[6M Return vs Nifty Z-Score]],Table2[6M Return vs Nifty Z-Score])</f>
        <v>531</v>
      </c>
      <c r="AU456">
        <f>_xlfn.RANK.AVG(Table2[[#This Row],[Sharpe Ratio Z-Score]],Table2[Sharpe Ratio Z-Score])</f>
        <v>169</v>
      </c>
      <c r="AV456">
        <f>(Table2[[#This Row],[Rank 1Y]]+Table2[[#This Row],[Rank 6M]]+Table2[[#This Row],[Rank Sharpe]])/3</f>
        <v>429.33333333333331</v>
      </c>
    </row>
    <row r="457" spans="1:48" x14ac:dyDescent="0.3">
      <c r="A457" t="s">
        <v>662</v>
      </c>
      <c r="B457" t="s">
        <v>663</v>
      </c>
      <c r="C457" t="s">
        <v>3142</v>
      </c>
      <c r="D457" t="s">
        <v>18</v>
      </c>
      <c r="E457">
        <v>27086.414098534999</v>
      </c>
      <c r="F457">
        <v>154.55000000000001</v>
      </c>
      <c r="G457">
        <v>7.0568820239497096</v>
      </c>
      <c r="H457">
        <f>(Table2[[#This Row],[1Y Return vs Nifty]]-AVERAGE(Table2[1Y Return vs Nifty]))/_xlfn.STDEV.P(Table2[1Y Return vs Nifty])</f>
        <v>-0.209342772778289</v>
      </c>
      <c r="I457">
        <v>7.7489051917056804</v>
      </c>
      <c r="J457">
        <f>(Table2[[#This Row],[1M Return vs Nifty]]-AVERAGE(Table2[1M Return vs Nifty]))/_xlfn.STDEV.P(Table2[1M Return vs Nifty])</f>
        <v>0.28390662037795317</v>
      </c>
      <c r="K457">
        <v>-32.229279545047497</v>
      </c>
      <c r="L457">
        <f>(Table2[[#This Row],[6M Return vs Nifty]]-AVERAGE(Table2[6M Return vs Nifty]))/_xlfn.STDEV.P(Table2[6M Return vs Nifty])</f>
        <v>-1.2777683843477119</v>
      </c>
      <c r="M457">
        <v>2.5766987071831999</v>
      </c>
      <c r="N457">
        <f>(Table2[[#This Row],[1W Return vs Nifty]]-AVERAGE(Table2[1W Return vs Nifty]))/_xlfn.STDEV.P(Table2[1W Return vs Nifty])</f>
        <v>0.19707285659875612</v>
      </c>
      <c r="O457">
        <v>155.05000000000001</v>
      </c>
      <c r="P457">
        <v>165.25504414257199</v>
      </c>
      <c r="Q457">
        <v>180.42557347362899</v>
      </c>
      <c r="R457">
        <v>51.631737735877799</v>
      </c>
      <c r="S457" s="1">
        <f>(Table2[[#This Row],[Close Price]]-Table2[[#This Row],[20D EMA]])/Table2[[#This Row],[20D EMA]]</f>
        <v>-3.2247662044501773E-3</v>
      </c>
      <c r="T457" s="1">
        <f>(Table2[[#This Row],[Close Price]]-Table2[[#This Row],[50D EMA]])/Table2[[#This Row],[50D EMA]]</f>
        <v>-6.4778925194781456E-2</v>
      </c>
      <c r="U457" s="1">
        <f>(Table2[[#This Row],[Close Price]]-Table2[[#This Row],[200D EMA]])/Table2[[#This Row],[200D EMA]]</f>
        <v>-0.14341411239804622</v>
      </c>
      <c r="V457">
        <v>1.5041784350079399</v>
      </c>
      <c r="W457">
        <v>153.6</v>
      </c>
      <c r="X457">
        <v>157.99</v>
      </c>
      <c r="Y457">
        <v>152.30000000000001</v>
      </c>
      <c r="Z457">
        <v>163.41999999999999</v>
      </c>
      <c r="AA457">
        <v>144.05000000000001</v>
      </c>
      <c r="AB457">
        <v>172.5</v>
      </c>
      <c r="AC457" s="1">
        <f>(Table2[[#This Row],[Close Price]]/Table2[[#This Row],[Day Low]])-1</f>
        <v>6.1848958333334814E-3</v>
      </c>
      <c r="AD457" s="1">
        <f>(Table2[[#This Row],[Day High]]/Table2[[#This Row],[Close Price]])-1</f>
        <v>2.2258168877385964E-2</v>
      </c>
      <c r="AE457" s="1">
        <f>(Table2[[#This Row],[Close Price]]/Table2[[#This Row],[Current Week Low]])-1</f>
        <v>1.4773473407747817E-2</v>
      </c>
      <c r="AF457" s="1">
        <f>(Table2[[#This Row],[Current Week High]]/Table2[[#This Row],[Close Price]])-1</f>
        <v>5.7392429634422371E-2</v>
      </c>
      <c r="AG457" s="1">
        <f>(Table2[[#This Row],[Close Price]]/Table2[[#This Row],[Current Month Low]])-1</f>
        <v>7.2891357167650161E-2</v>
      </c>
      <c r="AH457" s="1">
        <f>(Table2[[#This Row],[Current Month High]]/Table2[[#This Row],[Close Price]])-1</f>
        <v>0.11614364283403411</v>
      </c>
      <c r="AI457">
        <v>87.156260109996694</v>
      </c>
      <c r="AJ457">
        <v>30.092592592592599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-0.08</v>
      </c>
      <c r="AM457" t="s">
        <v>3189</v>
      </c>
      <c r="AN457">
        <v>-3.89</v>
      </c>
      <c r="AO457" t="s">
        <v>3189</v>
      </c>
      <c r="AP457">
        <v>0.10832592119638799</v>
      </c>
      <c r="AQ457">
        <f>(Table2[[#This Row],[Sharpe Ratio]]-AVERAGE(Table2[Sharpe Ratio]))/_xlfn.STDEV.P(Table2[Sharpe Ratio])</f>
        <v>0.59057286357039807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375</v>
      </c>
      <c r="AT457">
        <f>_xlfn.RANK.AVG(Table2[[#This Row],[6M Return vs Nifty Z-Score]],Table2[6M Return vs Nifty Z-Score])</f>
        <v>714</v>
      </c>
      <c r="AU457">
        <f>_xlfn.RANK.AVG(Table2[[#This Row],[Sharpe Ratio Z-Score]],Table2[Sharpe Ratio Z-Score])</f>
        <v>200</v>
      </c>
      <c r="AV457">
        <f>(Table2[[#This Row],[Rank 1Y]]+Table2[[#This Row],[Rank 6M]]+Table2[[#This Row],[Rank Sharpe]])/3</f>
        <v>429.66666666666669</v>
      </c>
    </row>
    <row r="458" spans="1:48" x14ac:dyDescent="0.3">
      <c r="A458" t="s">
        <v>1050</v>
      </c>
      <c r="B458" t="s">
        <v>1051</v>
      </c>
      <c r="C458" t="s">
        <v>3150</v>
      </c>
      <c r="D458" t="s">
        <v>234</v>
      </c>
      <c r="E458">
        <v>12986.403804455</v>
      </c>
      <c r="F458">
        <v>1582.15</v>
      </c>
      <c r="G458">
        <v>9.2227582404067494</v>
      </c>
      <c r="H458">
        <f>(Table2[[#This Row],[1Y Return vs Nifty]]-AVERAGE(Table2[1Y Return vs Nifty]))/_xlfn.STDEV.P(Table2[1Y Return vs Nifty])</f>
        <v>-0.16726272369912992</v>
      </c>
      <c r="I458">
        <v>-1.2033756949905501</v>
      </c>
      <c r="J458">
        <f>(Table2[[#This Row],[1M Return vs Nifty]]-AVERAGE(Table2[1M Return vs Nifty]))/_xlfn.STDEV.P(Table2[1M Return vs Nifty])</f>
        <v>-0.54529508529572679</v>
      </c>
      <c r="K458">
        <v>-15.950969578098</v>
      </c>
      <c r="L458">
        <f>(Table2[[#This Row],[6M Return vs Nifty]]-AVERAGE(Table2[6M Return vs Nifty]))/_xlfn.STDEV.P(Table2[6M Return vs Nifty])</f>
        <v>-0.75138267513315304</v>
      </c>
      <c r="M458">
        <v>9.7043891753636302</v>
      </c>
      <c r="N458">
        <f>(Table2[[#This Row],[1W Return vs Nifty]]-AVERAGE(Table2[1W Return vs Nifty]))/_xlfn.STDEV.P(Table2[1W Return vs Nifty])</f>
        <v>1.7060129473116841</v>
      </c>
      <c r="O458">
        <v>1531.5</v>
      </c>
      <c r="P458">
        <v>1584.8498805685299</v>
      </c>
      <c r="Q458">
        <v>1603.86700294976</v>
      </c>
      <c r="R458">
        <v>65.0893241516779</v>
      </c>
      <c r="S458" s="1">
        <f>(Table2[[#This Row],[Close Price]]-Table2[[#This Row],[20D EMA]])/Table2[[#This Row],[20D EMA]]</f>
        <v>3.3072151485471817E-2</v>
      </c>
      <c r="T458" s="1">
        <f>(Table2[[#This Row],[Close Price]]-Table2[[#This Row],[50D EMA]])/Table2[[#This Row],[50D EMA]]</f>
        <v>-1.7035560286386771E-3</v>
      </c>
      <c r="U458" s="1">
        <f>(Table2[[#This Row],[Close Price]]-Table2[[#This Row],[200D EMA]])/Table2[[#This Row],[200D EMA]]</f>
        <v>-1.3540401361097279E-2</v>
      </c>
      <c r="V458">
        <v>0.666645916224061</v>
      </c>
      <c r="W458">
        <v>1559</v>
      </c>
      <c r="X458">
        <v>1625.2</v>
      </c>
      <c r="Y458">
        <v>1417.35</v>
      </c>
      <c r="Z458">
        <v>1625.2</v>
      </c>
      <c r="AA458">
        <v>1384.05</v>
      </c>
      <c r="AB458">
        <v>1665</v>
      </c>
      <c r="AC458" s="1">
        <f>(Table2[[#This Row],[Close Price]]/Table2[[#This Row],[Day Low]])-1</f>
        <v>1.484926234765882E-2</v>
      </c>
      <c r="AD458" s="1">
        <f>(Table2[[#This Row],[Day High]]/Table2[[#This Row],[Close Price]])-1</f>
        <v>2.7209809436526289E-2</v>
      </c>
      <c r="AE458" s="1">
        <f>(Table2[[#This Row],[Close Price]]/Table2[[#This Row],[Current Week Low]])-1</f>
        <v>0.11627332698345527</v>
      </c>
      <c r="AF458" s="1">
        <f>(Table2[[#This Row],[Current Week High]]/Table2[[#This Row],[Close Price]])-1</f>
        <v>2.7209809436526289E-2</v>
      </c>
      <c r="AG458" s="1">
        <f>(Table2[[#This Row],[Close Price]]/Table2[[#This Row],[Current Month Low]])-1</f>
        <v>0.1431306672446806</v>
      </c>
      <c r="AH458" s="1">
        <f>(Table2[[#This Row],[Current Month High]]/Table2[[#This Row],[Close Price]])-1</f>
        <v>5.236545207470833E-2</v>
      </c>
      <c r="AI458">
        <v>40.4386436178617</v>
      </c>
      <c r="AJ458">
        <v>34.3708862372075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0.14000000000000001</v>
      </c>
      <c r="AM458" t="s">
        <v>3190</v>
      </c>
      <c r="AN458">
        <v>-0.57999999999999996</v>
      </c>
      <c r="AO458" t="s">
        <v>3189</v>
      </c>
      <c r="AP458">
        <v>6.2891282307649995E-2</v>
      </c>
      <c r="AQ458">
        <f>(Table2[[#This Row],[Sharpe Ratio]]-AVERAGE(Table2[Sharpe Ratio]))/_xlfn.STDEV.P(Table2[Sharpe Ratio])</f>
        <v>6.5908887272767794E-2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360</v>
      </c>
      <c r="AT458">
        <f>_xlfn.RANK.AVG(Table2[[#This Row],[6M Return vs Nifty Z-Score]],Table2[6M Return vs Nifty Z-Score])</f>
        <v>602</v>
      </c>
      <c r="AU458">
        <f>_xlfn.RANK.AVG(Table2[[#This Row],[Sharpe Ratio Z-Score]],Table2[Sharpe Ratio Z-Score])</f>
        <v>332</v>
      </c>
      <c r="AV458">
        <f>(Table2[[#This Row],[Rank 1Y]]+Table2[[#This Row],[Rank 6M]]+Table2[[#This Row],[Rank Sharpe]])/3</f>
        <v>431.33333333333331</v>
      </c>
    </row>
    <row r="459" spans="1:48" x14ac:dyDescent="0.3">
      <c r="A459" t="s">
        <v>681</v>
      </c>
      <c r="B459" t="s">
        <v>682</v>
      </c>
      <c r="C459" t="s">
        <v>3153</v>
      </c>
      <c r="D459" t="s">
        <v>271</v>
      </c>
      <c r="E459">
        <v>26176.185585539999</v>
      </c>
      <c r="F459">
        <v>406.65</v>
      </c>
      <c r="G459">
        <v>24.194908387885601</v>
      </c>
      <c r="H459">
        <f>(Table2[[#This Row],[1Y Return vs Nifty]]-AVERAGE(Table2[1Y Return vs Nifty]))/_xlfn.STDEV.P(Table2[1Y Return vs Nifty])</f>
        <v>0.12362592831121248</v>
      </c>
      <c r="I459">
        <v>5.2778035085786703</v>
      </c>
      <c r="J459">
        <f>(Table2[[#This Row],[1M Return vs Nifty]]-AVERAGE(Table2[1M Return vs Nifty]))/_xlfn.STDEV.P(Table2[1M Return vs Nifty])</f>
        <v>5.5021741040995595E-2</v>
      </c>
      <c r="K459">
        <v>-0.293583660377295</v>
      </c>
      <c r="L459">
        <f>(Table2[[#This Row],[6M Return vs Nifty]]-AVERAGE(Table2[6M Return vs Nifty]))/_xlfn.STDEV.P(Table2[6M Return vs Nifty])</f>
        <v>-0.24507555802583897</v>
      </c>
      <c r="M459">
        <v>2.9829859643541101</v>
      </c>
      <c r="N459">
        <f>(Table2[[#This Row],[1W Return vs Nifty]]-AVERAGE(Table2[1W Return vs Nifty]))/_xlfn.STDEV.P(Table2[1W Return vs Nifty])</f>
        <v>0.28308432601200123</v>
      </c>
      <c r="O459">
        <v>397.72</v>
      </c>
      <c r="P459">
        <v>407.93017430126298</v>
      </c>
      <c r="Q459">
        <v>389.50793762235202</v>
      </c>
      <c r="R459">
        <v>61.246560488286804</v>
      </c>
      <c r="S459" s="1">
        <f>(Table2[[#This Row],[Close Price]]-Table2[[#This Row],[20D EMA]])/Table2[[#This Row],[20D EMA]]</f>
        <v>2.2452981997384967E-2</v>
      </c>
      <c r="T459" s="1">
        <f>(Table2[[#This Row],[Close Price]]-Table2[[#This Row],[50D EMA]])/Table2[[#This Row],[50D EMA]]</f>
        <v>-3.1382191902224262E-3</v>
      </c>
      <c r="U459" s="1">
        <f>(Table2[[#This Row],[Close Price]]-Table2[[#This Row],[200D EMA]])/Table2[[#This Row],[200D EMA]]</f>
        <v>4.4009532853905721E-2</v>
      </c>
      <c r="V459">
        <v>1.0823865529082899</v>
      </c>
      <c r="W459">
        <v>405</v>
      </c>
      <c r="X459">
        <v>411.7</v>
      </c>
      <c r="Y459">
        <v>394.5</v>
      </c>
      <c r="Z459">
        <v>411.7</v>
      </c>
      <c r="AA459">
        <v>369.8</v>
      </c>
      <c r="AB459">
        <v>411.7</v>
      </c>
      <c r="AC459" s="1">
        <f>(Table2[[#This Row],[Close Price]]/Table2[[#This Row],[Day Low]])-1</f>
        <v>4.0740740740741188E-3</v>
      </c>
      <c r="AD459" s="1">
        <f>(Table2[[#This Row],[Day High]]/Table2[[#This Row],[Close Price]])-1</f>
        <v>1.2418541743514089E-2</v>
      </c>
      <c r="AE459" s="1">
        <f>(Table2[[#This Row],[Close Price]]/Table2[[#This Row],[Current Week Low]])-1</f>
        <v>3.0798479087452479E-2</v>
      </c>
      <c r="AF459" s="1">
        <f>(Table2[[#This Row],[Current Week High]]/Table2[[#This Row],[Close Price]])-1</f>
        <v>1.2418541743514089E-2</v>
      </c>
      <c r="AG459" s="1">
        <f>(Table2[[#This Row],[Close Price]]/Table2[[#This Row],[Current Month Low]])-1</f>
        <v>9.9648458626284464E-2</v>
      </c>
      <c r="AH459" s="1">
        <f>(Table2[[#This Row],[Current Month High]]/Table2[[#This Row],[Close Price]])-1</f>
        <v>1.2418541743514089E-2</v>
      </c>
      <c r="AI459">
        <v>19.0212713635804</v>
      </c>
      <c r="AJ459">
        <v>55.655502392344403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-0.05</v>
      </c>
      <c r="AM459" t="s">
        <v>3189</v>
      </c>
      <c r="AN459">
        <v>2.02</v>
      </c>
      <c r="AO459" t="s">
        <v>3190</v>
      </c>
      <c r="AP459">
        <v>-4.4043675355210997E-2</v>
      </c>
      <c r="AQ459">
        <f>(Table2[[#This Row],[Sharpe Ratio]]-AVERAGE(Table2[Sharpe Ratio]))/_xlfn.STDEV.P(Table2[Sharpe Ratio])</f>
        <v>-1.1689401500444909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263</v>
      </c>
      <c r="AT459">
        <f>_xlfn.RANK.AVG(Table2[[#This Row],[6M Return vs Nifty Z-Score]],Table2[6M Return vs Nifty Z-Score])</f>
        <v>380</v>
      </c>
      <c r="AU459">
        <f>_xlfn.RANK.AVG(Table2[[#This Row],[Sharpe Ratio Z-Score]],Table2[Sharpe Ratio Z-Score])</f>
        <v>652</v>
      </c>
      <c r="AV459">
        <f>(Table2[[#This Row],[Rank 1Y]]+Table2[[#This Row],[Rank 6M]]+Table2[[#This Row],[Rank Sharpe]])/3</f>
        <v>431.66666666666669</v>
      </c>
    </row>
    <row r="460" spans="1:48" x14ac:dyDescent="0.3">
      <c r="A460" t="s">
        <v>1501</v>
      </c>
      <c r="B460" t="s">
        <v>1502</v>
      </c>
      <c r="C460" t="s">
        <v>3144</v>
      </c>
      <c r="D460" t="s">
        <v>567</v>
      </c>
      <c r="E460">
        <v>6883.0263485149899</v>
      </c>
      <c r="F460">
        <v>639.85</v>
      </c>
      <c r="G460">
        <v>-0.57164024973164995</v>
      </c>
      <c r="H460">
        <f>(Table2[[#This Row],[1Y Return vs Nifty]]-AVERAGE(Table2[1Y Return vs Nifty]))/_xlfn.STDEV.P(Table2[1Y Return vs Nifty])</f>
        <v>-0.35755465545138038</v>
      </c>
      <c r="I460">
        <v>-4.2057935796910204</v>
      </c>
      <c r="J460">
        <f>(Table2[[#This Row],[1M Return vs Nifty]]-AVERAGE(Table2[1M Return vs Nifty]))/_xlfn.STDEV.P(Table2[1M Return vs Nifty])</f>
        <v>-0.82339293126909685</v>
      </c>
      <c r="K460">
        <v>4.8840518137319302</v>
      </c>
      <c r="L460">
        <f>(Table2[[#This Row],[6M Return vs Nifty]]-AVERAGE(Table2[6M Return vs Nifty]))/_xlfn.STDEV.P(Table2[6M Return vs Nifty])</f>
        <v>-7.7648268176524232E-2</v>
      </c>
      <c r="M460">
        <v>-2.3089882046572501</v>
      </c>
      <c r="N460">
        <f>(Table2[[#This Row],[1W Return vs Nifty]]-AVERAGE(Table2[1W Return vs Nifty]))/_xlfn.STDEV.P(Table2[1W Return vs Nifty])</f>
        <v>-0.83723255899955684</v>
      </c>
      <c r="O460">
        <v>664.44</v>
      </c>
      <c r="P460">
        <v>688.98928097993303</v>
      </c>
      <c r="Q460">
        <v>658.43471161164098</v>
      </c>
      <c r="R460">
        <v>35.600782429349302</v>
      </c>
      <c r="S460" s="1">
        <f>(Table2[[#This Row],[Close Price]]-Table2[[#This Row],[20D EMA]])/Table2[[#This Row],[20D EMA]]</f>
        <v>-3.7008608753235854E-2</v>
      </c>
      <c r="T460" s="1">
        <f>(Table2[[#This Row],[Close Price]]-Table2[[#This Row],[50D EMA]])/Table2[[#This Row],[50D EMA]]</f>
        <v>-7.1320820710074589E-2</v>
      </c>
      <c r="U460" s="1">
        <f>(Table2[[#This Row],[Close Price]]-Table2[[#This Row],[200D EMA]])/Table2[[#This Row],[200D EMA]]</f>
        <v>-2.8225595163644136E-2</v>
      </c>
      <c r="V460">
        <v>0.77398172342620497</v>
      </c>
      <c r="W460">
        <v>637.1</v>
      </c>
      <c r="X460">
        <v>670.3</v>
      </c>
      <c r="Y460">
        <v>636.65</v>
      </c>
      <c r="Z460">
        <v>679.2</v>
      </c>
      <c r="AA460">
        <v>630.6</v>
      </c>
      <c r="AB460">
        <v>719.9</v>
      </c>
      <c r="AC460" s="1">
        <f>(Table2[[#This Row],[Close Price]]/Table2[[#This Row],[Day Low]])-1</f>
        <v>4.3164338408412384E-3</v>
      </c>
      <c r="AD460" s="1">
        <f>(Table2[[#This Row],[Day High]]/Table2[[#This Row],[Close Price]])-1</f>
        <v>4.7589278737203866E-2</v>
      </c>
      <c r="AE460" s="1">
        <f>(Table2[[#This Row],[Close Price]]/Table2[[#This Row],[Current Week Low]])-1</f>
        <v>5.026309589256428E-3</v>
      </c>
      <c r="AF460" s="1">
        <f>(Table2[[#This Row],[Current Week High]]/Table2[[#This Row],[Close Price]])-1</f>
        <v>6.1498788778620028E-2</v>
      </c>
      <c r="AG460" s="1">
        <f>(Table2[[#This Row],[Close Price]]/Table2[[#This Row],[Current Month Low]])-1</f>
        <v>1.4668569616238525E-2</v>
      </c>
      <c r="AH460" s="1">
        <f>(Table2[[#This Row],[Current Month High]]/Table2[[#This Row],[Close Price]])-1</f>
        <v>0.12510744705790411</v>
      </c>
      <c r="AI460">
        <v>24.873017113385899</v>
      </c>
      <c r="AJ460">
        <v>23.249542521429198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-0.15</v>
      </c>
      <c r="AM460" t="s">
        <v>3189</v>
      </c>
      <c r="AN460">
        <v>-8.77</v>
      </c>
      <c r="AO460" t="s">
        <v>3189</v>
      </c>
      <c r="AQ460">
        <f>(Table2[[#This Row],[Sharpe Ratio]]-AVERAGE(Table2[Sharpe Ratio]))/_xlfn.STDEV.P(Table2[Sharpe Ratio])</f>
        <v>-0.66033855426170107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437</v>
      </c>
      <c r="AT460">
        <f>_xlfn.RANK.AVG(Table2[[#This Row],[6M Return vs Nifty Z-Score]],Table2[6M Return vs Nifty Z-Score])</f>
        <v>328</v>
      </c>
      <c r="AU460">
        <f>_xlfn.RANK.AVG(Table2[[#This Row],[Sharpe Ratio Z-Score]],Table2[Sharpe Ratio Z-Score])</f>
        <v>533</v>
      </c>
      <c r="AV460">
        <f>(Table2[[#This Row],[Rank 1Y]]+Table2[[#This Row],[Rank 6M]]+Table2[[#This Row],[Rank Sharpe]])/3</f>
        <v>432.66666666666669</v>
      </c>
    </row>
    <row r="461" spans="1:48" x14ac:dyDescent="0.3">
      <c r="A461" t="s">
        <v>777</v>
      </c>
      <c r="B461" t="s">
        <v>778</v>
      </c>
      <c r="C461" t="s">
        <v>3143</v>
      </c>
      <c r="D461" t="s">
        <v>249</v>
      </c>
      <c r="E461">
        <v>20450.40639516</v>
      </c>
      <c r="F461">
        <v>1857.8</v>
      </c>
      <c r="G461">
        <v>-20.463463780940199</v>
      </c>
      <c r="H461">
        <f>(Table2[[#This Row],[1Y Return vs Nifty]]-AVERAGE(Table2[1Y Return vs Nifty]))/_xlfn.STDEV.P(Table2[1Y Return vs Nifty])</f>
        <v>-0.74402591549249175</v>
      </c>
      <c r="I461">
        <v>6.8248258657944696</v>
      </c>
      <c r="J461">
        <f>(Table2[[#This Row],[1M Return vs Nifty]]-AVERAGE(Table2[1M Return vs Nifty]))/_xlfn.STDEV.P(Table2[1M Return vs Nifty])</f>
        <v>0.19831411463318108</v>
      </c>
      <c r="K461">
        <v>-1.16824344271492</v>
      </c>
      <c r="L461">
        <f>(Table2[[#This Row],[6M Return vs Nifty]]-AVERAGE(Table2[6M Return vs Nifty]))/_xlfn.STDEV.P(Table2[6M Return vs Nifty])</f>
        <v>-0.27335910900760718</v>
      </c>
      <c r="M461">
        <v>1.51520525824607</v>
      </c>
      <c r="N461">
        <f>(Table2[[#This Row],[1W Return vs Nifty]]-AVERAGE(Table2[1W Return vs Nifty]))/_xlfn.STDEV.P(Table2[1W Return vs Nifty])</f>
        <v>-2.7646500713524036E-2</v>
      </c>
      <c r="O461">
        <v>1839.45</v>
      </c>
      <c r="P461">
        <v>1857.0617920055299</v>
      </c>
      <c r="Q461">
        <v>1858.17103940113</v>
      </c>
      <c r="R461">
        <v>54.993436630505798</v>
      </c>
      <c r="S461" s="1">
        <f>(Table2[[#This Row],[Close Price]]-Table2[[#This Row],[20D EMA]])/Table2[[#This Row],[20D EMA]]</f>
        <v>9.9758079860827464E-3</v>
      </c>
      <c r="T461" s="1">
        <f>(Table2[[#This Row],[Close Price]]-Table2[[#This Row],[50D EMA]])/Table2[[#This Row],[50D EMA]]</f>
        <v>3.9751396407375583E-4</v>
      </c>
      <c r="U461" s="1">
        <f>(Table2[[#This Row],[Close Price]]-Table2[[#This Row],[200D EMA]])/Table2[[#This Row],[200D EMA]]</f>
        <v>-1.9967989666311981E-4</v>
      </c>
      <c r="V461">
        <v>0.80080564399866205</v>
      </c>
      <c r="W461">
        <v>1849</v>
      </c>
      <c r="X461">
        <v>1899</v>
      </c>
      <c r="Y461">
        <v>1825.55</v>
      </c>
      <c r="Z461">
        <v>1912.25</v>
      </c>
      <c r="AA461">
        <v>1742.85</v>
      </c>
      <c r="AB461">
        <v>1930.45</v>
      </c>
      <c r="AC461" s="1">
        <f>(Table2[[#This Row],[Close Price]]/Table2[[#This Row],[Day Low]])-1</f>
        <v>4.7593293672254511E-3</v>
      </c>
      <c r="AD461" s="1">
        <f>(Table2[[#This Row],[Day High]]/Table2[[#This Row],[Close Price]])-1</f>
        <v>2.2176768220475873E-2</v>
      </c>
      <c r="AE461" s="1">
        <f>(Table2[[#This Row],[Close Price]]/Table2[[#This Row],[Current Week Low]])-1</f>
        <v>1.7665908904165972E-2</v>
      </c>
      <c r="AF461" s="1">
        <f>(Table2[[#This Row],[Current Week High]]/Table2[[#This Row],[Close Price]])-1</f>
        <v>2.9308859941866716E-2</v>
      </c>
      <c r="AG461" s="1">
        <f>(Table2[[#This Row],[Close Price]]/Table2[[#This Row],[Current Month Low]])-1</f>
        <v>6.5955188340935944E-2</v>
      </c>
      <c r="AH461" s="1">
        <f>(Table2[[#This Row],[Current Month High]]/Table2[[#This Row],[Close Price]])-1</f>
        <v>3.9105393476154715E-2</v>
      </c>
      <c r="AI461">
        <v>32.358165572182102</v>
      </c>
      <c r="AJ461">
        <v>12.4916742355434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-0.08</v>
      </c>
      <c r="AM461" t="s">
        <v>3189</v>
      </c>
      <c r="AN461">
        <v>-1.59</v>
      </c>
      <c r="AO461" t="s">
        <v>3189</v>
      </c>
      <c r="AP461">
        <v>6.3738161459984996E-2</v>
      </c>
      <c r="AQ461">
        <f>(Table2[[#This Row],[Sharpe Ratio]]-AVERAGE(Table2[Sharpe Ratio]))/_xlfn.STDEV.P(Table2[Sharpe Ratio])</f>
        <v>7.5688363777373285E-2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578</v>
      </c>
      <c r="AT461">
        <f>_xlfn.RANK.AVG(Table2[[#This Row],[6M Return vs Nifty Z-Score]],Table2[6M Return vs Nifty Z-Score])</f>
        <v>393</v>
      </c>
      <c r="AU461">
        <f>_xlfn.RANK.AVG(Table2[[#This Row],[Sharpe Ratio Z-Score]],Table2[Sharpe Ratio Z-Score])</f>
        <v>328</v>
      </c>
      <c r="AV461">
        <f>(Table2[[#This Row],[Rank 1Y]]+Table2[[#This Row],[Rank 6M]]+Table2[[#This Row],[Rank Sharpe]])/3</f>
        <v>433</v>
      </c>
    </row>
    <row r="462" spans="1:48" x14ac:dyDescent="0.3">
      <c r="A462" t="s">
        <v>873</v>
      </c>
      <c r="B462" t="s">
        <v>874</v>
      </c>
      <c r="C462" t="s">
        <v>3160</v>
      </c>
      <c r="D462" t="s">
        <v>169</v>
      </c>
      <c r="E462">
        <v>17321.458956319999</v>
      </c>
      <c r="F462">
        <v>1118.8</v>
      </c>
      <c r="G462">
        <v>-8.52543470691529E-2</v>
      </c>
      <c r="H462">
        <f>(Table2[[#This Row],[1Y Return vs Nifty]]-AVERAGE(Table2[1Y Return vs Nifty]))/_xlfn.STDEV.P(Table2[1Y Return vs Nifty])</f>
        <v>-0.34810483440439122</v>
      </c>
      <c r="I462">
        <v>15.306914911069899</v>
      </c>
      <c r="J462">
        <f>(Table2[[#This Row],[1M Return vs Nifty]]-AVERAGE(Table2[1M Return vs Nifty]))/_xlfn.STDEV.P(Table2[1M Return vs Nifty])</f>
        <v>0.98396447491963435</v>
      </c>
      <c r="K462">
        <v>9.4654901080742899</v>
      </c>
      <c r="L462">
        <f>(Table2[[#This Row],[6M Return vs Nifty]]-AVERAGE(Table2[6M Return vs Nifty]))/_xlfn.STDEV.P(Table2[6M Return vs Nifty])</f>
        <v>7.0500013229009659E-2</v>
      </c>
      <c r="M462">
        <v>-14.530119168352099</v>
      </c>
      <c r="N462">
        <f>(Table2[[#This Row],[1W Return vs Nifty]]-AVERAGE(Table2[1W Return vs Nifty]))/_xlfn.STDEV.P(Table2[1W Return vs Nifty])</f>
        <v>-3.4244597326958242</v>
      </c>
      <c r="O462" t="e">
        <v>#N/A</v>
      </c>
      <c r="P462">
        <v>1133.18122777707</v>
      </c>
      <c r="Q462">
        <v>1052.8796153426999</v>
      </c>
      <c r="R462">
        <v>33.4985116331152</v>
      </c>
      <c r="S462" s="1" t="e">
        <f>(Table2[[#This Row],[Close Price]]-Table2[[#This Row],[20D EMA]])/Table2[[#This Row],[20D EMA]]</f>
        <v>#N/A</v>
      </c>
      <c r="T462" s="1">
        <f>(Table2[[#This Row],[Close Price]]-Table2[[#This Row],[50D EMA]])/Table2[[#This Row],[50D EMA]]</f>
        <v>-1.2691021898837253E-2</v>
      </c>
      <c r="U462" s="1">
        <f>(Table2[[#This Row],[Close Price]]-Table2[[#This Row],[200D EMA]])/Table2[[#This Row],[200D EMA]]</f>
        <v>6.2609612434982614E-2</v>
      </c>
      <c r="V462">
        <v>1.9820863740143999</v>
      </c>
      <c r="W462" t="e">
        <v>#N/A</v>
      </c>
      <c r="X462" t="e">
        <v>#N/A</v>
      </c>
      <c r="Y462" t="e">
        <v>#N/A</v>
      </c>
      <c r="Z462" t="e">
        <v>#N/A</v>
      </c>
      <c r="AA462" t="e">
        <v>#N/A</v>
      </c>
      <c r="AB462" t="e">
        <v>#N/A</v>
      </c>
      <c r="AC462" s="1" t="e">
        <f>(Table2[[#This Row],[Close Price]]/Table2[[#This Row],[Day Low]])-1</f>
        <v>#N/A</v>
      </c>
      <c r="AD462" s="1" t="e">
        <f>(Table2[[#This Row],[Day High]]/Table2[[#This Row],[Close Price]])-1</f>
        <v>#N/A</v>
      </c>
      <c r="AE462" s="1" t="e">
        <f>(Table2[[#This Row],[Close Price]]/Table2[[#This Row],[Current Week Low]])-1</f>
        <v>#N/A</v>
      </c>
      <c r="AF462" s="1" t="e">
        <f>(Table2[[#This Row],[Current Week High]]/Table2[[#This Row],[Close Price]])-1</f>
        <v>#N/A</v>
      </c>
      <c r="AG462" s="1" t="e">
        <f>(Table2[[#This Row],[Close Price]]/Table2[[#This Row],[Current Month Low]])-1</f>
        <v>#N/A</v>
      </c>
      <c r="AH462" s="1" t="e">
        <f>(Table2[[#This Row],[Current Month High]]/Table2[[#This Row],[Close Price]])-1</f>
        <v>#N/A</v>
      </c>
      <c r="AI462">
        <v>22.550947443689601</v>
      </c>
      <c r="AJ462">
        <v>34.406535319557896</v>
      </c>
      <c r="AK462" t="e">
        <f>IF(AND(Table2[[#This Row],[20D EMA]]&gt;Table2[[#This Row],[50D EMA]],Table2[[#This Row],[50D EMA]]&gt;Table2[[#This Row],[200D EMA]]),"Uptrend","Downtrend/NoTrend")</f>
        <v>#N/A</v>
      </c>
      <c r="AL462" t="e">
        <v>#N/A</v>
      </c>
      <c r="AM462" t="e">
        <v>#N/A</v>
      </c>
      <c r="AN462" t="e">
        <v>#N/A</v>
      </c>
      <c r="AO462" t="e">
        <v>#N/A</v>
      </c>
      <c r="AP462">
        <v>-1.4004923721759001E-2</v>
      </c>
      <c r="AQ462">
        <f>(Table2[[#This Row],[Sharpe Ratio]]-AVERAGE(Table2[Sharpe Ratio]))/_xlfn.STDEV.P(Table2[Sharpe Ratio])</f>
        <v>-0.8220627177484372</v>
      </c>
      <c r="AR462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62">
        <f>_xlfn.RANK.AVG(Table2[[#This Row],[1Y Return vs Nifty Z-Score]],Table2[1Y Return vs Nifty Z-Score])</f>
        <v>435</v>
      </c>
      <c r="AT462">
        <f>_xlfn.RANK.AVG(Table2[[#This Row],[6M Return vs Nifty Z-Score]],Table2[6M Return vs Nifty Z-Score])</f>
        <v>276</v>
      </c>
      <c r="AU462">
        <f>_xlfn.RANK.AVG(Table2[[#This Row],[Sharpe Ratio Z-Score]],Table2[Sharpe Ratio Z-Score])</f>
        <v>589</v>
      </c>
      <c r="AV462">
        <f>(Table2[[#This Row],[Rank 1Y]]+Table2[[#This Row],[Rank 6M]]+Table2[[#This Row],[Rank Sharpe]])/3</f>
        <v>433.33333333333331</v>
      </c>
    </row>
    <row r="463" spans="1:48" x14ac:dyDescent="0.3">
      <c r="A463" t="s">
        <v>1567</v>
      </c>
      <c r="B463" t="s">
        <v>1568</v>
      </c>
      <c r="C463" t="s">
        <v>3156</v>
      </c>
      <c r="D463" t="s">
        <v>1569</v>
      </c>
      <c r="E463">
        <v>6331.9715161849999</v>
      </c>
      <c r="F463">
        <v>465.65</v>
      </c>
      <c r="G463">
        <v>-1.76152899536295</v>
      </c>
      <c r="H463">
        <f>(Table2[[#This Row],[1Y Return vs Nifty]]-AVERAGE(Table2[1Y Return vs Nifty]))/_xlfn.STDEV.P(Table2[1Y Return vs Nifty])</f>
        <v>-0.380672586399812</v>
      </c>
      <c r="I463">
        <v>8.5766022048291592</v>
      </c>
      <c r="J463">
        <f>(Table2[[#This Row],[1M Return vs Nifty]]-AVERAGE(Table2[1M Return vs Nifty]))/_xlfn.STDEV.P(Table2[1M Return vs Nifty])</f>
        <v>0.36057175005266368</v>
      </c>
      <c r="K463">
        <v>5.1465246639569102</v>
      </c>
      <c r="L463">
        <f>(Table2[[#This Row],[6M Return vs Nifty]]-AVERAGE(Table2[6M Return vs Nifty]))/_xlfn.STDEV.P(Table2[6M Return vs Nifty])</f>
        <v>-6.9160780366317981E-2</v>
      </c>
      <c r="M463">
        <v>-6.4622561126461697E-3</v>
      </c>
      <c r="N463">
        <f>(Table2[[#This Row],[1W Return vs Nifty]]-AVERAGE(Table2[1W Return vs Nifty]))/_xlfn.STDEV.P(Table2[1W Return vs Nifty])</f>
        <v>-0.34978522536797868</v>
      </c>
      <c r="O463">
        <v>453.58</v>
      </c>
      <c r="P463">
        <v>466.12909446767799</v>
      </c>
      <c r="Q463">
        <v>463.05815677271499</v>
      </c>
      <c r="R463">
        <v>61.537169620559403</v>
      </c>
      <c r="S463" s="1">
        <f>(Table2[[#This Row],[Close Price]]-Table2[[#This Row],[20D EMA]])/Table2[[#This Row],[20D EMA]]</f>
        <v>2.6610520746064629E-2</v>
      </c>
      <c r="T463" s="1">
        <f>(Table2[[#This Row],[Close Price]]-Table2[[#This Row],[50D EMA]])/Table2[[#This Row],[50D EMA]]</f>
        <v>-1.0278149837978652E-3</v>
      </c>
      <c r="U463" s="1">
        <f>(Table2[[#This Row],[Close Price]]-Table2[[#This Row],[200D EMA]])/Table2[[#This Row],[200D EMA]]</f>
        <v>5.5972304760785142E-3</v>
      </c>
      <c r="V463">
        <v>0.60374990467544198</v>
      </c>
      <c r="W463">
        <v>459.55</v>
      </c>
      <c r="X463">
        <v>468.8</v>
      </c>
      <c r="Y463">
        <v>430</v>
      </c>
      <c r="Z463">
        <v>468.8</v>
      </c>
      <c r="AA463">
        <v>426.95</v>
      </c>
      <c r="AB463">
        <v>469.55</v>
      </c>
      <c r="AC463" s="1">
        <f>(Table2[[#This Row],[Close Price]]/Table2[[#This Row],[Day Low]])-1</f>
        <v>1.3273854858013134E-2</v>
      </c>
      <c r="AD463" s="1">
        <f>(Table2[[#This Row],[Day High]]/Table2[[#This Row],[Close Price]])-1</f>
        <v>6.7647374637604951E-3</v>
      </c>
      <c r="AE463" s="1">
        <f>(Table2[[#This Row],[Close Price]]/Table2[[#This Row],[Current Week Low]])-1</f>
        <v>8.2906976744185901E-2</v>
      </c>
      <c r="AF463" s="1">
        <f>(Table2[[#This Row],[Current Week High]]/Table2[[#This Row],[Close Price]])-1</f>
        <v>6.7647374637604951E-3</v>
      </c>
      <c r="AG463" s="1">
        <f>(Table2[[#This Row],[Close Price]]/Table2[[#This Row],[Current Month Low]])-1</f>
        <v>9.064293242768473E-2</v>
      </c>
      <c r="AH463" s="1">
        <f>(Table2[[#This Row],[Current Month High]]/Table2[[#This Row],[Close Price]])-1</f>
        <v>8.3753892408462427E-3</v>
      </c>
      <c r="AI463">
        <v>23.891334693439202</v>
      </c>
      <c r="AJ463">
        <v>23.187830687830601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-0.1</v>
      </c>
      <c r="AM463" t="s">
        <v>3189</v>
      </c>
      <c r="AN463">
        <v>-0.05</v>
      </c>
      <c r="AO463" t="s">
        <v>3189</v>
      </c>
      <c r="AQ463">
        <f>(Table2[[#This Row],[Sharpe Ratio]]-AVERAGE(Table2[Sharpe Ratio]))/_xlfn.STDEV.P(Table2[Sharpe Ratio])</f>
        <v>-0.66033855426170107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445</v>
      </c>
      <c r="AT463">
        <f>_xlfn.RANK.AVG(Table2[[#This Row],[6M Return vs Nifty Z-Score]],Table2[6M Return vs Nifty Z-Score])</f>
        <v>322</v>
      </c>
      <c r="AU463">
        <f>_xlfn.RANK.AVG(Table2[[#This Row],[Sharpe Ratio Z-Score]],Table2[Sharpe Ratio Z-Score])</f>
        <v>533</v>
      </c>
      <c r="AV463">
        <f>(Table2[[#This Row],[Rank 1Y]]+Table2[[#This Row],[Rank 6M]]+Table2[[#This Row],[Rank Sharpe]])/3</f>
        <v>433.33333333333331</v>
      </c>
    </row>
    <row r="464" spans="1:48" x14ac:dyDescent="0.3">
      <c r="A464" t="s">
        <v>639</v>
      </c>
      <c r="B464" t="s">
        <v>640</v>
      </c>
      <c r="C464" t="s">
        <v>3145</v>
      </c>
      <c r="D464" t="s">
        <v>641</v>
      </c>
      <c r="E464">
        <v>28410.544095845999</v>
      </c>
      <c r="F464">
        <v>295.67</v>
      </c>
      <c r="G464">
        <v>-20.2302111785101</v>
      </c>
      <c r="H464">
        <f>(Table2[[#This Row],[1Y Return vs Nifty]]-AVERAGE(Table2[1Y Return vs Nifty]))/_xlfn.STDEV.P(Table2[1Y Return vs Nifty])</f>
        <v>-0.73949413252007612</v>
      </c>
      <c r="I464">
        <v>31.506044944608099</v>
      </c>
      <c r="J464">
        <f>(Table2[[#This Row],[1M Return vs Nifty]]-AVERAGE(Table2[1M Return vs Nifty]))/_xlfn.STDEV.P(Table2[1M Return vs Nifty])</f>
        <v>2.4844029022036911</v>
      </c>
      <c r="K464">
        <v>-6.1881211070222504</v>
      </c>
      <c r="L464">
        <f>(Table2[[#This Row],[6M Return vs Nifty]]-AVERAGE(Table2[6M Return vs Nifty]))/_xlfn.STDEV.P(Table2[6M Return vs Nifty])</f>
        <v>-0.43568504271090264</v>
      </c>
      <c r="M464">
        <v>-6.2444000303088396</v>
      </c>
      <c r="N464">
        <f>(Table2[[#This Row],[1W Return vs Nifty]]-AVERAGE(Table2[1W Return vs Nifty]))/_xlfn.STDEV.P(Table2[1W Return vs Nifty])</f>
        <v>-1.6703636697992348</v>
      </c>
      <c r="O464">
        <v>273.42</v>
      </c>
      <c r="P464">
        <v>267.765428949522</v>
      </c>
      <c r="Q464">
        <v>271.66048225889</v>
      </c>
      <c r="R464">
        <v>65.395597294811793</v>
      </c>
      <c r="S464" s="1">
        <f>(Table2[[#This Row],[Close Price]]-Table2[[#This Row],[20D EMA]])/Table2[[#This Row],[20D EMA]]</f>
        <v>8.137663667617584E-2</v>
      </c>
      <c r="T464" s="1">
        <f>(Table2[[#This Row],[Close Price]]-Table2[[#This Row],[50D EMA]])/Table2[[#This Row],[50D EMA]]</f>
        <v>0.1042127475527786</v>
      </c>
      <c r="U464" s="1">
        <f>(Table2[[#This Row],[Close Price]]-Table2[[#This Row],[200D EMA]])/Table2[[#This Row],[200D EMA]]</f>
        <v>8.8380604869239543E-2</v>
      </c>
      <c r="V464">
        <v>1.35815407647859</v>
      </c>
      <c r="W464">
        <v>273.56</v>
      </c>
      <c r="X464">
        <v>302.8</v>
      </c>
      <c r="Y464">
        <v>273.56</v>
      </c>
      <c r="Z464">
        <v>302.8</v>
      </c>
      <c r="AA464">
        <v>220.15</v>
      </c>
      <c r="AB464">
        <v>344.64</v>
      </c>
      <c r="AC464" s="1">
        <f>(Table2[[#This Row],[Close Price]]/Table2[[#This Row],[Day Low]])-1</f>
        <v>8.0823219768972221E-2</v>
      </c>
      <c r="AD464" s="1">
        <f>(Table2[[#This Row],[Day High]]/Table2[[#This Row],[Close Price]])-1</f>
        <v>2.4114722494673169E-2</v>
      </c>
      <c r="AE464" s="1">
        <f>(Table2[[#This Row],[Close Price]]/Table2[[#This Row],[Current Week Low]])-1</f>
        <v>8.0823219768972221E-2</v>
      </c>
      <c r="AF464" s="1">
        <f>(Table2[[#This Row],[Current Week High]]/Table2[[#This Row],[Close Price]])-1</f>
        <v>2.4114722494673169E-2</v>
      </c>
      <c r="AG464" s="1">
        <f>(Table2[[#This Row],[Close Price]]/Table2[[#This Row],[Current Month Low]])-1</f>
        <v>0.34303883715648431</v>
      </c>
      <c r="AH464" s="1">
        <f>(Table2[[#This Row],[Current Month High]]/Table2[[#This Row],[Close Price]])-1</f>
        <v>0.16562383738627506</v>
      </c>
      <c r="AI464">
        <v>29.975986741975799</v>
      </c>
      <c r="AJ464">
        <v>40.795238095238098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0.05</v>
      </c>
      <c r="AM464" t="s">
        <v>3190</v>
      </c>
      <c r="AN464">
        <v>-2.82</v>
      </c>
      <c r="AO464" t="s">
        <v>3189</v>
      </c>
      <c r="AP464">
        <v>8.7197389886826002E-2</v>
      </c>
      <c r="AQ464">
        <f>(Table2[[#This Row],[Sharpe Ratio]]-AVERAGE(Table2[Sharpe Ratio]))/_xlfn.STDEV.P(Table2[Sharpe Ratio])</f>
        <v>0.34658766810422409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574</v>
      </c>
      <c r="AT464">
        <f>_xlfn.RANK.AVG(Table2[[#This Row],[6M Return vs Nifty Z-Score]],Table2[6M Return vs Nifty Z-Score])</f>
        <v>468</v>
      </c>
      <c r="AU464">
        <f>_xlfn.RANK.AVG(Table2[[#This Row],[Sharpe Ratio Z-Score]],Table2[Sharpe Ratio Z-Score])</f>
        <v>259</v>
      </c>
      <c r="AV464">
        <f>(Table2[[#This Row],[Rank 1Y]]+Table2[[#This Row],[Rank 6M]]+Table2[[#This Row],[Rank Sharpe]])/3</f>
        <v>433.66666666666669</v>
      </c>
    </row>
    <row r="465" spans="1:48" x14ac:dyDescent="0.3">
      <c r="A465" t="s">
        <v>2081</v>
      </c>
      <c r="B465" t="s">
        <v>2082</v>
      </c>
      <c r="C465" t="s">
        <v>3142</v>
      </c>
      <c r="D465" t="s">
        <v>256</v>
      </c>
      <c r="E465">
        <v>3118.8117329000002</v>
      </c>
      <c r="F465">
        <v>1835.15</v>
      </c>
      <c r="G465">
        <v>19.051196995466199</v>
      </c>
      <c r="H465">
        <f>(Table2[[#This Row],[1Y Return vs Nifty]]-AVERAGE(Table2[1Y Return vs Nifty]))/_xlfn.STDEV.P(Table2[1Y Return vs Nifty])</f>
        <v>2.3690564416730509E-2</v>
      </c>
      <c r="I465">
        <v>-0.36828347793530303</v>
      </c>
      <c r="J465">
        <f>(Table2[[#This Row],[1M Return vs Nifty]]-AVERAGE(Table2[1M Return vs Nifty]))/_xlfn.STDEV.P(Table2[1M Return vs Nifty])</f>
        <v>-0.46794497759232867</v>
      </c>
      <c r="K465">
        <v>-4.20124821433535</v>
      </c>
      <c r="L465">
        <f>(Table2[[#This Row],[6M Return vs Nifty]]-AVERAGE(Table2[6M Return vs Nifty]))/_xlfn.STDEV.P(Table2[6M Return vs Nifty])</f>
        <v>-0.37143626634163396</v>
      </c>
      <c r="M465">
        <v>-2.0084265721755599</v>
      </c>
      <c r="N465">
        <f>(Table2[[#This Row],[1W Return vs Nifty]]-AVERAGE(Table2[1W Return vs Nifty]))/_xlfn.STDEV.P(Table2[1W Return vs Nifty])</f>
        <v>-0.7736033232735664</v>
      </c>
      <c r="O465">
        <v>1839.93</v>
      </c>
      <c r="P465">
        <v>1987.4326461816099</v>
      </c>
      <c r="Q465">
        <v>1959.8041156423801</v>
      </c>
      <c r="R465">
        <v>55.476451716734601</v>
      </c>
      <c r="S465" s="1">
        <f>(Table2[[#This Row],[Close Price]]-Table2[[#This Row],[20D EMA]])/Table2[[#This Row],[20D EMA]]</f>
        <v>-2.5979249210567644E-3</v>
      </c>
      <c r="T465" s="1">
        <f>(Table2[[#This Row],[Close Price]]-Table2[[#This Row],[50D EMA]])/Table2[[#This Row],[50D EMA]]</f>
        <v>-7.6622795984651632E-2</v>
      </c>
      <c r="U465" s="1">
        <f>(Table2[[#This Row],[Close Price]]-Table2[[#This Row],[200D EMA]])/Table2[[#This Row],[200D EMA]]</f>
        <v>-6.3605395379793442E-2</v>
      </c>
      <c r="V465">
        <v>0.96573012662021396</v>
      </c>
      <c r="W465">
        <v>1807.25</v>
      </c>
      <c r="X465">
        <v>1883.95</v>
      </c>
      <c r="Y465">
        <v>1720</v>
      </c>
      <c r="Z465">
        <v>1883.95</v>
      </c>
      <c r="AA465">
        <v>1680.3</v>
      </c>
      <c r="AB465">
        <v>2051.9</v>
      </c>
      <c r="AC465" s="1">
        <f>(Table2[[#This Row],[Close Price]]/Table2[[#This Row],[Day Low]])-1</f>
        <v>1.5437819892101246E-2</v>
      </c>
      <c r="AD465" s="1">
        <f>(Table2[[#This Row],[Day High]]/Table2[[#This Row],[Close Price]])-1</f>
        <v>2.6591831730376159E-2</v>
      </c>
      <c r="AE465" s="1">
        <f>(Table2[[#This Row],[Close Price]]/Table2[[#This Row],[Current Week Low]])-1</f>
        <v>6.6947674418604608E-2</v>
      </c>
      <c r="AF465" s="1">
        <f>(Table2[[#This Row],[Current Week High]]/Table2[[#This Row],[Close Price]])-1</f>
        <v>2.6591831730376159E-2</v>
      </c>
      <c r="AG465" s="1">
        <f>(Table2[[#This Row],[Close Price]]/Table2[[#This Row],[Current Month Low]])-1</f>
        <v>9.2156162590013802E-2</v>
      </c>
      <c r="AH465" s="1">
        <f>(Table2[[#This Row],[Current Month High]]/Table2[[#This Row],[Close Price]])-1</f>
        <v>0.11811023622047245</v>
      </c>
      <c r="AI465">
        <v>52.576083698880097</v>
      </c>
      <c r="AJ465">
        <v>44.363593455003098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-0.17</v>
      </c>
      <c r="AM465" t="s">
        <v>3189</v>
      </c>
      <c r="AN465">
        <v>-5.47</v>
      </c>
      <c r="AO465" t="s">
        <v>3189</v>
      </c>
      <c r="AP465">
        <v>-5.4732655514810004E-3</v>
      </c>
      <c r="AQ465">
        <f>(Table2[[#This Row],[Sharpe Ratio]]-AVERAGE(Table2[Sharpe Ratio]))/_xlfn.STDEV.P(Table2[Sharpe Ratio])</f>
        <v>-0.72354198974195227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298</v>
      </c>
      <c r="AT465">
        <f>_xlfn.RANK.AVG(Table2[[#This Row],[6M Return vs Nifty Z-Score]],Table2[6M Return vs Nifty Z-Score])</f>
        <v>437</v>
      </c>
      <c r="AU465">
        <f>_xlfn.RANK.AVG(Table2[[#This Row],[Sharpe Ratio Z-Score]],Table2[Sharpe Ratio Z-Score])</f>
        <v>566</v>
      </c>
      <c r="AV465">
        <f>(Table2[[#This Row],[Rank 1Y]]+Table2[[#This Row],[Rank 6M]]+Table2[[#This Row],[Rank Sharpe]])/3</f>
        <v>433.66666666666669</v>
      </c>
    </row>
    <row r="466" spans="1:48" x14ac:dyDescent="0.3">
      <c r="A466" t="s">
        <v>877</v>
      </c>
      <c r="B466" t="s">
        <v>878</v>
      </c>
      <c r="C466" t="s">
        <v>3144</v>
      </c>
      <c r="D466" t="s">
        <v>54</v>
      </c>
      <c r="E466">
        <v>17278.367713539999</v>
      </c>
      <c r="F466">
        <v>209.45</v>
      </c>
      <c r="G466">
        <v>-6.6603660254283001</v>
      </c>
      <c r="H466">
        <f>(Table2[[#This Row],[1Y Return vs Nifty]]-AVERAGE(Table2[1Y Return vs Nifty]))/_xlfn.STDEV.P(Table2[1Y Return vs Nifty])</f>
        <v>-0.47585037222598575</v>
      </c>
      <c r="I466">
        <v>17.1561714707581</v>
      </c>
      <c r="J466">
        <f>(Table2[[#This Row],[1M Return vs Nifty]]-AVERAGE(Table2[1M Return vs Nifty]))/_xlfn.STDEV.P(Table2[1M Return vs Nifty])</f>
        <v>1.1552511797191292</v>
      </c>
      <c r="K466">
        <v>-5.1937379530531302</v>
      </c>
      <c r="L466">
        <f>(Table2[[#This Row],[6M Return vs Nifty]]-AVERAGE(Table2[6M Return vs Nifty]))/_xlfn.STDEV.P(Table2[6M Return vs Nifty])</f>
        <v>-0.40353004119073349</v>
      </c>
      <c r="M466">
        <v>9.3106026649096592</v>
      </c>
      <c r="N466">
        <f>(Table2[[#This Row],[1W Return vs Nifty]]-AVERAGE(Table2[1W Return vs Nifty]))/_xlfn.STDEV.P(Table2[1W Return vs Nifty])</f>
        <v>1.6226479000416627</v>
      </c>
      <c r="O466">
        <v>199.75</v>
      </c>
      <c r="P466">
        <v>201.31664455963099</v>
      </c>
      <c r="Q466">
        <v>207.34378699612199</v>
      </c>
      <c r="R466">
        <v>64.773113835350202</v>
      </c>
      <c r="S466" s="1">
        <f>(Table2[[#This Row],[Close Price]]-Table2[[#This Row],[20D EMA]])/Table2[[#This Row],[20D EMA]]</f>
        <v>4.8560700876095063E-2</v>
      </c>
      <c r="T466" s="1">
        <f>(Table2[[#This Row],[Close Price]]-Table2[[#This Row],[50D EMA]])/Table2[[#This Row],[50D EMA]]</f>
        <v>4.0400809670557876E-2</v>
      </c>
      <c r="U466" s="1">
        <f>(Table2[[#This Row],[Close Price]]-Table2[[#This Row],[200D EMA]])/Table2[[#This Row],[200D EMA]]</f>
        <v>1.0158071454137134E-2</v>
      </c>
      <c r="V466">
        <v>1.15238056334295</v>
      </c>
      <c r="W466">
        <v>208.77</v>
      </c>
      <c r="X466">
        <v>216.15</v>
      </c>
      <c r="Y466">
        <v>189.66</v>
      </c>
      <c r="Z466">
        <v>216.15</v>
      </c>
      <c r="AA466">
        <v>184.84</v>
      </c>
      <c r="AB466">
        <v>216.15</v>
      </c>
      <c r="AC466" s="1">
        <f>(Table2[[#This Row],[Close Price]]/Table2[[#This Row],[Day Low]])-1</f>
        <v>3.257172965464239E-3</v>
      </c>
      <c r="AD466" s="1">
        <f>(Table2[[#This Row],[Day High]]/Table2[[#This Row],[Close Price]])-1</f>
        <v>3.1988541417999672E-2</v>
      </c>
      <c r="AE466" s="1">
        <f>(Table2[[#This Row],[Close Price]]/Table2[[#This Row],[Current Week Low]])-1</f>
        <v>0.1043446166824844</v>
      </c>
      <c r="AF466" s="1">
        <f>(Table2[[#This Row],[Current Week High]]/Table2[[#This Row],[Close Price]])-1</f>
        <v>3.1988541417999672E-2</v>
      </c>
      <c r="AG466" s="1">
        <f>(Table2[[#This Row],[Close Price]]/Table2[[#This Row],[Current Month Low]])-1</f>
        <v>0.13314217701796149</v>
      </c>
      <c r="AH466" s="1">
        <f>(Table2[[#This Row],[Current Month High]]/Table2[[#This Row],[Close Price]])-1</f>
        <v>3.1988541417999672E-2</v>
      </c>
      <c r="AI466">
        <v>38.099785151587497</v>
      </c>
      <c r="AJ466">
        <v>17.675150289342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-0.03</v>
      </c>
      <c r="AM466" t="s">
        <v>3189</v>
      </c>
      <c r="AN466">
        <v>1.38</v>
      </c>
      <c r="AO466" t="s">
        <v>3190</v>
      </c>
      <c r="AP466">
        <v>4.8551379710591001E-2</v>
      </c>
      <c r="AQ466">
        <f>(Table2[[#This Row],[Sharpe Ratio]]-AVERAGE(Table2[Sharpe Ratio]))/_xlfn.STDEV.P(Table2[Sharpe Ratio])</f>
        <v>-9.9683499952270521E-2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476</v>
      </c>
      <c r="AT466">
        <f>_xlfn.RANK.AVG(Table2[[#This Row],[6M Return vs Nifty Z-Score]],Table2[6M Return vs Nifty Z-Score])</f>
        <v>454</v>
      </c>
      <c r="AU466">
        <f>_xlfn.RANK.AVG(Table2[[#This Row],[Sharpe Ratio Z-Score]],Table2[Sharpe Ratio Z-Score])</f>
        <v>380</v>
      </c>
      <c r="AV466">
        <f>(Table2[[#This Row],[Rank 1Y]]+Table2[[#This Row],[Rank 6M]]+Table2[[#This Row],[Rank Sharpe]])/3</f>
        <v>436.66666666666669</v>
      </c>
    </row>
    <row r="467" spans="1:48" x14ac:dyDescent="0.3">
      <c r="A467" t="s">
        <v>129</v>
      </c>
      <c r="B467" t="s">
        <v>130</v>
      </c>
      <c r="C467" t="s">
        <v>3154</v>
      </c>
      <c r="D467" t="s">
        <v>131</v>
      </c>
      <c r="E467">
        <v>208751.88519500001</v>
      </c>
      <c r="F467">
        <v>494.05</v>
      </c>
      <c r="G467">
        <v>45.972942289358699</v>
      </c>
      <c r="H467">
        <f>(Table2[[#This Row],[1Y Return vs Nifty]]-AVERAGE(Table2[1Y Return vs Nifty]))/_xlfn.STDEV.P(Table2[1Y Return vs Nifty])</f>
        <v>0.5467437078307954</v>
      </c>
      <c r="I467">
        <v>-1.5236495487072399</v>
      </c>
      <c r="J467">
        <f>(Table2[[#This Row],[1M Return vs Nifty]]-AVERAGE(Table2[1M Return vs Nifty]))/_xlfn.STDEV.P(Table2[1M Return vs Nifty])</f>
        <v>-0.57496033252665557</v>
      </c>
      <c r="K467">
        <v>-35.5101714224731</v>
      </c>
      <c r="L467">
        <f>(Table2[[#This Row],[6M Return vs Nifty]]-AVERAGE(Table2[6M Return vs Nifty]))/_xlfn.STDEV.P(Table2[6M Return vs Nifty])</f>
        <v>-1.3838613756509484</v>
      </c>
      <c r="M467">
        <v>-0.84193538603148699</v>
      </c>
      <c r="N467">
        <f>(Table2[[#This Row],[1W Return vs Nifty]]-AVERAGE(Table2[1W Return vs Nifty]))/_xlfn.STDEV.P(Table2[1W Return vs Nifty])</f>
        <v>-0.52665582687289758</v>
      </c>
      <c r="O467">
        <v>504.26</v>
      </c>
      <c r="P467">
        <v>516.32521421481795</v>
      </c>
      <c r="Q467">
        <v>498.23732840172602</v>
      </c>
      <c r="R467">
        <v>42.656393053314503</v>
      </c>
      <c r="S467" s="1">
        <f>(Table2[[#This Row],[Close Price]]-Table2[[#This Row],[20D EMA]])/Table2[[#This Row],[20D EMA]]</f>
        <v>-2.024749137349776E-2</v>
      </c>
      <c r="T467" s="1">
        <f>(Table2[[#This Row],[Close Price]]-Table2[[#This Row],[50D EMA]])/Table2[[#This Row],[50D EMA]]</f>
        <v>-4.3141829222289922E-2</v>
      </c>
      <c r="U467" s="1">
        <f>(Table2[[#This Row],[Close Price]]-Table2[[#This Row],[200D EMA]])/Table2[[#This Row],[200D EMA]]</f>
        <v>-8.4042847916641576E-3</v>
      </c>
      <c r="V467">
        <v>0.53805797306817305</v>
      </c>
      <c r="W467">
        <v>493</v>
      </c>
      <c r="X467">
        <v>501</v>
      </c>
      <c r="Y467">
        <v>493</v>
      </c>
      <c r="Z467">
        <v>501.5</v>
      </c>
      <c r="AA467">
        <v>483.2</v>
      </c>
      <c r="AB467">
        <v>565</v>
      </c>
      <c r="AC467" s="1">
        <f>(Table2[[#This Row],[Close Price]]/Table2[[#This Row],[Day Low]])-1</f>
        <v>2.1298174442190287E-3</v>
      </c>
      <c r="AD467" s="1">
        <f>(Table2[[#This Row],[Day High]]/Table2[[#This Row],[Close Price]])-1</f>
        <v>1.4067402084809277E-2</v>
      </c>
      <c r="AE467" s="1">
        <f>(Table2[[#This Row],[Close Price]]/Table2[[#This Row],[Current Week Low]])-1</f>
        <v>2.1298174442190287E-3</v>
      </c>
      <c r="AF467" s="1">
        <f>(Table2[[#This Row],[Current Week High]]/Table2[[#This Row],[Close Price]])-1</f>
        <v>1.5079445400263181E-2</v>
      </c>
      <c r="AG467" s="1">
        <f>(Table2[[#This Row],[Close Price]]/Table2[[#This Row],[Current Month Low]])-1</f>
        <v>2.2454470198675525E-2</v>
      </c>
      <c r="AH467" s="1">
        <f>(Table2[[#This Row],[Current Month High]]/Table2[[#This Row],[Close Price]])-1</f>
        <v>0.14360894646290867</v>
      </c>
      <c r="AI467">
        <v>63.485477178423203</v>
      </c>
      <c r="AJ467">
        <v>73.5945186226282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0.04</v>
      </c>
      <c r="AM467" t="s">
        <v>3190</v>
      </c>
      <c r="AN467">
        <v>-2.41</v>
      </c>
      <c r="AO467" t="s">
        <v>3189</v>
      </c>
      <c r="AP467">
        <v>2.5633696619609E-2</v>
      </c>
      <c r="AQ467">
        <f>(Table2[[#This Row],[Sharpe Ratio]]-AVERAGE(Table2[Sharpe Ratio]))/_xlfn.STDEV.P(Table2[Sharpe Ratio])</f>
        <v>-0.3643292203130859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156</v>
      </c>
      <c r="AT467">
        <f>_xlfn.RANK.AVG(Table2[[#This Row],[6M Return vs Nifty Z-Score]],Table2[6M Return vs Nifty Z-Score])</f>
        <v>719</v>
      </c>
      <c r="AU467">
        <f>_xlfn.RANK.AVG(Table2[[#This Row],[Sharpe Ratio Z-Score]],Table2[Sharpe Ratio Z-Score])</f>
        <v>436</v>
      </c>
      <c r="AV467">
        <f>(Table2[[#This Row],[Rank 1Y]]+Table2[[#This Row],[Rank 6M]]+Table2[[#This Row],[Rank Sharpe]])/3</f>
        <v>437</v>
      </c>
    </row>
    <row r="468" spans="1:48" x14ac:dyDescent="0.3">
      <c r="A468" t="s">
        <v>1580</v>
      </c>
      <c r="B468" t="s">
        <v>1581</v>
      </c>
      <c r="C468" t="s">
        <v>3152</v>
      </c>
      <c r="D468" t="s">
        <v>117</v>
      </c>
      <c r="E468">
        <v>6218.5260184199997</v>
      </c>
      <c r="F468">
        <v>572.15</v>
      </c>
      <c r="G468">
        <v>-7.3503435221511904</v>
      </c>
      <c r="H468">
        <f>(Table2[[#This Row],[1Y Return vs Nifty]]-AVERAGE(Table2[1Y Return vs Nifty]))/_xlfn.STDEV.P(Table2[1Y Return vs Nifty])</f>
        <v>-0.48925570292078835</v>
      </c>
      <c r="I468">
        <v>-6.7155686445583198</v>
      </c>
      <c r="J468">
        <f>(Table2[[#This Row],[1M Return vs Nifty]]-AVERAGE(Table2[1M Return vs Nifty]))/_xlfn.STDEV.P(Table2[1M Return vs Nifty])</f>
        <v>-1.0558599182844308</v>
      </c>
      <c r="K468">
        <v>-7.1782472106551998</v>
      </c>
      <c r="L468">
        <f>(Table2[[#This Row],[6M Return vs Nifty]]-AVERAGE(Table2[6M Return vs Nifty]))/_xlfn.STDEV.P(Table2[6M Return vs Nifty])</f>
        <v>-0.46770238556350019</v>
      </c>
      <c r="M468">
        <v>-2.4164985717283498</v>
      </c>
      <c r="N468">
        <f>(Table2[[#This Row],[1W Return vs Nifty]]-AVERAGE(Table2[1W Return vs Nifty]))/_xlfn.STDEV.P(Table2[1W Return vs Nifty])</f>
        <v>-0.85999262465687742</v>
      </c>
      <c r="O468">
        <v>608.29</v>
      </c>
      <c r="P468">
        <v>637.68552042530996</v>
      </c>
      <c r="Q468">
        <v>619.62369463134405</v>
      </c>
      <c r="R468">
        <v>39.0836215402961</v>
      </c>
      <c r="S468" s="1">
        <f>(Table2[[#This Row],[Close Price]]-Table2[[#This Row],[20D EMA]])/Table2[[#This Row],[20D EMA]]</f>
        <v>-5.9412451297900654E-2</v>
      </c>
      <c r="T468" s="1">
        <f>(Table2[[#This Row],[Close Price]]-Table2[[#This Row],[50D EMA]])/Table2[[#This Row],[50D EMA]]</f>
        <v>-0.10277090874135027</v>
      </c>
      <c r="U468" s="1">
        <f>(Table2[[#This Row],[Close Price]]-Table2[[#This Row],[200D EMA]])/Table2[[#This Row],[200D EMA]]</f>
        <v>-7.661697743755487E-2</v>
      </c>
      <c r="V468">
        <v>1.34230016015834</v>
      </c>
      <c r="W468">
        <v>564</v>
      </c>
      <c r="X468">
        <v>584.70000000000005</v>
      </c>
      <c r="Y468">
        <v>531.65</v>
      </c>
      <c r="Z468">
        <v>584.70000000000005</v>
      </c>
      <c r="AA468">
        <v>531.65</v>
      </c>
      <c r="AB468">
        <v>719.85</v>
      </c>
      <c r="AC468" s="1">
        <f>(Table2[[#This Row],[Close Price]]/Table2[[#This Row],[Day Low]])-1</f>
        <v>1.445035460992905E-2</v>
      </c>
      <c r="AD468" s="1">
        <f>(Table2[[#This Row],[Day High]]/Table2[[#This Row],[Close Price]])-1</f>
        <v>2.1934807305776571E-2</v>
      </c>
      <c r="AE468" s="1">
        <f>(Table2[[#This Row],[Close Price]]/Table2[[#This Row],[Current Week Low]])-1</f>
        <v>7.6177936612432884E-2</v>
      </c>
      <c r="AF468" s="1">
        <f>(Table2[[#This Row],[Current Week High]]/Table2[[#This Row],[Close Price]])-1</f>
        <v>2.1934807305776571E-2</v>
      </c>
      <c r="AG468" s="1">
        <f>(Table2[[#This Row],[Close Price]]/Table2[[#This Row],[Current Month Low]])-1</f>
        <v>7.6177936612432884E-2</v>
      </c>
      <c r="AH468" s="1">
        <f>(Table2[[#This Row],[Current Month High]]/Table2[[#This Row],[Close Price]])-1</f>
        <v>0.25814908677794302</v>
      </c>
      <c r="AI468">
        <v>47.103032421567697</v>
      </c>
      <c r="AJ468">
        <v>22.371938830071599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</v>
      </c>
      <c r="AM468">
        <v>0</v>
      </c>
      <c r="AN468">
        <v>-17.71</v>
      </c>
      <c r="AO468" t="s">
        <v>3189</v>
      </c>
      <c r="AP468">
        <v>5.8819306907447001E-2</v>
      </c>
      <c r="AQ468">
        <f>(Table2[[#This Row],[Sharpe Ratio]]-AVERAGE(Table2[Sharpe Ratio]))/_xlfn.STDEV.P(Table2[Sharpe Ratio])</f>
        <v>1.8887080626777328E-2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479</v>
      </c>
      <c r="AT468">
        <f>_xlfn.RANK.AVG(Table2[[#This Row],[6M Return vs Nifty Z-Score]],Table2[6M Return vs Nifty Z-Score])</f>
        <v>481</v>
      </c>
      <c r="AU468">
        <f>_xlfn.RANK.AVG(Table2[[#This Row],[Sharpe Ratio Z-Score]],Table2[Sharpe Ratio Z-Score])</f>
        <v>351</v>
      </c>
      <c r="AV468">
        <f>(Table2[[#This Row],[Rank 1Y]]+Table2[[#This Row],[Rank 6M]]+Table2[[#This Row],[Rank Sharpe]])/3</f>
        <v>437</v>
      </c>
    </row>
    <row r="469" spans="1:48" x14ac:dyDescent="0.3">
      <c r="A469" t="s">
        <v>95</v>
      </c>
      <c r="B469" t="s">
        <v>96</v>
      </c>
      <c r="C469" t="s">
        <v>3155</v>
      </c>
      <c r="D469" t="s">
        <v>97</v>
      </c>
      <c r="E469">
        <v>252217.82321820001</v>
      </c>
      <c r="F469">
        <v>1167.5999999999999</v>
      </c>
      <c r="G469">
        <v>23.0095649345702</v>
      </c>
      <c r="H469">
        <f>(Table2[[#This Row],[1Y Return vs Nifty]]-AVERAGE(Table2[1Y Return vs Nifty]))/_xlfn.STDEV.P(Table2[1Y Return vs Nifty])</f>
        <v>0.10059630625240203</v>
      </c>
      <c r="I469">
        <v>-7.6094849073929796</v>
      </c>
      <c r="J469">
        <f>(Table2[[#This Row],[1M Return vs Nifty]]-AVERAGE(Table2[1M Return vs Nifty]))/_xlfn.STDEV.P(Table2[1M Return vs Nifty])</f>
        <v>-1.1386585814690808</v>
      </c>
      <c r="K469">
        <v>-21.1124440596911</v>
      </c>
      <c r="L469">
        <f>(Table2[[#This Row],[6M Return vs Nifty]]-AVERAGE(Table2[6M Return vs Nifty]))/_xlfn.STDEV.P(Table2[6M Return vs Nifty])</f>
        <v>-0.91828737292441731</v>
      </c>
      <c r="M469">
        <v>0.965081509257253</v>
      </c>
      <c r="N469">
        <f>(Table2[[#This Row],[1W Return vs Nifty]]-AVERAGE(Table2[1W Return vs Nifty]))/_xlfn.STDEV.P(Table2[1W Return vs Nifty])</f>
        <v>-0.14410831725961093</v>
      </c>
      <c r="O469">
        <v>1256.18</v>
      </c>
      <c r="P469">
        <v>1333.46923966348</v>
      </c>
      <c r="Q469">
        <v>1325.47898476667</v>
      </c>
      <c r="R469">
        <v>38.5639994794481</v>
      </c>
      <c r="S469" s="1">
        <f>(Table2[[#This Row],[Close Price]]-Table2[[#This Row],[20D EMA]])/Table2[[#This Row],[20D EMA]]</f>
        <v>-7.0515372000828025E-2</v>
      </c>
      <c r="T469" s="1">
        <f>(Table2[[#This Row],[Close Price]]-Table2[[#This Row],[50D EMA]])/Table2[[#This Row],[50D EMA]]</f>
        <v>-0.12438925078267242</v>
      </c>
      <c r="U469" s="1">
        <f>(Table2[[#This Row],[Close Price]]-Table2[[#This Row],[200D EMA]])/Table2[[#This Row],[200D EMA]]</f>
        <v>-0.11911089242539914</v>
      </c>
      <c r="V469">
        <v>3.9529202418329699</v>
      </c>
      <c r="W469">
        <v>1163.1500000000001</v>
      </c>
      <c r="X469">
        <v>1226.9000000000001</v>
      </c>
      <c r="Y469">
        <v>1102</v>
      </c>
      <c r="Z469">
        <v>1231.7</v>
      </c>
      <c r="AA469">
        <v>995.65</v>
      </c>
      <c r="AB469">
        <v>1397.95</v>
      </c>
      <c r="AC469" s="1">
        <f>(Table2[[#This Row],[Close Price]]/Table2[[#This Row],[Day Low]])-1</f>
        <v>3.825817822292743E-3</v>
      </c>
      <c r="AD469" s="1">
        <f>(Table2[[#This Row],[Day High]]/Table2[[#This Row],[Close Price]])-1</f>
        <v>5.0787941075711052E-2</v>
      </c>
      <c r="AE469" s="1">
        <f>(Table2[[#This Row],[Close Price]]/Table2[[#This Row],[Current Week Low]])-1</f>
        <v>5.9528130671506307E-2</v>
      </c>
      <c r="AF469" s="1">
        <f>(Table2[[#This Row],[Current Week High]]/Table2[[#This Row],[Close Price]])-1</f>
        <v>5.489893799246337E-2</v>
      </c>
      <c r="AG469" s="1">
        <f>(Table2[[#This Row],[Close Price]]/Table2[[#This Row],[Current Month Low]])-1</f>
        <v>0.17270125043941142</v>
      </c>
      <c r="AH469" s="1">
        <f>(Table2[[#This Row],[Current Month High]]/Table2[[#This Row],[Close Price]])-1</f>
        <v>0.19728502911956158</v>
      </c>
      <c r="AI469">
        <v>38.866050017129098</v>
      </c>
      <c r="AJ469">
        <v>44.863523573200901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-0.13</v>
      </c>
      <c r="AM469" t="s">
        <v>3189</v>
      </c>
      <c r="AN469">
        <v>-14.28</v>
      </c>
      <c r="AO469" t="s">
        <v>3189</v>
      </c>
      <c r="AP469">
        <v>4.3477194414125002E-2</v>
      </c>
      <c r="AQ469">
        <f>(Table2[[#This Row],[Sharpe Ratio]]-AVERAGE(Table2[Sharpe Ratio]))/_xlfn.STDEV.P(Table2[Sharpe Ratio])</f>
        <v>-0.15827849045355341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269</v>
      </c>
      <c r="AT469">
        <f>_xlfn.RANK.AVG(Table2[[#This Row],[6M Return vs Nifty Z-Score]],Table2[6M Return vs Nifty Z-Score])</f>
        <v>653</v>
      </c>
      <c r="AU469">
        <f>_xlfn.RANK.AVG(Table2[[#This Row],[Sharpe Ratio Z-Score]],Table2[Sharpe Ratio Z-Score])</f>
        <v>390</v>
      </c>
      <c r="AV469">
        <f>(Table2[[#This Row],[Rank 1Y]]+Table2[[#This Row],[Rank 6M]]+Table2[[#This Row],[Rank Sharpe]])/3</f>
        <v>437.33333333333331</v>
      </c>
    </row>
    <row r="470" spans="1:48" x14ac:dyDescent="0.3">
      <c r="A470" t="s">
        <v>22</v>
      </c>
      <c r="B470" t="s">
        <v>23</v>
      </c>
      <c r="C470" t="s">
        <v>3144</v>
      </c>
      <c r="D470" t="s">
        <v>24</v>
      </c>
      <c r="E470">
        <v>1370490.6174246401</v>
      </c>
      <c r="F470">
        <v>1812.3</v>
      </c>
      <c r="G470">
        <v>-1.6782513613801899</v>
      </c>
      <c r="H470">
        <f>(Table2[[#This Row],[1Y Return vs Nifty]]-AVERAGE(Table2[1Y Return vs Nifty]))/_xlfn.STDEV.P(Table2[1Y Return vs Nifty])</f>
        <v>-0.37905461446837668</v>
      </c>
      <c r="I470">
        <v>5.9013303527515202</v>
      </c>
      <c r="J470">
        <f>(Table2[[#This Row],[1M Return vs Nifty]]-AVERAGE(Table2[1M Return vs Nifty]))/_xlfn.STDEV.P(Table2[1M Return vs Nifty])</f>
        <v>0.11277568433937882</v>
      </c>
      <c r="K470">
        <v>13.9296145880989</v>
      </c>
      <c r="L470">
        <f>(Table2[[#This Row],[6M Return vs Nifty]]-AVERAGE(Table2[6M Return vs Nifty]))/_xlfn.STDEV.P(Table2[6M Return vs Nifty])</f>
        <v>0.21485476106283422</v>
      </c>
      <c r="M470">
        <v>1.4164337074053499</v>
      </c>
      <c r="N470">
        <f>(Table2[[#This Row],[1W Return vs Nifty]]-AVERAGE(Table2[1W Return vs Nifty]))/_xlfn.STDEV.P(Table2[1W Return vs Nifty])</f>
        <v>-4.8556549143769639E-2</v>
      </c>
      <c r="O470">
        <v>1749.37</v>
      </c>
      <c r="P470">
        <v>1716.0888080560701</v>
      </c>
      <c r="Q470">
        <v>1634.94232377413</v>
      </c>
      <c r="R470">
        <v>64.5798078658365</v>
      </c>
      <c r="S470" s="1">
        <f>(Table2[[#This Row],[Close Price]]-Table2[[#This Row],[20D EMA]])/Table2[[#This Row],[20D EMA]]</f>
        <v>3.5972950262094391E-2</v>
      </c>
      <c r="T470" s="1">
        <f>(Table2[[#This Row],[Close Price]]-Table2[[#This Row],[50D EMA]])/Table2[[#This Row],[50D EMA]]</f>
        <v>5.6064226683533232E-2</v>
      </c>
      <c r="U470" s="1">
        <f>(Table2[[#This Row],[Close Price]]-Table2[[#This Row],[200D EMA]])/Table2[[#This Row],[200D EMA]]</f>
        <v>0.10847946967111004</v>
      </c>
      <c r="V470">
        <v>2.0457932344531899</v>
      </c>
      <c r="W470">
        <v>1788</v>
      </c>
      <c r="X470">
        <v>1836.1</v>
      </c>
      <c r="Y470">
        <v>1764.9</v>
      </c>
      <c r="Z470">
        <v>1836.1</v>
      </c>
      <c r="AA470">
        <v>1672.1</v>
      </c>
      <c r="AB470">
        <v>1836.1</v>
      </c>
      <c r="AC470" s="1">
        <f>(Table2[[#This Row],[Close Price]]/Table2[[#This Row],[Day Low]])-1</f>
        <v>1.3590604026845643E-2</v>
      </c>
      <c r="AD470" s="1">
        <f>(Table2[[#This Row],[Day High]]/Table2[[#This Row],[Close Price]])-1</f>
        <v>1.313248358439556E-2</v>
      </c>
      <c r="AE470" s="1">
        <f>(Table2[[#This Row],[Close Price]]/Table2[[#This Row],[Current Week Low]])-1</f>
        <v>2.6857045724970163E-2</v>
      </c>
      <c r="AF470" s="1">
        <f>(Table2[[#This Row],[Current Week High]]/Table2[[#This Row],[Close Price]])-1</f>
        <v>1.313248358439556E-2</v>
      </c>
      <c r="AG470" s="1">
        <f>(Table2[[#This Row],[Close Price]]/Table2[[#This Row],[Current Month Low]])-1</f>
        <v>8.3846659888762609E-2</v>
      </c>
      <c r="AH470" s="1">
        <f>(Table2[[#This Row],[Current Month High]]/Table2[[#This Row],[Close Price]])-1</f>
        <v>1.313248358439556E-2</v>
      </c>
      <c r="AI470">
        <v>0.278651437399979</v>
      </c>
      <c r="AJ470">
        <v>32.910417659785097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7.0000000000000007E-2</v>
      </c>
      <c r="AM470" t="s">
        <v>3190</v>
      </c>
      <c r="AN470">
        <v>2.21</v>
      </c>
      <c r="AO470" t="s">
        <v>3190</v>
      </c>
      <c r="AP470">
        <v>-3.9605189608230999E-2</v>
      </c>
      <c r="AQ470">
        <f>(Table2[[#This Row],[Sharpe Ratio]]-AVERAGE(Table2[Sharpe Ratio]))/_xlfn.STDEV.P(Table2[Sharpe Ratio])</f>
        <v>-1.1176860047996366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-1.2176667230095699</v>
      </c>
      <c r="AS470">
        <f>_xlfn.RANK.AVG(Table2[[#This Row],[1Y Return vs Nifty Z-Score]],Table2[1Y Return vs Nifty Z-Score])</f>
        <v>444</v>
      </c>
      <c r="AT470">
        <f>_xlfn.RANK.AVG(Table2[[#This Row],[6M Return vs Nifty Z-Score]],Table2[6M Return vs Nifty Z-Score])</f>
        <v>228</v>
      </c>
      <c r="AU470">
        <f>_xlfn.RANK.AVG(Table2[[#This Row],[Sharpe Ratio Z-Score]],Table2[Sharpe Ratio Z-Score])</f>
        <v>641</v>
      </c>
      <c r="AV470">
        <f>(Table2[[#This Row],[Rank 1Y]]+Table2[[#This Row],[Rank 6M]]+Table2[[#This Row],[Rank Sharpe]])/3</f>
        <v>437.66666666666669</v>
      </c>
    </row>
    <row r="471" spans="1:48" x14ac:dyDescent="0.3">
      <c r="A471" t="s">
        <v>198</v>
      </c>
      <c r="B471" t="s">
        <v>199</v>
      </c>
      <c r="C471" t="s">
        <v>3142</v>
      </c>
      <c r="D471" t="s">
        <v>18</v>
      </c>
      <c r="E471">
        <v>126228.81717336</v>
      </c>
      <c r="F471">
        <v>290.95</v>
      </c>
      <c r="G471">
        <v>18.022933048198901</v>
      </c>
      <c r="H471">
        <f>(Table2[[#This Row],[1Y Return vs Nifty]]-AVERAGE(Table2[1Y Return vs Nifty]))/_xlfn.STDEV.P(Table2[1Y Return vs Nifty])</f>
        <v>3.7127849672113507E-3</v>
      </c>
      <c r="I471">
        <v>-2.5896203821499699</v>
      </c>
      <c r="J471">
        <f>(Table2[[#This Row],[1M Return vs Nifty]]-AVERAGE(Table2[1M Return vs Nifty]))/_xlfn.STDEV.P(Table2[1M Return vs Nifty])</f>
        <v>-0.67369548667074142</v>
      </c>
      <c r="K471">
        <v>-14.4749350273131</v>
      </c>
      <c r="L471">
        <f>(Table2[[#This Row],[6M Return vs Nifty]]-AVERAGE(Table2[6M Return vs Nifty]))/_xlfn.STDEV.P(Table2[6M Return vs Nifty])</f>
        <v>-0.70365268993090524</v>
      </c>
      <c r="M471">
        <v>-0.133473127322637</v>
      </c>
      <c r="N471">
        <f>(Table2[[#This Row],[1W Return vs Nifty]]-AVERAGE(Table2[1W Return vs Nifty]))/_xlfn.STDEV.P(Table2[1W Return vs Nifty])</f>
        <v>-0.37667356968942578</v>
      </c>
      <c r="O471">
        <v>301.63</v>
      </c>
      <c r="P471">
        <v>315.765952159498</v>
      </c>
      <c r="Q471">
        <v>305.15341835472299</v>
      </c>
      <c r="R471">
        <v>38.1224115519355</v>
      </c>
      <c r="S471" s="1">
        <f>(Table2[[#This Row],[Close Price]]-Table2[[#This Row],[20D EMA]])/Table2[[#This Row],[20D EMA]]</f>
        <v>-3.5407618605576389E-2</v>
      </c>
      <c r="T471" s="1">
        <f>(Table2[[#This Row],[Close Price]]-Table2[[#This Row],[50D EMA]])/Table2[[#This Row],[50D EMA]]</f>
        <v>-7.8589702245551507E-2</v>
      </c>
      <c r="U471" s="1">
        <f>(Table2[[#This Row],[Close Price]]-Table2[[#This Row],[200D EMA]])/Table2[[#This Row],[200D EMA]]</f>
        <v>-4.6545172036094831E-2</v>
      </c>
      <c r="V471">
        <v>0.86652083437766403</v>
      </c>
      <c r="W471">
        <v>289.5</v>
      </c>
      <c r="X471">
        <v>298.75</v>
      </c>
      <c r="Y471">
        <v>289.5</v>
      </c>
      <c r="Z471">
        <v>304.39999999999998</v>
      </c>
      <c r="AA471">
        <v>279.35000000000002</v>
      </c>
      <c r="AB471">
        <v>319</v>
      </c>
      <c r="AC471" s="1">
        <f>(Table2[[#This Row],[Close Price]]/Table2[[#This Row],[Day Low]])-1</f>
        <v>5.0086355785836645E-3</v>
      </c>
      <c r="AD471" s="1">
        <f>(Table2[[#This Row],[Day High]]/Table2[[#This Row],[Close Price]])-1</f>
        <v>2.6808730022340743E-2</v>
      </c>
      <c r="AE471" s="1">
        <f>(Table2[[#This Row],[Close Price]]/Table2[[#This Row],[Current Week Low]])-1</f>
        <v>5.0086355785836645E-3</v>
      </c>
      <c r="AF471" s="1">
        <f>(Table2[[#This Row],[Current Week High]]/Table2[[#This Row],[Close Price]])-1</f>
        <v>4.6227874205189812E-2</v>
      </c>
      <c r="AG471" s="1">
        <f>(Table2[[#This Row],[Close Price]]/Table2[[#This Row],[Current Month Low]])-1</f>
        <v>4.15249686772865E-2</v>
      </c>
      <c r="AH471" s="1">
        <f>(Table2[[#This Row],[Current Month High]]/Table2[[#This Row],[Close Price]])-1</f>
        <v>9.6408317580340297E-2</v>
      </c>
      <c r="AI471">
        <v>29.231826774359799</v>
      </c>
      <c r="AJ471">
        <v>40.8617768094892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-0.05</v>
      </c>
      <c r="AM471" t="s">
        <v>3189</v>
      </c>
      <c r="AN471">
        <v>-6.28</v>
      </c>
      <c r="AO471" t="s">
        <v>3189</v>
      </c>
      <c r="AP471">
        <v>3.1270337571936001E-2</v>
      </c>
      <c r="AQ471">
        <f>(Table2[[#This Row],[Sharpe Ratio]]-AVERAGE(Table2[Sharpe Ratio]))/_xlfn.STDEV.P(Table2[Sharpe Ratio])</f>
        <v>-0.29923918048131803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308</v>
      </c>
      <c r="AT471">
        <f>_xlfn.RANK.AVG(Table2[[#This Row],[6M Return vs Nifty Z-Score]],Table2[6M Return vs Nifty Z-Score])</f>
        <v>581</v>
      </c>
      <c r="AU471">
        <f>_xlfn.RANK.AVG(Table2[[#This Row],[Sharpe Ratio Z-Score]],Table2[Sharpe Ratio Z-Score])</f>
        <v>424</v>
      </c>
      <c r="AV471">
        <f>(Table2[[#This Row],[Rank 1Y]]+Table2[[#This Row],[Rank 6M]]+Table2[[#This Row],[Rank Sharpe]])/3</f>
        <v>437.66666666666669</v>
      </c>
    </row>
    <row r="472" spans="1:48" x14ac:dyDescent="0.3">
      <c r="A472" t="s">
        <v>540</v>
      </c>
      <c r="B472" t="s">
        <v>541</v>
      </c>
      <c r="C472" t="s">
        <v>3143</v>
      </c>
      <c r="D472" t="s">
        <v>21</v>
      </c>
      <c r="E472">
        <v>38310.271256389999</v>
      </c>
      <c r="F472">
        <v>1411.1</v>
      </c>
      <c r="G472">
        <v>-25.372113219305799</v>
      </c>
      <c r="H472">
        <f>(Table2[[#This Row],[1Y Return vs Nifty]]-AVERAGE(Table2[1Y Return vs Nifty]))/_xlfn.STDEV.P(Table2[1Y Return vs Nifty])</f>
        <v>-0.83939434315669947</v>
      </c>
      <c r="I472">
        <v>3.4224772310192799</v>
      </c>
      <c r="J472">
        <f>(Table2[[#This Row],[1M Return vs Nifty]]-AVERAGE(Table2[1M Return vs Nifty]))/_xlfn.STDEV.P(Table2[1M Return vs Nifty])</f>
        <v>-0.11682716913112426</v>
      </c>
      <c r="K472">
        <v>-10.6626496980887</v>
      </c>
      <c r="L472">
        <f>(Table2[[#This Row],[6M Return vs Nifty]]-AVERAGE(Table2[6M Return vs Nifty]))/_xlfn.STDEV.P(Table2[6M Return vs Nifty])</f>
        <v>-0.58037622444853076</v>
      </c>
      <c r="M472">
        <v>5.1490530513640804</v>
      </c>
      <c r="N472">
        <f>(Table2[[#This Row],[1W Return vs Nifty]]-AVERAGE(Table2[1W Return vs Nifty]))/_xlfn.STDEV.P(Table2[1W Return vs Nifty])</f>
        <v>0.74164316514148609</v>
      </c>
      <c r="O472">
        <v>1407.66</v>
      </c>
      <c r="P472">
        <v>1514.57668355338</v>
      </c>
      <c r="Q472">
        <v>1551.6391461784599</v>
      </c>
      <c r="R472">
        <v>58.000366158165399</v>
      </c>
      <c r="S472" s="1">
        <f>(Table2[[#This Row],[Close Price]]-Table2[[#This Row],[20D EMA]])/Table2[[#This Row],[20D EMA]]</f>
        <v>2.4437719335633798E-3</v>
      </c>
      <c r="T472" s="1">
        <f>(Table2[[#This Row],[Close Price]]-Table2[[#This Row],[50D EMA]])/Table2[[#This Row],[50D EMA]]</f>
        <v>-6.8320531193317519E-2</v>
      </c>
      <c r="U472" s="1">
        <f>(Table2[[#This Row],[Close Price]]-Table2[[#This Row],[200D EMA]])/Table2[[#This Row],[200D EMA]]</f>
        <v>-9.0574632977386896E-2</v>
      </c>
      <c r="V472">
        <v>0.97795415975418298</v>
      </c>
      <c r="W472">
        <v>1396.1</v>
      </c>
      <c r="X472">
        <v>1422.85</v>
      </c>
      <c r="Y472">
        <v>1308.45</v>
      </c>
      <c r="Z472">
        <v>1424.5</v>
      </c>
      <c r="AA472">
        <v>1283.25</v>
      </c>
      <c r="AB472">
        <v>1520</v>
      </c>
      <c r="AC472" s="1">
        <f>(Table2[[#This Row],[Close Price]]/Table2[[#This Row],[Day Low]])-1</f>
        <v>1.0744216030370346E-2</v>
      </c>
      <c r="AD472" s="1">
        <f>(Table2[[#This Row],[Day High]]/Table2[[#This Row],[Close Price]])-1</f>
        <v>8.326837219190697E-3</v>
      </c>
      <c r="AE472" s="1">
        <f>(Table2[[#This Row],[Close Price]]/Table2[[#This Row],[Current Week Low]])-1</f>
        <v>7.8451603041766793E-2</v>
      </c>
      <c r="AF472" s="1">
        <f>(Table2[[#This Row],[Current Week High]]/Table2[[#This Row],[Close Price]])-1</f>
        <v>9.4961377648643541E-3</v>
      </c>
      <c r="AG472" s="1">
        <f>(Table2[[#This Row],[Close Price]]/Table2[[#This Row],[Current Month Low]])-1</f>
        <v>9.9629846093902241E-2</v>
      </c>
      <c r="AH472" s="1">
        <f>(Table2[[#This Row],[Current Month High]]/Table2[[#This Row],[Close Price]])-1</f>
        <v>7.7173836014456931E-2</v>
      </c>
      <c r="AI472">
        <v>36.680603784281701</v>
      </c>
      <c r="AJ472">
        <v>9.9629846093902206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-0.21</v>
      </c>
      <c r="AM472" t="s">
        <v>3189</v>
      </c>
      <c r="AN472">
        <v>-0.79</v>
      </c>
      <c r="AO472" t="s">
        <v>3189</v>
      </c>
      <c r="AP472">
        <v>0.11474625249109</v>
      </c>
      <c r="AQ472">
        <f>(Table2[[#This Row],[Sharpe Ratio]]-AVERAGE(Table2[Sharpe Ratio]))/_xlfn.STDEV.P(Table2[Sharpe Ratio])</f>
        <v>0.66471269671566446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609</v>
      </c>
      <c r="AT472">
        <f>_xlfn.RANK.AVG(Table2[[#This Row],[6M Return vs Nifty Z-Score]],Table2[6M Return vs Nifty Z-Score])</f>
        <v>524</v>
      </c>
      <c r="AU472">
        <f>_xlfn.RANK.AVG(Table2[[#This Row],[Sharpe Ratio Z-Score]],Table2[Sharpe Ratio Z-Score])</f>
        <v>180</v>
      </c>
      <c r="AV472">
        <f>(Table2[[#This Row],[Rank 1Y]]+Table2[[#This Row],[Rank 6M]]+Table2[[#This Row],[Rank Sharpe]])/3</f>
        <v>437.66666666666669</v>
      </c>
    </row>
    <row r="473" spans="1:48" x14ac:dyDescent="0.3">
      <c r="A473" t="s">
        <v>1343</v>
      </c>
      <c r="B473" t="s">
        <v>1344</v>
      </c>
      <c r="C473" t="s">
        <v>3158</v>
      </c>
      <c r="D473" t="s">
        <v>398</v>
      </c>
      <c r="E473">
        <v>8521.8404565799992</v>
      </c>
      <c r="F473">
        <v>213.86</v>
      </c>
      <c r="G473">
        <v>-10.467396672514599</v>
      </c>
      <c r="H473">
        <f>(Table2[[#This Row],[1Y Return vs Nifty]]-AVERAGE(Table2[1Y Return vs Nifty]))/_xlfn.STDEV.P(Table2[1Y Return vs Nifty])</f>
        <v>-0.54981583491402009</v>
      </c>
      <c r="I473">
        <v>6.6140727889199598</v>
      </c>
      <c r="J473">
        <f>(Table2[[#This Row],[1M Return vs Nifty]]-AVERAGE(Table2[1M Return vs Nifty]))/_xlfn.STDEV.P(Table2[1M Return vs Nifty])</f>
        <v>0.17879318884542775</v>
      </c>
      <c r="K473">
        <v>-7.0077373476397904</v>
      </c>
      <c r="L473">
        <f>(Table2[[#This Row],[6M Return vs Nifty]]-AVERAGE(Table2[6M Return vs Nifty]))/_xlfn.STDEV.P(Table2[6M Return vs Nifty])</f>
        <v>-0.46218867097312344</v>
      </c>
      <c r="M473">
        <v>4.3128149234426001</v>
      </c>
      <c r="N473">
        <f>(Table2[[#This Row],[1W Return vs Nifty]]-AVERAGE(Table2[1W Return vs Nifty]))/_xlfn.STDEV.P(Table2[1W Return vs Nifty])</f>
        <v>0.56461061269879131</v>
      </c>
      <c r="O473">
        <v>201.91</v>
      </c>
      <c r="P473">
        <v>208.458855974183</v>
      </c>
      <c r="Q473">
        <v>218.32593333101801</v>
      </c>
      <c r="R473">
        <v>71.759473852856999</v>
      </c>
      <c r="S473" s="1">
        <f>(Table2[[#This Row],[Close Price]]-Table2[[#This Row],[20D EMA]])/Table2[[#This Row],[20D EMA]]</f>
        <v>5.9184785300381446E-2</v>
      </c>
      <c r="T473" s="1">
        <f>(Table2[[#This Row],[Close Price]]-Table2[[#This Row],[50D EMA]])/Table2[[#This Row],[50D EMA]]</f>
        <v>2.5909880396186833E-2</v>
      </c>
      <c r="U473" s="1">
        <f>(Table2[[#This Row],[Close Price]]-Table2[[#This Row],[200D EMA]])/Table2[[#This Row],[200D EMA]]</f>
        <v>-2.0455349773986328E-2</v>
      </c>
      <c r="V473">
        <v>0.96999258059453997</v>
      </c>
      <c r="W473">
        <v>203.75</v>
      </c>
      <c r="X473">
        <v>215</v>
      </c>
      <c r="Y473">
        <v>195.72</v>
      </c>
      <c r="Z473">
        <v>215</v>
      </c>
      <c r="AA473">
        <v>189.1</v>
      </c>
      <c r="AB473">
        <v>215.28</v>
      </c>
      <c r="AC473" s="1">
        <f>(Table2[[#This Row],[Close Price]]/Table2[[#This Row],[Day Low]])-1</f>
        <v>4.9619631901840489E-2</v>
      </c>
      <c r="AD473" s="1">
        <f>(Table2[[#This Row],[Day High]]/Table2[[#This Row],[Close Price]])-1</f>
        <v>5.3305901056766025E-3</v>
      </c>
      <c r="AE473" s="1">
        <f>(Table2[[#This Row],[Close Price]]/Table2[[#This Row],[Current Week Low]])-1</f>
        <v>9.2683425301451239E-2</v>
      </c>
      <c r="AF473" s="1">
        <f>(Table2[[#This Row],[Current Week High]]/Table2[[#This Row],[Close Price]])-1</f>
        <v>5.3305901056766025E-3</v>
      </c>
      <c r="AG473" s="1">
        <f>(Table2[[#This Row],[Close Price]]/Table2[[#This Row],[Current Month Low]])-1</f>
        <v>0.13093601269169763</v>
      </c>
      <c r="AH473" s="1">
        <f>(Table2[[#This Row],[Current Month High]]/Table2[[#This Row],[Close Price]])-1</f>
        <v>6.639857850930353E-3</v>
      </c>
      <c r="AI473">
        <v>50.6826896100252</v>
      </c>
      <c r="AJ473">
        <v>16.959256220946099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0.04</v>
      </c>
      <c r="AM473" t="s">
        <v>3190</v>
      </c>
      <c r="AN473">
        <v>4.18</v>
      </c>
      <c r="AO473" t="s">
        <v>3190</v>
      </c>
      <c r="AP473">
        <v>6.2183210115756997E-2</v>
      </c>
      <c r="AQ473">
        <f>(Table2[[#This Row],[Sharpe Ratio]]-AVERAGE(Table2[Sharpe Ratio]))/_xlfn.STDEV.P(Table2[Sharpe Ratio])</f>
        <v>5.7732307007342956E-2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505</v>
      </c>
      <c r="AT473">
        <f>_xlfn.RANK.AVG(Table2[[#This Row],[6M Return vs Nifty Z-Score]],Table2[6M Return vs Nifty Z-Score])</f>
        <v>479</v>
      </c>
      <c r="AU473">
        <f>_xlfn.RANK.AVG(Table2[[#This Row],[Sharpe Ratio Z-Score]],Table2[Sharpe Ratio Z-Score])</f>
        <v>337</v>
      </c>
      <c r="AV473">
        <f>(Table2[[#This Row],[Rank 1Y]]+Table2[[#This Row],[Rank 6M]]+Table2[[#This Row],[Rank Sharpe]])/3</f>
        <v>440.33333333333331</v>
      </c>
    </row>
    <row r="474" spans="1:48" x14ac:dyDescent="0.3">
      <c r="A474" t="s">
        <v>1572</v>
      </c>
      <c r="B474" t="s">
        <v>1573</v>
      </c>
      <c r="C474" t="s">
        <v>3144</v>
      </c>
      <c r="D474" t="s">
        <v>24</v>
      </c>
      <c r="E474">
        <v>6286.9308533009998</v>
      </c>
      <c r="F474">
        <v>24.03</v>
      </c>
      <c r="G474">
        <v>-12.802960717590199</v>
      </c>
      <c r="H474">
        <f>(Table2[[#This Row],[1Y Return vs Nifty]]-AVERAGE(Table2[1Y Return vs Nifty]))/_xlfn.STDEV.P(Table2[1Y Return vs Nifty])</f>
        <v>-0.5951926892778715</v>
      </c>
      <c r="I474">
        <v>5.5565256837523904</v>
      </c>
      <c r="J474">
        <f>(Table2[[#This Row],[1M Return vs Nifty]]-AVERAGE(Table2[1M Return vs Nifty]))/_xlfn.STDEV.P(Table2[1M Return vs Nifty])</f>
        <v>8.0838279416884165E-2</v>
      </c>
      <c r="K474">
        <v>-16.941685372805299</v>
      </c>
      <c r="L474">
        <f>(Table2[[#This Row],[6M Return vs Nifty]]-AVERAGE(Table2[6M Return vs Nifty]))/_xlfn.STDEV.P(Table2[6M Return vs Nifty])</f>
        <v>-0.78341908660866166</v>
      </c>
      <c r="M474">
        <v>-0.19136768167601101</v>
      </c>
      <c r="N474">
        <f>(Table2[[#This Row],[1W Return vs Nifty]]-AVERAGE(Table2[1W Return vs Nifty]))/_xlfn.STDEV.P(Table2[1W Return vs Nifty])</f>
        <v>-0.38892991197698107</v>
      </c>
      <c r="O474">
        <v>23.43</v>
      </c>
      <c r="P474">
        <v>24.014687320717499</v>
      </c>
      <c r="Q474">
        <v>25.1972358907651</v>
      </c>
      <c r="R474">
        <v>65.335956018308295</v>
      </c>
      <c r="S474" s="1">
        <f>(Table2[[#This Row],[Close Price]]-Table2[[#This Row],[20D EMA]])/Table2[[#This Row],[20D EMA]]</f>
        <v>2.5608194622279191E-2</v>
      </c>
      <c r="T474" s="1">
        <f>(Table2[[#This Row],[Close Price]]-Table2[[#This Row],[50D EMA]])/Table2[[#This Row],[50D EMA]]</f>
        <v>6.3763808697570468E-4</v>
      </c>
      <c r="U474" s="1">
        <f>(Table2[[#This Row],[Close Price]]-Table2[[#This Row],[200D EMA]])/Table2[[#This Row],[200D EMA]]</f>
        <v>-4.6323965685176445E-2</v>
      </c>
      <c r="V474">
        <v>0.90883815792930001</v>
      </c>
      <c r="W474">
        <v>23.36</v>
      </c>
      <c r="X474">
        <v>24.1</v>
      </c>
      <c r="Y474">
        <v>22.75</v>
      </c>
      <c r="Z474">
        <v>24.1</v>
      </c>
      <c r="AA474">
        <v>22.27</v>
      </c>
      <c r="AB474">
        <v>24.95</v>
      </c>
      <c r="AC474" s="1">
        <f>(Table2[[#This Row],[Close Price]]/Table2[[#This Row],[Day Low]])-1</f>
        <v>2.8681506849315141E-2</v>
      </c>
      <c r="AD474" s="1">
        <f>(Table2[[#This Row],[Day High]]/Table2[[#This Row],[Close Price]])-1</f>
        <v>2.9130253849354304E-3</v>
      </c>
      <c r="AE474" s="1">
        <f>(Table2[[#This Row],[Close Price]]/Table2[[#This Row],[Current Week Low]])-1</f>
        <v>5.6263736263736375E-2</v>
      </c>
      <c r="AF474" s="1">
        <f>(Table2[[#This Row],[Current Week High]]/Table2[[#This Row],[Close Price]])-1</f>
        <v>2.9130253849354304E-3</v>
      </c>
      <c r="AG474" s="1">
        <f>(Table2[[#This Row],[Close Price]]/Table2[[#This Row],[Current Month Low]])-1</f>
        <v>7.9030085316569521E-2</v>
      </c>
      <c r="AH474" s="1">
        <f>(Table2[[#This Row],[Current Month High]]/Table2[[#This Row],[Close Price]])-1</f>
        <v>3.8285476487723624E-2</v>
      </c>
      <c r="AI474">
        <v>53.482001945008001</v>
      </c>
      <c r="AJ474">
        <v>8.0967727854731599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-0.04</v>
      </c>
      <c r="AM474" t="s">
        <v>3189</v>
      </c>
      <c r="AN474">
        <v>0.17</v>
      </c>
      <c r="AO474" t="s">
        <v>3190</v>
      </c>
      <c r="AP474">
        <v>0.11135712040494999</v>
      </c>
      <c r="AQ474">
        <f>(Table2[[#This Row],[Sharpe Ratio]]-AVERAGE(Table2[Sharpe Ratio]))/_xlfn.STDEV.P(Table2[Sharpe Ratio])</f>
        <v>0.62557613571280257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521</v>
      </c>
      <c r="AT474">
        <f>_xlfn.RANK.AVG(Table2[[#This Row],[6M Return vs Nifty Z-Score]],Table2[6M Return vs Nifty Z-Score])</f>
        <v>609</v>
      </c>
      <c r="AU474">
        <f>_xlfn.RANK.AVG(Table2[[#This Row],[Sharpe Ratio Z-Score]],Table2[Sharpe Ratio Z-Score])</f>
        <v>192</v>
      </c>
      <c r="AV474">
        <f>(Table2[[#This Row],[Rank 1Y]]+Table2[[#This Row],[Rank 6M]]+Table2[[#This Row],[Rank Sharpe]])/3</f>
        <v>440.66666666666669</v>
      </c>
    </row>
    <row r="475" spans="1:48" x14ac:dyDescent="0.3">
      <c r="A475" t="s">
        <v>142</v>
      </c>
      <c r="B475" t="s">
        <v>143</v>
      </c>
      <c r="C475" t="s">
        <v>3143</v>
      </c>
      <c r="D475" t="s">
        <v>21</v>
      </c>
      <c r="E475">
        <v>182405.86297620001</v>
      </c>
      <c r="F475">
        <v>6159.75</v>
      </c>
      <c r="G475">
        <v>-7.8142566534127296</v>
      </c>
      <c r="H475">
        <f>(Table2[[#This Row],[1Y Return vs Nifty]]-AVERAGE(Table2[1Y Return vs Nifty]))/_xlfn.STDEV.P(Table2[1Y Return vs Nifty])</f>
        <v>-0.49826890837713966</v>
      </c>
      <c r="I475">
        <v>6.9856977670241998</v>
      </c>
      <c r="J475">
        <f>(Table2[[#This Row],[1M Return vs Nifty]]-AVERAGE(Table2[1M Return vs Nifty]))/_xlfn.STDEV.P(Table2[1M Return vs Nifty])</f>
        <v>0.21321481497792735</v>
      </c>
      <c r="K475">
        <v>21.588003049618301</v>
      </c>
      <c r="L475">
        <f>(Table2[[#This Row],[6M Return vs Nifty]]-AVERAGE(Table2[6M Return vs Nifty]))/_xlfn.STDEV.P(Table2[6M Return vs Nifty])</f>
        <v>0.46250124586023172</v>
      </c>
      <c r="M475">
        <v>4.0740924946741304</v>
      </c>
      <c r="N475">
        <f>(Table2[[#This Row],[1W Return vs Nifty]]-AVERAGE(Table2[1W Return vs Nifty]))/_xlfn.STDEV.P(Table2[1W Return vs Nifty])</f>
        <v>0.51407280596753713</v>
      </c>
      <c r="O475">
        <v>6036.06</v>
      </c>
      <c r="P475">
        <v>6013.39637086314</v>
      </c>
      <c r="Q475">
        <v>5664.7082472780403</v>
      </c>
      <c r="R475">
        <v>60.151411396777704</v>
      </c>
      <c r="S475" s="1">
        <f>(Table2[[#This Row],[Close Price]]-Table2[[#This Row],[20D EMA]])/Table2[[#This Row],[20D EMA]]</f>
        <v>2.0491844017455026E-2</v>
      </c>
      <c r="T475" s="1">
        <f>(Table2[[#This Row],[Close Price]]-Table2[[#This Row],[50D EMA]])/Table2[[#This Row],[50D EMA]]</f>
        <v>2.4337931530007059E-2</v>
      </c>
      <c r="U475" s="1">
        <f>(Table2[[#This Row],[Close Price]]-Table2[[#This Row],[200D EMA]])/Table2[[#This Row],[200D EMA]]</f>
        <v>8.7390511763749373E-2</v>
      </c>
      <c r="V475">
        <v>0.50416244832870705</v>
      </c>
      <c r="W475">
        <v>6085.55</v>
      </c>
      <c r="X475">
        <v>6273.9</v>
      </c>
      <c r="Y475">
        <v>6085.55</v>
      </c>
      <c r="Z475">
        <v>6301.55</v>
      </c>
      <c r="AA475">
        <v>5572.65</v>
      </c>
      <c r="AB475">
        <v>6301.55</v>
      </c>
      <c r="AC475" s="1">
        <f>(Table2[[#This Row],[Close Price]]/Table2[[#This Row],[Day Low]])-1</f>
        <v>1.2192817411737611E-2</v>
      </c>
      <c r="AD475" s="1">
        <f>(Table2[[#This Row],[Day High]]/Table2[[#This Row],[Close Price]])-1</f>
        <v>1.8531596249847793E-2</v>
      </c>
      <c r="AE475" s="1">
        <f>(Table2[[#This Row],[Close Price]]/Table2[[#This Row],[Current Week Low]])-1</f>
        <v>1.2192817411737611E-2</v>
      </c>
      <c r="AF475" s="1">
        <f>(Table2[[#This Row],[Current Week High]]/Table2[[#This Row],[Close Price]])-1</f>
        <v>2.3020414789561183E-2</v>
      </c>
      <c r="AG475" s="1">
        <f>(Table2[[#This Row],[Close Price]]/Table2[[#This Row],[Current Month Low]])-1</f>
        <v>0.10535382627654721</v>
      </c>
      <c r="AH475" s="1">
        <f>(Table2[[#This Row],[Current Month High]]/Table2[[#This Row],[Close Price]])-1</f>
        <v>2.3020414789561183E-2</v>
      </c>
      <c r="AI475">
        <v>6.7405333008644801</v>
      </c>
      <c r="AJ475">
        <v>36.472399774013702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-0.02</v>
      </c>
      <c r="AM475" t="s">
        <v>3189</v>
      </c>
      <c r="AN475">
        <v>3.93</v>
      </c>
      <c r="AO475" t="s">
        <v>3190</v>
      </c>
      <c r="AP475">
        <v>-5.79223405022E-2</v>
      </c>
      <c r="AQ475">
        <f>(Table2[[#This Row],[Sharpe Ratio]]-AVERAGE(Table2[Sharpe Ratio]))/_xlfn.STDEV.P(Table2[Sharpe Ratio])</f>
        <v>-1.329206321842491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-0.63768636341393437</v>
      </c>
      <c r="AS475">
        <f>_xlfn.RANK.AVG(Table2[[#This Row],[1Y Return vs Nifty Z-Score]],Table2[1Y Return vs Nifty Z-Score])</f>
        <v>484</v>
      </c>
      <c r="AT475">
        <f>_xlfn.RANK.AVG(Table2[[#This Row],[6M Return vs Nifty Z-Score]],Table2[6M Return vs Nifty Z-Score])</f>
        <v>170</v>
      </c>
      <c r="AU475">
        <f>_xlfn.RANK.AVG(Table2[[#This Row],[Sharpe Ratio Z-Score]],Table2[Sharpe Ratio Z-Score])</f>
        <v>674</v>
      </c>
      <c r="AV475">
        <f>(Table2[[#This Row],[Rank 1Y]]+Table2[[#This Row],[Rank 6M]]+Table2[[#This Row],[Rank Sharpe]])/3</f>
        <v>442.66666666666669</v>
      </c>
    </row>
    <row r="476" spans="1:48" x14ac:dyDescent="0.3">
      <c r="A476" t="s">
        <v>533</v>
      </c>
      <c r="B476" t="s">
        <v>534</v>
      </c>
      <c r="C476" t="s">
        <v>3152</v>
      </c>
      <c r="D476" t="s">
        <v>535</v>
      </c>
      <c r="E476">
        <v>38640.058694450003</v>
      </c>
      <c r="F476">
        <v>3600.65</v>
      </c>
      <c r="G476">
        <v>-7.5797503945730504</v>
      </c>
      <c r="H476">
        <f>(Table2[[#This Row],[1Y Return vs Nifty]]-AVERAGE(Table2[1Y Return vs Nifty]))/_xlfn.STDEV.P(Table2[1Y Return vs Nifty])</f>
        <v>-0.49371276855420648</v>
      </c>
      <c r="I476">
        <v>4.6542147568154597</v>
      </c>
      <c r="J476">
        <f>(Table2[[#This Row],[1M Return vs Nifty]]-AVERAGE(Table2[1M Return vs Nifty]))/_xlfn.STDEV.P(Table2[1M Return vs Nifty])</f>
        <v>-2.7379364250451196E-3</v>
      </c>
      <c r="K476">
        <v>-10.8790606917395</v>
      </c>
      <c r="L476">
        <f>(Table2[[#This Row],[6M Return vs Nifty]]-AVERAGE(Table2[6M Return vs Nifty]))/_xlfn.STDEV.P(Table2[6M Return vs Nifty])</f>
        <v>-0.58737422698110264</v>
      </c>
      <c r="M476">
        <v>1.77048330011586</v>
      </c>
      <c r="N476">
        <f>(Table2[[#This Row],[1W Return vs Nifty]]-AVERAGE(Table2[1W Return vs Nifty]))/_xlfn.STDEV.P(Table2[1W Return vs Nifty])</f>
        <v>2.6396147936222091E-2</v>
      </c>
      <c r="O476">
        <v>3597.6</v>
      </c>
      <c r="P476">
        <v>3717.2308691804401</v>
      </c>
      <c r="Q476">
        <v>3605.3824162160299</v>
      </c>
      <c r="R476">
        <v>41.323487189664398</v>
      </c>
      <c r="S476" s="1">
        <f>(Table2[[#This Row],[Close Price]]-Table2[[#This Row],[20D EMA]])/Table2[[#This Row],[20D EMA]]</f>
        <v>8.4778741383149372E-4</v>
      </c>
      <c r="T476" s="1">
        <f>(Table2[[#This Row],[Close Price]]-Table2[[#This Row],[50D EMA]])/Table2[[#This Row],[50D EMA]]</f>
        <v>-3.1362289102625278E-2</v>
      </c>
      <c r="U476" s="1">
        <f>(Table2[[#This Row],[Close Price]]-Table2[[#This Row],[200D EMA]])/Table2[[#This Row],[200D EMA]]</f>
        <v>-1.3125975748771368E-3</v>
      </c>
      <c r="V476">
        <v>0.46995214534853702</v>
      </c>
      <c r="W476">
        <v>3492.4</v>
      </c>
      <c r="X476">
        <v>3615.1</v>
      </c>
      <c r="Y476">
        <v>3492.4</v>
      </c>
      <c r="Z476">
        <v>3663.15</v>
      </c>
      <c r="AA476">
        <v>3404.5</v>
      </c>
      <c r="AB476">
        <v>3825</v>
      </c>
      <c r="AC476" s="1">
        <f>(Table2[[#This Row],[Close Price]]/Table2[[#This Row],[Day Low]])-1</f>
        <v>3.0995876760966601E-2</v>
      </c>
      <c r="AD476" s="1">
        <f>(Table2[[#This Row],[Day High]]/Table2[[#This Row],[Close Price]])-1</f>
        <v>4.013164289780935E-3</v>
      </c>
      <c r="AE476" s="1">
        <f>(Table2[[#This Row],[Close Price]]/Table2[[#This Row],[Current Week Low]])-1</f>
        <v>3.0995876760966601E-2</v>
      </c>
      <c r="AF476" s="1">
        <f>(Table2[[#This Row],[Current Week High]]/Table2[[#This Row],[Close Price]])-1</f>
        <v>1.7357977031924765E-2</v>
      </c>
      <c r="AG476" s="1">
        <f>(Table2[[#This Row],[Close Price]]/Table2[[#This Row],[Current Month Low]])-1</f>
        <v>5.7614921427522336E-2</v>
      </c>
      <c r="AH476" s="1">
        <f>(Table2[[#This Row],[Current Month High]]/Table2[[#This Row],[Close Price]])-1</f>
        <v>6.2308194353797308E-2</v>
      </c>
      <c r="AI476">
        <v>22.755613569772098</v>
      </c>
      <c r="AJ476">
        <v>35.955671348738797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0.05</v>
      </c>
      <c r="AM476" t="s">
        <v>3190</v>
      </c>
      <c r="AN476">
        <v>-3.36</v>
      </c>
      <c r="AO476" t="s">
        <v>3189</v>
      </c>
      <c r="AP476">
        <v>6.6924911682397004E-2</v>
      </c>
      <c r="AQ476">
        <f>(Table2[[#This Row],[Sharpe Ratio]]-AVERAGE(Table2[Sharpe Ratio]))/_xlfn.STDEV.P(Table2[Sharpe Ratio])</f>
        <v>0.11248788687367059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481</v>
      </c>
      <c r="AT476">
        <f>_xlfn.RANK.AVG(Table2[[#This Row],[6M Return vs Nifty Z-Score]],Table2[6M Return vs Nifty Z-Score])</f>
        <v>527</v>
      </c>
      <c r="AU476">
        <f>_xlfn.RANK.AVG(Table2[[#This Row],[Sharpe Ratio Z-Score]],Table2[Sharpe Ratio Z-Score])</f>
        <v>320</v>
      </c>
      <c r="AV476">
        <f>(Table2[[#This Row],[Rank 1Y]]+Table2[[#This Row],[Rank 6M]]+Table2[[#This Row],[Rank Sharpe]])/3</f>
        <v>442.66666666666669</v>
      </c>
    </row>
    <row r="477" spans="1:48" x14ac:dyDescent="0.3">
      <c r="A477" t="s">
        <v>1456</v>
      </c>
      <c r="B477" t="s">
        <v>1457</v>
      </c>
      <c r="C477" t="s">
        <v>3147</v>
      </c>
      <c r="D477" t="s">
        <v>46</v>
      </c>
      <c r="E477">
        <v>7178.424001245</v>
      </c>
      <c r="F477">
        <v>490.95</v>
      </c>
      <c r="G477">
        <v>-11.1550356066509</v>
      </c>
      <c r="H477">
        <f>(Table2[[#This Row],[1Y Return vs Nifty]]-AVERAGE(Table2[1Y Return vs Nifty]))/_xlfn.STDEV.P(Table2[1Y Return vs Nifty])</f>
        <v>-0.56317573049684799</v>
      </c>
      <c r="I477">
        <v>-2.38194079494943</v>
      </c>
      <c r="J477">
        <f>(Table2[[#This Row],[1M Return vs Nifty]]-AVERAGE(Table2[1M Return vs Nifty]))/_xlfn.STDEV.P(Table2[1M Return vs Nifty])</f>
        <v>-0.65445924172715308</v>
      </c>
      <c r="K477">
        <v>15.422081295396101</v>
      </c>
      <c r="L477">
        <f>(Table2[[#This Row],[6M Return vs Nifty]]-AVERAGE(Table2[6M Return vs Nifty]))/_xlfn.STDEV.P(Table2[6M Return vs Nifty])</f>
        <v>0.2631161068533257</v>
      </c>
      <c r="M477">
        <v>0.55459044666953905</v>
      </c>
      <c r="N477">
        <f>(Table2[[#This Row],[1W Return vs Nifty]]-AVERAGE(Table2[1W Return vs Nifty]))/_xlfn.STDEV.P(Table2[1W Return vs Nifty])</f>
        <v>-0.23100973700884345</v>
      </c>
      <c r="O477">
        <v>467.32</v>
      </c>
      <c r="P477">
        <v>487.57607737434898</v>
      </c>
      <c r="Q477">
        <v>472.15875992191297</v>
      </c>
      <c r="R477">
        <v>67.257929269946999</v>
      </c>
      <c r="S477" s="1">
        <f>(Table2[[#This Row],[Close Price]]-Table2[[#This Row],[20D EMA]])/Table2[[#This Row],[20D EMA]]</f>
        <v>5.0564923392964124E-2</v>
      </c>
      <c r="T477" s="1">
        <f>(Table2[[#This Row],[Close Price]]-Table2[[#This Row],[50D EMA]])/Table2[[#This Row],[50D EMA]]</f>
        <v>6.9197870490692471E-3</v>
      </c>
      <c r="U477" s="1">
        <f>(Table2[[#This Row],[Close Price]]-Table2[[#This Row],[200D EMA]])/Table2[[#This Row],[200D EMA]]</f>
        <v>3.9798562841860154E-2</v>
      </c>
      <c r="V477">
        <v>1.0822367562080999</v>
      </c>
      <c r="W477">
        <v>450.95</v>
      </c>
      <c r="X477">
        <v>496.4</v>
      </c>
      <c r="Y477">
        <v>435.8</v>
      </c>
      <c r="Z477">
        <v>496.4</v>
      </c>
      <c r="AA477">
        <v>422.35</v>
      </c>
      <c r="AB477">
        <v>511.15</v>
      </c>
      <c r="AC477" s="1">
        <f>(Table2[[#This Row],[Close Price]]/Table2[[#This Row],[Day Low]])-1</f>
        <v>8.870162989244923E-2</v>
      </c>
      <c r="AD477" s="1">
        <f>(Table2[[#This Row],[Day High]]/Table2[[#This Row],[Close Price]])-1</f>
        <v>1.1100926774620712E-2</v>
      </c>
      <c r="AE477" s="1">
        <f>(Table2[[#This Row],[Close Price]]/Table2[[#This Row],[Current Week Low]])-1</f>
        <v>0.12654887563102335</v>
      </c>
      <c r="AF477" s="1">
        <f>(Table2[[#This Row],[Current Week High]]/Table2[[#This Row],[Close Price]])-1</f>
        <v>1.1100926774620712E-2</v>
      </c>
      <c r="AG477" s="1">
        <f>(Table2[[#This Row],[Close Price]]/Table2[[#This Row],[Current Month Low]])-1</f>
        <v>0.16242452941872854</v>
      </c>
      <c r="AH477" s="1">
        <f>(Table2[[#This Row],[Current Month High]]/Table2[[#This Row],[Close Price]])-1</f>
        <v>4.1144719421529752E-2</v>
      </c>
      <c r="AI477">
        <v>19.767797128017101</v>
      </c>
      <c r="AJ477">
        <v>43.910303385607499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-0.02</v>
      </c>
      <c r="AM477" t="s">
        <v>3189</v>
      </c>
      <c r="AN477">
        <v>0.81</v>
      </c>
      <c r="AO477" t="s">
        <v>3190</v>
      </c>
      <c r="AP477">
        <v>-1.8337692071790999E-2</v>
      </c>
      <c r="AQ477">
        <f>(Table2[[#This Row],[Sharpe Ratio]]-AVERAGE(Table2[Sharpe Ratio]))/_xlfn.STDEV.P(Table2[Sharpe Ratio])</f>
        <v>-0.87209607393887878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512</v>
      </c>
      <c r="AT477">
        <f>_xlfn.RANK.AVG(Table2[[#This Row],[6M Return vs Nifty Z-Score]],Table2[6M Return vs Nifty Z-Score])</f>
        <v>217</v>
      </c>
      <c r="AU477">
        <f>_xlfn.RANK.AVG(Table2[[#This Row],[Sharpe Ratio Z-Score]],Table2[Sharpe Ratio Z-Score])</f>
        <v>599</v>
      </c>
      <c r="AV477">
        <f>(Table2[[#This Row],[Rank 1Y]]+Table2[[#This Row],[Rank 6M]]+Table2[[#This Row],[Rank Sharpe]])/3</f>
        <v>442.66666666666669</v>
      </c>
    </row>
    <row r="478" spans="1:48" x14ac:dyDescent="0.3">
      <c r="A478" t="s">
        <v>350</v>
      </c>
      <c r="B478" t="s">
        <v>351</v>
      </c>
      <c r="C478" t="s">
        <v>3150</v>
      </c>
      <c r="D478" t="s">
        <v>352</v>
      </c>
      <c r="E478">
        <v>69234.066370429995</v>
      </c>
      <c r="F478">
        <v>3578.9</v>
      </c>
      <c r="G478">
        <v>-15.641160440907001</v>
      </c>
      <c r="H478">
        <f>(Table2[[#This Row],[1Y Return vs Nifty]]-AVERAGE(Table2[1Y Return vs Nifty]))/_xlfn.STDEV.P(Table2[1Y Return vs Nifty])</f>
        <v>-0.65033507587695139</v>
      </c>
      <c r="I478">
        <v>-25.4847004799018</v>
      </c>
      <c r="J478">
        <f>(Table2[[#This Row],[1M Return vs Nifty]]-AVERAGE(Table2[1M Return vs Nifty]))/_xlfn.STDEV.P(Table2[1M Return vs Nifty])</f>
        <v>-2.794343811814779</v>
      </c>
      <c r="K478">
        <v>-10.449563356661599</v>
      </c>
      <c r="L478">
        <f>(Table2[[#This Row],[6M Return vs Nifty]]-AVERAGE(Table2[6M Return vs Nifty]))/_xlfn.STDEV.P(Table2[6M Return vs Nifty])</f>
        <v>-0.57348572996944946</v>
      </c>
      <c r="M478">
        <v>-7.3465106337777799</v>
      </c>
      <c r="N478">
        <f>(Table2[[#This Row],[1W Return vs Nifty]]-AVERAGE(Table2[1W Return vs Nifty]))/_xlfn.STDEV.P(Table2[1W Return vs Nifty])</f>
        <v>-1.903681724419898</v>
      </c>
      <c r="O478">
        <v>3728.86</v>
      </c>
      <c r="P478">
        <v>3960.87370708868</v>
      </c>
      <c r="Q478">
        <v>3898.6192921296902</v>
      </c>
      <c r="R478">
        <v>46.140073822434601</v>
      </c>
      <c r="S478" s="1">
        <f>(Table2[[#This Row],[Close Price]]-Table2[[#This Row],[20D EMA]])/Table2[[#This Row],[20D EMA]]</f>
        <v>-4.0216044581990212E-2</v>
      </c>
      <c r="T478" s="1">
        <f>(Table2[[#This Row],[Close Price]]-Table2[[#This Row],[50D EMA]])/Table2[[#This Row],[50D EMA]]</f>
        <v>-9.643672970563813E-2</v>
      </c>
      <c r="U478" s="1">
        <f>(Table2[[#This Row],[Close Price]]-Table2[[#This Row],[200D EMA]])/Table2[[#This Row],[200D EMA]]</f>
        <v>-8.2008338894521221E-2</v>
      </c>
      <c r="V478">
        <v>1.3730957944089099</v>
      </c>
      <c r="W478">
        <v>3355</v>
      </c>
      <c r="X478">
        <v>3634</v>
      </c>
      <c r="Y478">
        <v>3334.3</v>
      </c>
      <c r="Z478">
        <v>3634</v>
      </c>
      <c r="AA478">
        <v>3334.3</v>
      </c>
      <c r="AB478">
        <v>4540</v>
      </c>
      <c r="AC478" s="1">
        <f>(Table2[[#This Row],[Close Price]]/Table2[[#This Row],[Day Low]])-1</f>
        <v>6.6736214605067179E-2</v>
      </c>
      <c r="AD478" s="1">
        <f>(Table2[[#This Row],[Day High]]/Table2[[#This Row],[Close Price]])-1</f>
        <v>1.5395792003129349E-2</v>
      </c>
      <c r="AE478" s="1">
        <f>(Table2[[#This Row],[Close Price]]/Table2[[#This Row],[Current Week Low]])-1</f>
        <v>7.3358725969468797E-2</v>
      </c>
      <c r="AF478" s="1">
        <f>(Table2[[#This Row],[Current Week High]]/Table2[[#This Row],[Close Price]])-1</f>
        <v>1.5395792003129349E-2</v>
      </c>
      <c r="AG478" s="1">
        <f>(Table2[[#This Row],[Close Price]]/Table2[[#This Row],[Current Month Low]])-1</f>
        <v>7.3358725969468797E-2</v>
      </c>
      <c r="AH478" s="1">
        <f>(Table2[[#This Row],[Current Month High]]/Table2[[#This Row],[Close Price]])-1</f>
        <v>0.26854620134678253</v>
      </c>
      <c r="AI478">
        <v>34.421190868702602</v>
      </c>
      <c r="AJ478">
        <v>9.7737903535005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0.01</v>
      </c>
      <c r="AM478" t="s">
        <v>3190</v>
      </c>
      <c r="AN478">
        <v>-8.01</v>
      </c>
      <c r="AO478" t="s">
        <v>3189</v>
      </c>
      <c r="AP478">
        <v>8.3795279641738996E-2</v>
      </c>
      <c r="AQ478">
        <f>(Table2[[#This Row],[Sharpe Ratio]]-AVERAGE(Table2[Sharpe Ratio]))/_xlfn.STDEV.P(Table2[Sharpe Ratio])</f>
        <v>0.30730123967323464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536</v>
      </c>
      <c r="AT478">
        <f>_xlfn.RANK.AVG(Table2[[#This Row],[6M Return vs Nifty Z-Score]],Table2[6M Return vs Nifty Z-Score])</f>
        <v>522</v>
      </c>
      <c r="AU478">
        <f>_xlfn.RANK.AVG(Table2[[#This Row],[Sharpe Ratio Z-Score]],Table2[Sharpe Ratio Z-Score])</f>
        <v>271</v>
      </c>
      <c r="AV478">
        <f>(Table2[[#This Row],[Rank 1Y]]+Table2[[#This Row],[Rank 6M]]+Table2[[#This Row],[Rank Sharpe]])/3</f>
        <v>443</v>
      </c>
    </row>
    <row r="479" spans="1:48" x14ac:dyDescent="0.3">
      <c r="A479" t="s">
        <v>2021</v>
      </c>
      <c r="B479" t="s">
        <v>2022</v>
      </c>
      <c r="C479" t="s">
        <v>3143</v>
      </c>
      <c r="D479" t="s">
        <v>21</v>
      </c>
      <c r="E479">
        <v>3348.1326054000001</v>
      </c>
      <c r="F479">
        <v>566.5</v>
      </c>
      <c r="G479">
        <v>-24.4488825331572</v>
      </c>
      <c r="H479">
        <f>(Table2[[#This Row],[1Y Return vs Nifty]]-AVERAGE(Table2[1Y Return vs Nifty]))/_xlfn.STDEV.P(Table2[1Y Return vs Nifty])</f>
        <v>-0.82145721808494943</v>
      </c>
      <c r="I479">
        <v>2.8024334582199302</v>
      </c>
      <c r="J479">
        <f>(Table2[[#This Row],[1M Return vs Nifty]]-AVERAGE(Table2[1M Return vs Nifty]))/_xlfn.STDEV.P(Table2[1M Return vs Nifty])</f>
        <v>-0.17425849423192818</v>
      </c>
      <c r="K479">
        <v>-1.3044520592278901</v>
      </c>
      <c r="L479">
        <f>(Table2[[#This Row],[6M Return vs Nifty]]-AVERAGE(Table2[6M Return vs Nifty]))/_xlfn.STDEV.P(Table2[6M Return vs Nifty])</f>
        <v>-0.27776363683327743</v>
      </c>
      <c r="M479">
        <v>5.5800865164901898</v>
      </c>
      <c r="N479">
        <f>(Table2[[#This Row],[1W Return vs Nifty]]-AVERAGE(Table2[1W Return vs Nifty]))/_xlfn.STDEV.P(Table2[1W Return vs Nifty])</f>
        <v>0.83289343461814802</v>
      </c>
      <c r="O479">
        <v>555.99</v>
      </c>
      <c r="P479">
        <v>576.28529550427095</v>
      </c>
      <c r="Q479">
        <v>593.44805876840098</v>
      </c>
      <c r="R479">
        <v>61.025581940761001</v>
      </c>
      <c r="S479" s="1">
        <f>(Table2[[#This Row],[Close Price]]-Table2[[#This Row],[20D EMA]])/Table2[[#This Row],[20D EMA]]</f>
        <v>1.8903217683771276E-2</v>
      </c>
      <c r="T479" s="1">
        <f>(Table2[[#This Row],[Close Price]]-Table2[[#This Row],[50D EMA]])/Table2[[#This Row],[50D EMA]]</f>
        <v>-1.6979950001515226E-2</v>
      </c>
      <c r="U479" s="1">
        <f>(Table2[[#This Row],[Close Price]]-Table2[[#This Row],[200D EMA]])/Table2[[#This Row],[200D EMA]]</f>
        <v>-4.5409296349080704E-2</v>
      </c>
      <c r="V479">
        <v>0.25715443628880702</v>
      </c>
      <c r="W479">
        <v>562.1</v>
      </c>
      <c r="X479">
        <v>582.29999999999995</v>
      </c>
      <c r="Y479">
        <v>529.25</v>
      </c>
      <c r="Z479">
        <v>582.29999999999995</v>
      </c>
      <c r="AA479">
        <v>515.04999999999995</v>
      </c>
      <c r="AB479">
        <v>595</v>
      </c>
      <c r="AC479" s="1">
        <f>(Table2[[#This Row],[Close Price]]/Table2[[#This Row],[Day Low]])-1</f>
        <v>7.8277886497064575E-3</v>
      </c>
      <c r="AD479" s="1">
        <f>(Table2[[#This Row],[Day High]]/Table2[[#This Row],[Close Price]])-1</f>
        <v>2.7890556045895742E-2</v>
      </c>
      <c r="AE479" s="1">
        <f>(Table2[[#This Row],[Close Price]]/Table2[[#This Row],[Current Week Low]])-1</f>
        <v>7.0382616910722673E-2</v>
      </c>
      <c r="AF479" s="1">
        <f>(Table2[[#This Row],[Current Week High]]/Table2[[#This Row],[Close Price]])-1</f>
        <v>2.7890556045895742E-2</v>
      </c>
      <c r="AG479" s="1">
        <f>(Table2[[#This Row],[Close Price]]/Table2[[#This Row],[Current Month Low]])-1</f>
        <v>9.9893214251043583E-2</v>
      </c>
      <c r="AH479" s="1">
        <f>(Table2[[#This Row],[Current Month High]]/Table2[[#This Row],[Close Price]])-1</f>
        <v>5.0308914386584247E-2</v>
      </c>
      <c r="AI479">
        <v>39.717563989408603</v>
      </c>
      <c r="AJ479">
        <v>25.8888888888888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-0.13</v>
      </c>
      <c r="AM479" t="s">
        <v>3189</v>
      </c>
      <c r="AN479">
        <v>0.56999999999999995</v>
      </c>
      <c r="AO479" t="s">
        <v>3190</v>
      </c>
      <c r="AP479">
        <v>6.4670353624514995E-2</v>
      </c>
      <c r="AQ479">
        <f>(Table2[[#This Row],[Sharpe Ratio]]-AVERAGE(Table2[Sharpe Ratio]))/_xlfn.STDEV.P(Table2[Sharpe Ratio])</f>
        <v>8.6453006342564559E-2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605</v>
      </c>
      <c r="AT479">
        <f>_xlfn.RANK.AVG(Table2[[#This Row],[6M Return vs Nifty Z-Score]],Table2[6M Return vs Nifty Z-Score])</f>
        <v>399</v>
      </c>
      <c r="AU479">
        <f>_xlfn.RANK.AVG(Table2[[#This Row],[Sharpe Ratio Z-Score]],Table2[Sharpe Ratio Z-Score])</f>
        <v>325</v>
      </c>
      <c r="AV479">
        <f>(Table2[[#This Row],[Rank 1Y]]+Table2[[#This Row],[Rank 6M]]+Table2[[#This Row],[Rank Sharpe]])/3</f>
        <v>443</v>
      </c>
    </row>
    <row r="480" spans="1:48" x14ac:dyDescent="0.3">
      <c r="A480" t="s">
        <v>19</v>
      </c>
      <c r="B480" t="s">
        <v>20</v>
      </c>
      <c r="C480" t="s">
        <v>3143</v>
      </c>
      <c r="D480" t="s">
        <v>21</v>
      </c>
      <c r="E480">
        <v>1535841.97051582</v>
      </c>
      <c r="F480">
        <v>4244.8999999999996</v>
      </c>
      <c r="G480">
        <v>4.61811201920675</v>
      </c>
      <c r="H480">
        <f>(Table2[[#This Row],[1Y Return vs Nifty]]-AVERAGE(Table2[1Y Return vs Nifty]))/_xlfn.STDEV.P(Table2[1Y Return vs Nifty])</f>
        <v>-0.25672477952114769</v>
      </c>
      <c r="I480">
        <v>8.1904795408256295</v>
      </c>
      <c r="J480">
        <f>(Table2[[#This Row],[1M Return vs Nifty]]-AVERAGE(Table2[1M Return vs Nifty]))/_xlfn.STDEV.P(Table2[1M Return vs Nifty])</f>
        <v>0.32480728112644908</v>
      </c>
      <c r="K480">
        <v>6.0644806859931704</v>
      </c>
      <c r="L480">
        <f>(Table2[[#This Row],[6M Return vs Nifty]]-AVERAGE(Table2[6M Return vs Nifty]))/_xlfn.STDEV.P(Table2[6M Return vs Nifty])</f>
        <v>-3.9477174840413271E-2</v>
      </c>
      <c r="M480">
        <v>3.9350650789172299</v>
      </c>
      <c r="N480">
        <f>(Table2[[#This Row],[1W Return vs Nifty]]-AVERAGE(Table2[1W Return vs Nifty]))/_xlfn.STDEV.P(Table2[1W Return vs Nifty])</f>
        <v>0.48464054564698544</v>
      </c>
      <c r="O480">
        <v>4179.57</v>
      </c>
      <c r="P480">
        <v>4184.7455154457502</v>
      </c>
      <c r="Q480">
        <v>4071.7584182118499</v>
      </c>
      <c r="R480">
        <v>56.338497111130302</v>
      </c>
      <c r="S480" s="1">
        <f>(Table2[[#This Row],[Close Price]]-Table2[[#This Row],[20D EMA]])/Table2[[#This Row],[20D EMA]]</f>
        <v>1.5630794555420758E-2</v>
      </c>
      <c r="T480" s="1">
        <f>(Table2[[#This Row],[Close Price]]-Table2[[#This Row],[50D EMA]])/Table2[[#This Row],[50D EMA]]</f>
        <v>1.4374705542361246E-2</v>
      </c>
      <c r="U480" s="1">
        <f>(Table2[[#This Row],[Close Price]]-Table2[[#This Row],[200D EMA]])/Table2[[#This Row],[200D EMA]]</f>
        <v>4.252255757948098E-2</v>
      </c>
      <c r="V480">
        <v>1.1086163180605699</v>
      </c>
      <c r="W480">
        <v>4233</v>
      </c>
      <c r="X480">
        <v>4339.95</v>
      </c>
      <c r="Y480">
        <v>4233</v>
      </c>
      <c r="Z480">
        <v>4377.3999999999996</v>
      </c>
      <c r="AA480">
        <v>3913.25</v>
      </c>
      <c r="AB480">
        <v>4377.3999999999996</v>
      </c>
      <c r="AC480" s="1">
        <f>(Table2[[#This Row],[Close Price]]/Table2[[#This Row],[Day Low]])-1</f>
        <v>2.8112449799195804E-3</v>
      </c>
      <c r="AD480" s="1">
        <f>(Table2[[#This Row],[Day High]]/Table2[[#This Row],[Close Price]])-1</f>
        <v>2.2391575773280881E-2</v>
      </c>
      <c r="AE480" s="1">
        <f>(Table2[[#This Row],[Close Price]]/Table2[[#This Row],[Current Week Low]])-1</f>
        <v>2.8112449799195804E-3</v>
      </c>
      <c r="AF480" s="1">
        <f>(Table2[[#This Row],[Current Week High]]/Table2[[#This Row],[Close Price]])-1</f>
        <v>3.1213927300996591E-2</v>
      </c>
      <c r="AG480" s="1">
        <f>(Table2[[#This Row],[Close Price]]/Table2[[#This Row],[Current Month Low]])-1</f>
        <v>8.4750527055516445E-2</v>
      </c>
      <c r="AH480" s="1">
        <f>(Table2[[#This Row],[Current Month High]]/Table2[[#This Row],[Close Price]])-1</f>
        <v>3.1213927300996591E-2</v>
      </c>
      <c r="AI480">
        <v>8.1827604890574595</v>
      </c>
      <c r="AJ480">
        <v>23.6498689193125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-7.0000000000000007E-2</v>
      </c>
      <c r="AM480" t="s">
        <v>3189</v>
      </c>
      <c r="AN480">
        <v>2.36</v>
      </c>
      <c r="AO480" t="s">
        <v>3190</v>
      </c>
      <c r="AP480">
        <v>-3.0970576875852002E-2</v>
      </c>
      <c r="AQ480">
        <f>(Table2[[#This Row],[Sharpe Ratio]]-AVERAGE(Table2[Sharpe Ratio]))/_xlfn.STDEV.P(Table2[Sharpe Ratio])</f>
        <v>-1.0179763920292126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397</v>
      </c>
      <c r="AT480">
        <f>_xlfn.RANK.AVG(Table2[[#This Row],[6M Return vs Nifty Z-Score]],Table2[6M Return vs Nifty Z-Score])</f>
        <v>311</v>
      </c>
      <c r="AU480">
        <f>_xlfn.RANK.AVG(Table2[[#This Row],[Sharpe Ratio Z-Score]],Table2[Sharpe Ratio Z-Score])</f>
        <v>623</v>
      </c>
      <c r="AV480">
        <f>(Table2[[#This Row],[Rank 1Y]]+Table2[[#This Row],[Rank 6M]]+Table2[[#This Row],[Rank Sharpe]])/3</f>
        <v>443.66666666666669</v>
      </c>
    </row>
    <row r="481" spans="1:48" x14ac:dyDescent="0.3">
      <c r="A481" t="s">
        <v>58</v>
      </c>
      <c r="B481" t="s">
        <v>59</v>
      </c>
      <c r="C481" t="s">
        <v>3144</v>
      </c>
      <c r="D481" t="s">
        <v>24</v>
      </c>
      <c r="E481">
        <v>350453.31457799999</v>
      </c>
      <c r="F481">
        <v>1132.5</v>
      </c>
      <c r="G481">
        <v>-7.6499880856043401</v>
      </c>
      <c r="H481">
        <f>(Table2[[#This Row],[1Y Return vs Nifty]]-AVERAGE(Table2[1Y Return vs Nifty]))/_xlfn.STDEV.P(Table2[1Y Return vs Nifty])</f>
        <v>-0.49507739200929857</v>
      </c>
      <c r="I481">
        <v>-1.6567744645201199</v>
      </c>
      <c r="J481">
        <f>(Table2[[#This Row],[1M Return vs Nifty]]-AVERAGE(Table2[1M Return vs Nifty]))/_xlfn.STDEV.P(Table2[1M Return vs Nifty])</f>
        <v>-0.58729097861080037</v>
      </c>
      <c r="K481">
        <v>-8.7838351108482406</v>
      </c>
      <c r="L481">
        <f>(Table2[[#This Row],[6M Return vs Nifty]]-AVERAGE(Table2[6M Return vs Nifty]))/_xlfn.STDEV.P(Table2[6M Return vs Nifty])</f>
        <v>-0.51962168967218136</v>
      </c>
      <c r="M481">
        <v>-1.2505358825344099</v>
      </c>
      <c r="N481">
        <f>(Table2[[#This Row],[1W Return vs Nifty]]-AVERAGE(Table2[1W Return vs Nifty]))/_xlfn.STDEV.P(Table2[1W Return vs Nifty])</f>
        <v>-0.61315701165510694</v>
      </c>
      <c r="O481">
        <v>1151.5</v>
      </c>
      <c r="P481">
        <v>1167.2016877271501</v>
      </c>
      <c r="Q481">
        <v>1149.53363082584</v>
      </c>
      <c r="R481">
        <v>39.436999435855</v>
      </c>
      <c r="S481" s="1">
        <f>(Table2[[#This Row],[Close Price]]-Table2[[#This Row],[20D EMA]])/Table2[[#This Row],[20D EMA]]</f>
        <v>-1.6500217108119844E-2</v>
      </c>
      <c r="T481" s="1">
        <f>(Table2[[#This Row],[Close Price]]-Table2[[#This Row],[50D EMA]])/Table2[[#This Row],[50D EMA]]</f>
        <v>-2.9730669593807262E-2</v>
      </c>
      <c r="U481" s="1">
        <f>(Table2[[#This Row],[Close Price]]-Table2[[#This Row],[200D EMA]])/Table2[[#This Row],[200D EMA]]</f>
        <v>-1.4817862104306407E-2</v>
      </c>
      <c r="V481">
        <v>1.16766464322184</v>
      </c>
      <c r="W481">
        <v>1129.4000000000001</v>
      </c>
      <c r="X481">
        <v>1154.45</v>
      </c>
      <c r="Y481">
        <v>1129.4000000000001</v>
      </c>
      <c r="Z481">
        <v>1164.5</v>
      </c>
      <c r="AA481">
        <v>1115.75</v>
      </c>
      <c r="AB481">
        <v>1187</v>
      </c>
      <c r="AC481" s="1">
        <f>(Table2[[#This Row],[Close Price]]/Table2[[#This Row],[Day Low]])-1</f>
        <v>2.7448202585442782E-3</v>
      </c>
      <c r="AD481" s="1">
        <f>(Table2[[#This Row],[Day High]]/Table2[[#This Row],[Close Price]])-1</f>
        <v>1.9381898454746249E-2</v>
      </c>
      <c r="AE481" s="1">
        <f>(Table2[[#This Row],[Close Price]]/Table2[[#This Row],[Current Week Low]])-1</f>
        <v>2.7448202585442782E-3</v>
      </c>
      <c r="AF481" s="1">
        <f>(Table2[[#This Row],[Current Week High]]/Table2[[#This Row],[Close Price]])-1</f>
        <v>2.8256070640176656E-2</v>
      </c>
      <c r="AG481" s="1">
        <f>(Table2[[#This Row],[Close Price]]/Table2[[#This Row],[Current Month Low]])-1</f>
        <v>1.5012323549182138E-2</v>
      </c>
      <c r="AH481" s="1">
        <f>(Table2[[#This Row],[Current Month High]]/Table2[[#This Row],[Close Price]])-1</f>
        <v>4.8123620309050708E-2</v>
      </c>
      <c r="AI481">
        <v>18.291390728476799</v>
      </c>
      <c r="AJ481">
        <v>13.739078035552801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-0.05</v>
      </c>
      <c r="AM481" t="s">
        <v>3189</v>
      </c>
      <c r="AN481">
        <v>-2.4500000000000002</v>
      </c>
      <c r="AO481" t="s">
        <v>3189</v>
      </c>
      <c r="AP481">
        <v>5.6681821159692003E-2</v>
      </c>
      <c r="AQ481">
        <f>(Table2[[#This Row],[Sharpe Ratio]]-AVERAGE(Table2[Sharpe Ratio]))/_xlfn.STDEV.P(Table2[Sharpe Ratio])</f>
        <v>-5.795888119665831E-3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482</v>
      </c>
      <c r="AT481">
        <f>_xlfn.RANK.AVG(Table2[[#This Row],[6M Return vs Nifty Z-Score]],Table2[6M Return vs Nifty Z-Score])</f>
        <v>493</v>
      </c>
      <c r="AU481">
        <f>_xlfn.RANK.AVG(Table2[[#This Row],[Sharpe Ratio Z-Score]],Table2[Sharpe Ratio Z-Score])</f>
        <v>356</v>
      </c>
      <c r="AV481">
        <f>(Table2[[#This Row],[Rank 1Y]]+Table2[[#This Row],[Rank 6M]]+Table2[[#This Row],[Rank Sharpe]])/3</f>
        <v>443.66666666666669</v>
      </c>
    </row>
    <row r="482" spans="1:48" x14ac:dyDescent="0.3">
      <c r="A482" t="s">
        <v>421</v>
      </c>
      <c r="B482" t="s">
        <v>422</v>
      </c>
      <c r="C482" t="s">
        <v>3144</v>
      </c>
      <c r="D482" t="s">
        <v>34</v>
      </c>
      <c r="E482">
        <v>53753.987959295999</v>
      </c>
      <c r="F482">
        <v>44.96</v>
      </c>
      <c r="G482">
        <v>-3.0152965791772099</v>
      </c>
      <c r="H482">
        <f>(Table2[[#This Row],[1Y Return vs Nifty]]-AVERAGE(Table2[1Y Return vs Nifty]))/_xlfn.STDEV.P(Table2[1Y Return vs Nifty])</f>
        <v>-0.40503159688244506</v>
      </c>
      <c r="I482">
        <v>4.1767134945139697</v>
      </c>
      <c r="J482">
        <f>(Table2[[#This Row],[1M Return vs Nifty]]-AVERAGE(Table2[1M Return vs Nifty]))/_xlfn.STDEV.P(Table2[1M Return vs Nifty])</f>
        <v>-4.6966314217584557E-2</v>
      </c>
      <c r="K482">
        <v>-27.165386090282698</v>
      </c>
      <c r="L482">
        <f>(Table2[[#This Row],[6M Return vs Nifty]]-AVERAGE(Table2[6M Return vs Nifty]))/_xlfn.STDEV.P(Table2[6M Return vs Nifty])</f>
        <v>-1.114019128252618</v>
      </c>
      <c r="M482">
        <v>1.75016809493831</v>
      </c>
      <c r="N482">
        <f>(Table2[[#This Row],[1W Return vs Nifty]]-AVERAGE(Table2[1W Return vs Nifty]))/_xlfn.STDEV.P(Table2[1W Return vs Nifty])</f>
        <v>2.2095396145679E-2</v>
      </c>
      <c r="O482">
        <v>43.99</v>
      </c>
      <c r="P482">
        <v>45.657708540396101</v>
      </c>
      <c r="Q482">
        <v>48.029871690756998</v>
      </c>
      <c r="R482">
        <v>60.965709353056603</v>
      </c>
      <c r="S482" s="1">
        <f>(Table2[[#This Row],[Close Price]]-Table2[[#This Row],[20D EMA]])/Table2[[#This Row],[20D EMA]]</f>
        <v>2.2050466015003382E-2</v>
      </c>
      <c r="T482" s="1">
        <f>(Table2[[#This Row],[Close Price]]-Table2[[#This Row],[50D EMA]])/Table2[[#This Row],[50D EMA]]</f>
        <v>-1.5281286834156284E-2</v>
      </c>
      <c r="U482" s="1">
        <f>(Table2[[#This Row],[Close Price]]-Table2[[#This Row],[200D EMA]])/Table2[[#This Row],[200D EMA]]</f>
        <v>-6.3915883650960736E-2</v>
      </c>
      <c r="V482">
        <v>1.10273788469114</v>
      </c>
      <c r="W482">
        <v>44.06</v>
      </c>
      <c r="X482">
        <v>45.38</v>
      </c>
      <c r="Y482">
        <v>42.7</v>
      </c>
      <c r="Z482">
        <v>45.4</v>
      </c>
      <c r="AA482">
        <v>40.200000000000003</v>
      </c>
      <c r="AB482">
        <v>47.79</v>
      </c>
      <c r="AC482" s="1">
        <f>(Table2[[#This Row],[Close Price]]/Table2[[#This Row],[Day Low]])-1</f>
        <v>2.0426690876077958E-2</v>
      </c>
      <c r="AD482" s="1">
        <f>(Table2[[#This Row],[Day High]]/Table2[[#This Row],[Close Price]])-1</f>
        <v>9.3416370106762514E-3</v>
      </c>
      <c r="AE482" s="1">
        <f>(Table2[[#This Row],[Close Price]]/Table2[[#This Row],[Current Week Low]])-1</f>
        <v>5.2927400468383956E-2</v>
      </c>
      <c r="AF482" s="1">
        <f>(Table2[[#This Row],[Current Week High]]/Table2[[#This Row],[Close Price]])-1</f>
        <v>9.7864768683273429E-3</v>
      </c>
      <c r="AG482" s="1">
        <f>(Table2[[#This Row],[Close Price]]/Table2[[#This Row],[Current Month Low]])-1</f>
        <v>0.1184079601990049</v>
      </c>
      <c r="AH482" s="1">
        <f>(Table2[[#This Row],[Current Month High]]/Table2[[#This Row],[Close Price]])-1</f>
        <v>6.2944839857651314E-2</v>
      </c>
      <c r="AI482">
        <v>57.1396797153024</v>
      </c>
      <c r="AJ482">
        <v>22.340136054421698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-0.09</v>
      </c>
      <c r="AM482" t="s">
        <v>3189</v>
      </c>
      <c r="AN482">
        <v>-1.1399999999999999</v>
      </c>
      <c r="AO482" t="s">
        <v>3189</v>
      </c>
      <c r="AP482">
        <v>0.113514335262309</v>
      </c>
      <c r="AQ482">
        <f>(Table2[[#This Row],[Sharpe Ratio]]-AVERAGE(Table2[Sharpe Ratio]))/_xlfn.STDEV.P(Table2[Sharpe Ratio])</f>
        <v>0.65048692960206245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454</v>
      </c>
      <c r="AT482">
        <f>_xlfn.RANK.AVG(Table2[[#This Row],[6M Return vs Nifty Z-Score]],Table2[6M Return vs Nifty Z-Score])</f>
        <v>695</v>
      </c>
      <c r="AU482">
        <f>_xlfn.RANK.AVG(Table2[[#This Row],[Sharpe Ratio Z-Score]],Table2[Sharpe Ratio Z-Score])</f>
        <v>184</v>
      </c>
      <c r="AV482">
        <f>(Table2[[#This Row],[Rank 1Y]]+Table2[[#This Row],[Rank 6M]]+Table2[[#This Row],[Rank Sharpe]])/3</f>
        <v>444.33333333333331</v>
      </c>
    </row>
    <row r="483" spans="1:48" x14ac:dyDescent="0.3">
      <c r="A483" t="s">
        <v>926</v>
      </c>
      <c r="B483" t="s">
        <v>927</v>
      </c>
      <c r="C483" t="s">
        <v>3153</v>
      </c>
      <c r="D483" t="s">
        <v>928</v>
      </c>
      <c r="E483">
        <v>16284.169302050001</v>
      </c>
      <c r="F483">
        <v>732.95</v>
      </c>
      <c r="G483">
        <v>-4.9842726282115599</v>
      </c>
      <c r="H483">
        <f>(Table2[[#This Row],[1Y Return vs Nifty]]-AVERAGE(Table2[1Y Return vs Nifty]))/_xlfn.STDEV.P(Table2[1Y Return vs Nifty])</f>
        <v>-0.44328614169414648</v>
      </c>
      <c r="I483">
        <v>-11.8268731154753</v>
      </c>
      <c r="J483">
        <f>(Table2[[#This Row],[1M Return vs Nifty]]-AVERAGE(Table2[1M Return vs Nifty]))/_xlfn.STDEV.P(Table2[1M Return vs Nifty])</f>
        <v>-1.5292926042271056</v>
      </c>
      <c r="K483">
        <v>7.1964411836725199</v>
      </c>
      <c r="L483">
        <f>(Table2[[#This Row],[6M Return vs Nifty]]-AVERAGE(Table2[6M Return vs Nifty]))/_xlfn.STDEV.P(Table2[6M Return vs Nifty])</f>
        <v>-2.8733854677091678E-3</v>
      </c>
      <c r="M483">
        <v>3.05180114008721</v>
      </c>
      <c r="N483">
        <f>(Table2[[#This Row],[1W Return vs Nifty]]-AVERAGE(Table2[1W Return vs Nifty]))/_xlfn.STDEV.P(Table2[1W Return vs Nifty])</f>
        <v>0.29765257613126289</v>
      </c>
      <c r="O483">
        <v>769.97</v>
      </c>
      <c r="P483">
        <v>806.05518265919204</v>
      </c>
      <c r="Q483">
        <v>755.39140444810403</v>
      </c>
      <c r="R483">
        <v>37.426979475890398</v>
      </c>
      <c r="S483" s="1">
        <f>(Table2[[#This Row],[Close Price]]-Table2[[#This Row],[20D EMA]])/Table2[[#This Row],[20D EMA]]</f>
        <v>-4.8079795316700626E-2</v>
      </c>
      <c r="T483" s="1">
        <f>(Table2[[#This Row],[Close Price]]-Table2[[#This Row],[50D EMA]])/Table2[[#This Row],[50D EMA]]</f>
        <v>-9.0695009761014814E-2</v>
      </c>
      <c r="U483" s="1">
        <f>(Table2[[#This Row],[Close Price]]-Table2[[#This Row],[200D EMA]])/Table2[[#This Row],[200D EMA]]</f>
        <v>-2.9708313221408548E-2</v>
      </c>
      <c r="V483">
        <v>0.98707728109060699</v>
      </c>
      <c r="W483">
        <v>723.5</v>
      </c>
      <c r="X483">
        <v>744.85</v>
      </c>
      <c r="Y483">
        <v>691.45</v>
      </c>
      <c r="Z483">
        <v>744.85</v>
      </c>
      <c r="AA483">
        <v>631</v>
      </c>
      <c r="AB483">
        <v>862</v>
      </c>
      <c r="AC483" s="1">
        <f>(Table2[[#This Row],[Close Price]]/Table2[[#This Row],[Day Low]])-1</f>
        <v>1.306150656530769E-2</v>
      </c>
      <c r="AD483" s="1">
        <f>(Table2[[#This Row],[Day High]]/Table2[[#This Row],[Close Price]])-1</f>
        <v>1.6235759601609834E-2</v>
      </c>
      <c r="AE483" s="1">
        <f>(Table2[[#This Row],[Close Price]]/Table2[[#This Row],[Current Week Low]])-1</f>
        <v>6.0018801070214733E-2</v>
      </c>
      <c r="AF483" s="1">
        <f>(Table2[[#This Row],[Current Week High]]/Table2[[#This Row],[Close Price]])-1</f>
        <v>1.6235759601609834E-2</v>
      </c>
      <c r="AG483" s="1">
        <f>(Table2[[#This Row],[Close Price]]/Table2[[#This Row],[Current Month Low]])-1</f>
        <v>0.16156893819334406</v>
      </c>
      <c r="AH483" s="1">
        <f>(Table2[[#This Row],[Current Month High]]/Table2[[#This Row],[Close Price]])-1</f>
        <v>0.17606930895695472</v>
      </c>
      <c r="AI483">
        <v>27.566682584077999</v>
      </c>
      <c r="AJ483">
        <v>17.818678669024202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-0.02</v>
      </c>
      <c r="AM483" t="s">
        <v>3189</v>
      </c>
      <c r="AN483">
        <v>-12.24</v>
      </c>
      <c r="AO483" t="s">
        <v>3189</v>
      </c>
      <c r="AP483">
        <v>-1.0043135604446E-2</v>
      </c>
      <c r="AQ483">
        <f>(Table2[[#This Row],[Sharpe Ratio]]-AVERAGE(Table2[Sharpe Ratio]))/_xlfn.STDEV.P(Table2[Sharpe Ratio])</f>
        <v>-0.77631331690102845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464</v>
      </c>
      <c r="AT483">
        <f>_xlfn.RANK.AVG(Table2[[#This Row],[6M Return vs Nifty Z-Score]],Table2[6M Return vs Nifty Z-Score])</f>
        <v>296</v>
      </c>
      <c r="AU483">
        <f>_xlfn.RANK.AVG(Table2[[#This Row],[Sharpe Ratio Z-Score]],Table2[Sharpe Ratio Z-Score])</f>
        <v>579</v>
      </c>
      <c r="AV483">
        <f>(Table2[[#This Row],[Rank 1Y]]+Table2[[#This Row],[Rank 6M]]+Table2[[#This Row],[Rank Sharpe]])/3</f>
        <v>446.33333333333331</v>
      </c>
    </row>
    <row r="484" spans="1:48" x14ac:dyDescent="0.3">
      <c r="A484" t="s">
        <v>734</v>
      </c>
      <c r="B484" t="s">
        <v>735</v>
      </c>
      <c r="C484" t="s">
        <v>3153</v>
      </c>
      <c r="D484" t="s">
        <v>271</v>
      </c>
      <c r="E484">
        <v>23334.90133275</v>
      </c>
      <c r="F484">
        <v>1839.25</v>
      </c>
      <c r="G484">
        <v>-1.88940697746354</v>
      </c>
      <c r="H484">
        <f>(Table2[[#This Row],[1Y Return vs Nifty]]-AVERAGE(Table2[1Y Return vs Nifty]))/_xlfn.STDEV.P(Table2[1Y Return vs Nifty])</f>
        <v>-0.38315708284612277</v>
      </c>
      <c r="I484">
        <v>-14.665718832567</v>
      </c>
      <c r="J484">
        <f>(Table2[[#This Row],[1M Return vs Nifty]]-AVERAGE(Table2[1M Return vs Nifty]))/_xlfn.STDEV.P(Table2[1M Return vs Nifty])</f>
        <v>-1.7922396386812016</v>
      </c>
      <c r="K484">
        <v>15.8123046953814</v>
      </c>
      <c r="L484">
        <f>(Table2[[#This Row],[6M Return vs Nifty]]-AVERAGE(Table2[6M Return vs Nifty]))/_xlfn.STDEV.P(Table2[6M Return vs Nifty])</f>
        <v>0.27573461710226593</v>
      </c>
      <c r="M484">
        <v>-4.4371957394843404</v>
      </c>
      <c r="N484">
        <f>(Table2[[#This Row],[1W Return vs Nifty]]-AVERAGE(Table2[1W Return vs Nifty]))/_xlfn.STDEV.P(Table2[1W Return vs Nifty])</f>
        <v>-1.2877764883402092</v>
      </c>
      <c r="O484">
        <v>1906.43</v>
      </c>
      <c r="P484">
        <v>2021.4060662684401</v>
      </c>
      <c r="Q484">
        <v>1872.3053533529301</v>
      </c>
      <c r="R484">
        <v>45.637193008734499</v>
      </c>
      <c r="S484" s="1">
        <f>(Table2[[#This Row],[Close Price]]-Table2[[#This Row],[20D EMA]])/Table2[[#This Row],[20D EMA]]</f>
        <v>-3.5238639761229137E-2</v>
      </c>
      <c r="T484" s="1">
        <f>(Table2[[#This Row],[Close Price]]-Table2[[#This Row],[50D EMA]])/Table2[[#This Row],[50D EMA]]</f>
        <v>-9.0113544877553575E-2</v>
      </c>
      <c r="U484" s="1">
        <f>(Table2[[#This Row],[Close Price]]-Table2[[#This Row],[200D EMA]])/Table2[[#This Row],[200D EMA]]</f>
        <v>-1.7654894429337844E-2</v>
      </c>
      <c r="V484">
        <v>0.660834490555406</v>
      </c>
      <c r="W484">
        <v>1782.5</v>
      </c>
      <c r="X484">
        <v>1853.4</v>
      </c>
      <c r="Y484">
        <v>1764.15</v>
      </c>
      <c r="Z484">
        <v>1865.95</v>
      </c>
      <c r="AA484">
        <v>1709</v>
      </c>
      <c r="AB484">
        <v>2122.9</v>
      </c>
      <c r="AC484" s="1">
        <f>(Table2[[#This Row],[Close Price]]/Table2[[#This Row],[Day Low]])-1</f>
        <v>3.1837307152875249E-2</v>
      </c>
      <c r="AD484" s="1">
        <f>(Table2[[#This Row],[Day High]]/Table2[[#This Row],[Close Price]])-1</f>
        <v>7.6933532689955619E-3</v>
      </c>
      <c r="AE484" s="1">
        <f>(Table2[[#This Row],[Close Price]]/Table2[[#This Row],[Current Week Low]])-1</f>
        <v>4.2570076240682431E-2</v>
      </c>
      <c r="AF484" s="1">
        <f>(Table2[[#This Row],[Current Week High]]/Table2[[#This Row],[Close Price]])-1</f>
        <v>1.4516786733723031E-2</v>
      </c>
      <c r="AG484" s="1">
        <f>(Table2[[#This Row],[Close Price]]/Table2[[#This Row],[Current Month Low]])-1</f>
        <v>7.6214160327676916E-2</v>
      </c>
      <c r="AH484" s="1">
        <f>(Table2[[#This Row],[Current Month High]]/Table2[[#This Row],[Close Price]])-1</f>
        <v>0.15422047030039421</v>
      </c>
      <c r="AI484">
        <v>33.190159032214197</v>
      </c>
      <c r="AJ484">
        <v>55.067026389006003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-0.08</v>
      </c>
      <c r="AM484" t="s">
        <v>3189</v>
      </c>
      <c r="AN484">
        <v>-10.84</v>
      </c>
      <c r="AO484" t="s">
        <v>3189</v>
      </c>
      <c r="AP484">
        <v>-6.2370404489067999E-2</v>
      </c>
      <c r="AQ484">
        <f>(Table2[[#This Row],[Sharpe Ratio]]-AVERAGE(Table2[Sharpe Ratio]))/_xlfn.STDEV.P(Table2[Sharpe Ratio])</f>
        <v>-1.3805710733901242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446</v>
      </c>
      <c r="AT484">
        <f>_xlfn.RANK.AVG(Table2[[#This Row],[6M Return vs Nifty Z-Score]],Table2[6M Return vs Nifty Z-Score])</f>
        <v>214</v>
      </c>
      <c r="AU484">
        <f>_xlfn.RANK.AVG(Table2[[#This Row],[Sharpe Ratio Z-Score]],Table2[Sharpe Ratio Z-Score])</f>
        <v>680</v>
      </c>
      <c r="AV484">
        <f>(Table2[[#This Row],[Rank 1Y]]+Table2[[#This Row],[Rank 6M]]+Table2[[#This Row],[Rank Sharpe]])/3</f>
        <v>446.66666666666669</v>
      </c>
    </row>
    <row r="485" spans="1:48" x14ac:dyDescent="0.3">
      <c r="A485" t="s">
        <v>167</v>
      </c>
      <c r="B485" t="s">
        <v>168</v>
      </c>
      <c r="C485" t="s">
        <v>3158</v>
      </c>
      <c r="D485" t="s">
        <v>169</v>
      </c>
      <c r="E485">
        <v>154816.86478695</v>
      </c>
      <c r="F485">
        <v>3043.9</v>
      </c>
      <c r="G485">
        <v>2.1069493457478998</v>
      </c>
      <c r="H485">
        <f>(Table2[[#This Row],[1Y Return vs Nifty]]-AVERAGE(Table2[1Y Return vs Nifty]))/_xlfn.STDEV.P(Table2[1Y Return vs Nifty])</f>
        <v>-0.30551327802442618</v>
      </c>
      <c r="I485">
        <v>-2.7218804526104701</v>
      </c>
      <c r="J485">
        <f>(Table2[[#This Row],[1M Return vs Nifty]]-AVERAGE(Table2[1M Return vs Nifty]))/_xlfn.STDEV.P(Table2[1M Return vs Nifty])</f>
        <v>-0.68594602677402905</v>
      </c>
      <c r="K485">
        <v>-4.6122685331464899</v>
      </c>
      <c r="L485">
        <f>(Table2[[#This Row],[6M Return vs Nifty]]-AVERAGE(Table2[6M Return vs Nifty]))/_xlfn.STDEV.P(Table2[6M Return vs Nifty])</f>
        <v>-0.38472727888889902</v>
      </c>
      <c r="M485">
        <v>-1.03849667447936</v>
      </c>
      <c r="N485">
        <f>(Table2[[#This Row],[1W Return vs Nifty]]-AVERAGE(Table2[1W Return vs Nifty]))/_xlfn.STDEV.P(Table2[1W Return vs Nifty])</f>
        <v>-0.56826807276730995</v>
      </c>
      <c r="O485">
        <v>3053.96</v>
      </c>
      <c r="P485">
        <v>3107.5224570101</v>
      </c>
      <c r="Q485">
        <v>3022.7800244608002</v>
      </c>
      <c r="R485">
        <v>52.246563674301299</v>
      </c>
      <c r="S485" s="1">
        <f>(Table2[[#This Row],[Close Price]]-Table2[[#This Row],[20D EMA]])/Table2[[#This Row],[20D EMA]]</f>
        <v>-3.2940837470038721E-3</v>
      </c>
      <c r="T485" s="1">
        <f>(Table2[[#This Row],[Close Price]]-Table2[[#This Row],[50D EMA]])/Table2[[#This Row],[50D EMA]]</f>
        <v>-2.047369178831749E-2</v>
      </c>
      <c r="U485" s="1">
        <f>(Table2[[#This Row],[Close Price]]-Table2[[#This Row],[200D EMA]])/Table2[[#This Row],[200D EMA]]</f>
        <v>6.9869376429292996E-3</v>
      </c>
      <c r="V485">
        <v>0.79240868062526204</v>
      </c>
      <c r="W485">
        <v>3001.15</v>
      </c>
      <c r="X485">
        <v>3063</v>
      </c>
      <c r="Y485">
        <v>2962.15</v>
      </c>
      <c r="Z485">
        <v>3065</v>
      </c>
      <c r="AA485">
        <v>2916.9</v>
      </c>
      <c r="AB485">
        <v>3220</v>
      </c>
      <c r="AC485" s="1">
        <f>(Table2[[#This Row],[Close Price]]/Table2[[#This Row],[Day Low]])-1</f>
        <v>1.4244539593155858E-2</v>
      </c>
      <c r="AD485" s="1">
        <f>(Table2[[#This Row],[Day High]]/Table2[[#This Row],[Close Price]])-1</f>
        <v>6.2748447715101907E-3</v>
      </c>
      <c r="AE485" s="1">
        <f>(Table2[[#This Row],[Close Price]]/Table2[[#This Row],[Current Week Low]])-1</f>
        <v>2.7598197255372048E-2</v>
      </c>
      <c r="AF485" s="1">
        <f>(Table2[[#This Row],[Current Week High]]/Table2[[#This Row],[Close Price]])-1</f>
        <v>6.931896580045338E-3</v>
      </c>
      <c r="AG485" s="1">
        <f>(Table2[[#This Row],[Close Price]]/Table2[[#This Row],[Current Month Low]])-1</f>
        <v>4.3539373992937724E-2</v>
      </c>
      <c r="AH485" s="1">
        <f>(Table2[[#This Row],[Current Month High]]/Table2[[#This Row],[Close Price]])-1</f>
        <v>5.7853411741515703E-2</v>
      </c>
      <c r="AI485">
        <v>12.191596307368799</v>
      </c>
      <c r="AJ485">
        <v>22.651354890702098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0.02</v>
      </c>
      <c r="AM485" t="s">
        <v>3190</v>
      </c>
      <c r="AN485">
        <v>-2.62</v>
      </c>
      <c r="AO485" t="s">
        <v>3189</v>
      </c>
      <c r="AP485">
        <v>8.9201248367350005E-3</v>
      </c>
      <c r="AQ485">
        <f>(Table2[[#This Row],[Sharpe Ratio]]-AVERAGE(Table2[Sharpe Ratio]))/_xlfn.STDEV.P(Table2[Sharpe Ratio])</f>
        <v>-0.55733194343832992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412</v>
      </c>
      <c r="AT485">
        <f>_xlfn.RANK.AVG(Table2[[#This Row],[6M Return vs Nifty Z-Score]],Table2[6M Return vs Nifty Z-Score])</f>
        <v>446</v>
      </c>
      <c r="AU485">
        <f>_xlfn.RANK.AVG(Table2[[#This Row],[Sharpe Ratio Z-Score]],Table2[Sharpe Ratio Z-Score])</f>
        <v>485</v>
      </c>
      <c r="AV485">
        <f>(Table2[[#This Row],[Rank 1Y]]+Table2[[#This Row],[Rank 6M]]+Table2[[#This Row],[Rank Sharpe]])/3</f>
        <v>447.66666666666669</v>
      </c>
    </row>
    <row r="486" spans="1:48" x14ac:dyDescent="0.3">
      <c r="A486" t="s">
        <v>1430</v>
      </c>
      <c r="B486" t="s">
        <v>1431</v>
      </c>
      <c r="C486" t="s">
        <v>3157</v>
      </c>
      <c r="D486" t="s">
        <v>136</v>
      </c>
      <c r="E486">
        <v>7489.2544195</v>
      </c>
      <c r="F486">
        <v>511.25</v>
      </c>
      <c r="G486">
        <v>-17.584035349714199</v>
      </c>
      <c r="H486">
        <f>(Table2[[#This Row],[1Y Return vs Nifty]]-AVERAGE(Table2[1Y Return vs Nifty]))/_xlfn.STDEV.P(Table2[1Y Return vs Nifty])</f>
        <v>-0.68808251079315885</v>
      </c>
      <c r="I486">
        <v>-2.2977527384669698</v>
      </c>
      <c r="J486">
        <f>(Table2[[#This Row],[1M Return vs Nifty]]-AVERAGE(Table2[1M Return vs Nifty]))/_xlfn.STDEV.P(Table2[1M Return vs Nifty])</f>
        <v>-0.64666135413670112</v>
      </c>
      <c r="K486">
        <v>6.9129078808617397</v>
      </c>
      <c r="L486">
        <f>(Table2[[#This Row],[6M Return vs Nifty]]-AVERAGE(Table2[6M Return vs Nifty]))/_xlfn.STDEV.P(Table2[6M Return vs Nifty])</f>
        <v>-1.2041897370297504E-2</v>
      </c>
      <c r="M486">
        <v>-2.3382130251973798</v>
      </c>
      <c r="N486">
        <f>(Table2[[#This Row],[1W Return vs Nifty]]-AVERAGE(Table2[1W Return vs Nifty]))/_xlfn.STDEV.P(Table2[1W Return vs Nifty])</f>
        <v>-0.84341948638560937</v>
      </c>
      <c r="O486">
        <v>525.91999999999996</v>
      </c>
      <c r="P486">
        <v>544.45464374813605</v>
      </c>
      <c r="Q486">
        <v>523.09157637363001</v>
      </c>
      <c r="R486">
        <v>41.923359797659202</v>
      </c>
      <c r="S486" s="1">
        <f>(Table2[[#This Row],[Close Price]]-Table2[[#This Row],[20D EMA]])/Table2[[#This Row],[20D EMA]]</f>
        <v>-2.789397627015508E-2</v>
      </c>
      <c r="T486" s="1">
        <f>(Table2[[#This Row],[Close Price]]-Table2[[#This Row],[50D EMA]])/Table2[[#This Row],[50D EMA]]</f>
        <v>-6.0986978675668109E-2</v>
      </c>
      <c r="U486" s="1">
        <f>(Table2[[#This Row],[Close Price]]-Table2[[#This Row],[200D EMA]])/Table2[[#This Row],[200D EMA]]</f>
        <v>-2.2637673609127079E-2</v>
      </c>
      <c r="V486">
        <v>0.59220943016272998</v>
      </c>
      <c r="W486">
        <v>504</v>
      </c>
      <c r="X486">
        <v>515.79999999999995</v>
      </c>
      <c r="Y486">
        <v>504</v>
      </c>
      <c r="Z486">
        <v>537.45000000000005</v>
      </c>
      <c r="AA486">
        <v>486</v>
      </c>
      <c r="AB486">
        <v>570</v>
      </c>
      <c r="AC486" s="1">
        <f>(Table2[[#This Row],[Close Price]]/Table2[[#This Row],[Day Low]])-1</f>
        <v>1.4384920634920695E-2</v>
      </c>
      <c r="AD486" s="1">
        <f>(Table2[[#This Row],[Day High]]/Table2[[#This Row],[Close Price]])-1</f>
        <v>8.8997555012224616E-3</v>
      </c>
      <c r="AE486" s="1">
        <f>(Table2[[#This Row],[Close Price]]/Table2[[#This Row],[Current Week Low]])-1</f>
        <v>1.4384920634920695E-2</v>
      </c>
      <c r="AF486" s="1">
        <f>(Table2[[#This Row],[Current Week High]]/Table2[[#This Row],[Close Price]])-1</f>
        <v>5.1246943765281161E-2</v>
      </c>
      <c r="AG486" s="1">
        <f>(Table2[[#This Row],[Close Price]]/Table2[[#This Row],[Current Month Low]])-1</f>
        <v>5.1954732510288038E-2</v>
      </c>
      <c r="AH486" s="1">
        <f>(Table2[[#This Row],[Current Month High]]/Table2[[#This Row],[Close Price]])-1</f>
        <v>0.11491442542787289</v>
      </c>
      <c r="AI486">
        <v>36.723716381418001</v>
      </c>
      <c r="AJ486">
        <v>34.521773450861701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</v>
      </c>
      <c r="AM486" t="s">
        <v>3189</v>
      </c>
      <c r="AN486">
        <v>-5.92</v>
      </c>
      <c r="AO486" t="s">
        <v>3189</v>
      </c>
      <c r="AP486">
        <v>6.7373247067979997E-3</v>
      </c>
      <c r="AQ486">
        <f>(Table2[[#This Row],[Sharpe Ratio]]-AVERAGE(Table2[Sharpe Ratio]))/_xlfn.STDEV.P(Table2[Sharpe Ratio])</f>
        <v>-0.58253818747694175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555</v>
      </c>
      <c r="AT486">
        <f>_xlfn.RANK.AVG(Table2[[#This Row],[6M Return vs Nifty Z-Score]],Table2[6M Return vs Nifty Z-Score])</f>
        <v>300</v>
      </c>
      <c r="AU486">
        <f>_xlfn.RANK.AVG(Table2[[#This Row],[Sharpe Ratio Z-Score]],Table2[Sharpe Ratio Z-Score])</f>
        <v>493</v>
      </c>
      <c r="AV486">
        <f>(Table2[[#This Row],[Rank 1Y]]+Table2[[#This Row],[Rank 6M]]+Table2[[#This Row],[Rank Sharpe]])/3</f>
        <v>449.33333333333331</v>
      </c>
    </row>
    <row r="487" spans="1:48" x14ac:dyDescent="0.3">
      <c r="A487" t="s">
        <v>606</v>
      </c>
      <c r="B487" t="s">
        <v>607</v>
      </c>
      <c r="C487" t="s">
        <v>3151</v>
      </c>
      <c r="D487" t="s">
        <v>72</v>
      </c>
      <c r="E487">
        <v>32019.963214399999</v>
      </c>
      <c r="F487">
        <v>4144</v>
      </c>
      <c r="G487">
        <v>-2.6001235796093201</v>
      </c>
      <c r="H487">
        <f>(Table2[[#This Row],[1Y Return vs Nifty]]-AVERAGE(Table2[1Y Return vs Nifty]))/_xlfn.STDEV.P(Table2[1Y Return vs Nifty])</f>
        <v>-0.39696534634355835</v>
      </c>
      <c r="I487">
        <v>5.6403025008826102</v>
      </c>
      <c r="J487">
        <f>(Table2[[#This Row],[1M Return vs Nifty]]-AVERAGE(Table2[1M Return vs Nifty]))/_xlfn.STDEV.P(Table2[1M Return vs Nifty])</f>
        <v>8.859807611445257E-2</v>
      </c>
      <c r="K487">
        <v>-0.64514063327099502</v>
      </c>
      <c r="L487">
        <f>(Table2[[#This Row],[6M Return vs Nifty]]-AVERAGE(Table2[6M Return vs Nifty]))/_xlfn.STDEV.P(Table2[6M Return vs Nifty])</f>
        <v>-0.25644372627436707</v>
      </c>
      <c r="M487">
        <v>3.8496284204294899</v>
      </c>
      <c r="N487">
        <f>(Table2[[#This Row],[1W Return vs Nifty]]-AVERAGE(Table2[1W Return vs Nifty]))/_xlfn.STDEV.P(Table2[1W Return vs Nifty])</f>
        <v>0.46655350892952108</v>
      </c>
      <c r="O487">
        <v>4142.1099999999997</v>
      </c>
      <c r="P487">
        <v>4249.66082701286</v>
      </c>
      <c r="Q487">
        <v>4184.0531713133596</v>
      </c>
      <c r="R487">
        <v>52.774606838940301</v>
      </c>
      <c r="S487" s="1">
        <f>(Table2[[#This Row],[Close Price]]-Table2[[#This Row],[20D EMA]])/Table2[[#This Row],[20D EMA]]</f>
        <v>4.5628918594637215E-4</v>
      </c>
      <c r="T487" s="1">
        <f>(Table2[[#This Row],[Close Price]]-Table2[[#This Row],[50D EMA]])/Table2[[#This Row],[50D EMA]]</f>
        <v>-2.4863355292081106E-2</v>
      </c>
      <c r="U487" s="1">
        <f>(Table2[[#This Row],[Close Price]]-Table2[[#This Row],[200D EMA]])/Table2[[#This Row],[200D EMA]]</f>
        <v>-9.572816040668777E-3</v>
      </c>
      <c r="V487">
        <v>0.75245476318721205</v>
      </c>
      <c r="W487">
        <v>4097.6000000000004</v>
      </c>
      <c r="X487">
        <v>4229.7</v>
      </c>
      <c r="Y487">
        <v>4097.6000000000004</v>
      </c>
      <c r="Z487">
        <v>4292.7</v>
      </c>
      <c r="AA487">
        <v>3891.45</v>
      </c>
      <c r="AB487">
        <v>4350</v>
      </c>
      <c r="AC487" s="1">
        <f>(Table2[[#This Row],[Close Price]]/Table2[[#This Row],[Day Low]])-1</f>
        <v>1.1323701679031517E-2</v>
      </c>
      <c r="AD487" s="1">
        <f>(Table2[[#This Row],[Day High]]/Table2[[#This Row],[Close Price]])-1</f>
        <v>2.068050193050186E-2</v>
      </c>
      <c r="AE487" s="1">
        <f>(Table2[[#This Row],[Close Price]]/Table2[[#This Row],[Current Week Low]])-1</f>
        <v>1.1323701679031517E-2</v>
      </c>
      <c r="AF487" s="1">
        <f>(Table2[[#This Row],[Current Week High]]/Table2[[#This Row],[Close Price]])-1</f>
        <v>3.5883204633204491E-2</v>
      </c>
      <c r="AG487" s="1">
        <f>(Table2[[#This Row],[Close Price]]/Table2[[#This Row],[Current Month Low]])-1</f>
        <v>6.4898688149661377E-2</v>
      </c>
      <c r="AH487" s="1">
        <f>(Table2[[#This Row],[Current Month High]]/Table2[[#This Row],[Close Price]])-1</f>
        <v>4.971042471042475E-2</v>
      </c>
      <c r="AI487">
        <v>18.134652509652501</v>
      </c>
      <c r="AJ487">
        <v>17.658749875782501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-0.08</v>
      </c>
      <c r="AM487" t="s">
        <v>3189</v>
      </c>
      <c r="AN487">
        <v>1.54</v>
      </c>
      <c r="AO487" t="s">
        <v>3190</v>
      </c>
      <c r="AP487">
        <v>3.1961970709200001E-4</v>
      </c>
      <c r="AQ487">
        <f>(Table2[[#This Row],[Sharpe Ratio]]-AVERAGE(Table2[Sharpe Ratio]))/_xlfn.STDEV.P(Table2[Sharpe Ratio])</f>
        <v>-0.65664769304815362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452</v>
      </c>
      <c r="AT487">
        <f>_xlfn.RANK.AVG(Table2[[#This Row],[6M Return vs Nifty Z-Score]],Table2[6M Return vs Nifty Z-Score])</f>
        <v>388</v>
      </c>
      <c r="AU487">
        <f>_xlfn.RANK.AVG(Table2[[#This Row],[Sharpe Ratio Z-Score]],Table2[Sharpe Ratio Z-Score])</f>
        <v>509</v>
      </c>
      <c r="AV487">
        <f>(Table2[[#This Row],[Rank 1Y]]+Table2[[#This Row],[Rank 6M]]+Table2[[#This Row],[Rank Sharpe]])/3</f>
        <v>449.66666666666669</v>
      </c>
    </row>
    <row r="488" spans="1:48" x14ac:dyDescent="0.3">
      <c r="A488" t="s">
        <v>1017</v>
      </c>
      <c r="B488" t="s">
        <v>1018</v>
      </c>
      <c r="C488" t="s">
        <v>3147</v>
      </c>
      <c r="D488" t="s">
        <v>391</v>
      </c>
      <c r="E488">
        <v>13947.12152148</v>
      </c>
      <c r="F488">
        <v>290.2</v>
      </c>
      <c r="G488">
        <v>4.6668368482115596</v>
      </c>
      <c r="H488">
        <f>(Table2[[#This Row],[1Y Return vs Nifty]]-AVERAGE(Table2[1Y Return vs Nifty]))/_xlfn.STDEV.P(Table2[1Y Return vs Nifty])</f>
        <v>-0.25577812191425547</v>
      </c>
      <c r="I488">
        <v>6.5012011666241198</v>
      </c>
      <c r="J488">
        <f>(Table2[[#This Row],[1M Return vs Nifty]]-AVERAGE(Table2[1M Return vs Nifty]))/_xlfn.STDEV.P(Table2[1M Return vs Nifty])</f>
        <v>0.16833849658158773</v>
      </c>
      <c r="K488">
        <v>-22.8970631317382</v>
      </c>
      <c r="L488">
        <f>(Table2[[#This Row],[6M Return vs Nifty]]-AVERAGE(Table2[6M Return vs Nifty]))/_xlfn.STDEV.P(Table2[6M Return vs Nifty])</f>
        <v>-0.97599594204643536</v>
      </c>
      <c r="M488">
        <v>3.5601778131113</v>
      </c>
      <c r="N488">
        <f>(Table2[[#This Row],[1W Return vs Nifty]]-AVERAGE(Table2[1W Return vs Nifty]))/_xlfn.STDEV.P(Table2[1W Return vs Nifty])</f>
        <v>0.40527648973046498</v>
      </c>
      <c r="O488">
        <v>286.68</v>
      </c>
      <c r="P488">
        <v>301.119486018457</v>
      </c>
      <c r="Q488">
        <v>314.86378133964803</v>
      </c>
      <c r="R488">
        <v>58.444844184217601</v>
      </c>
      <c r="S488" s="1">
        <f>(Table2[[#This Row],[Close Price]]-Table2[[#This Row],[20D EMA]])/Table2[[#This Row],[20D EMA]]</f>
        <v>1.2278498674480193E-2</v>
      </c>
      <c r="T488" s="1">
        <f>(Table2[[#This Row],[Close Price]]-Table2[[#This Row],[50D EMA]])/Table2[[#This Row],[50D EMA]]</f>
        <v>-3.6262967112622203E-2</v>
      </c>
      <c r="U488" s="1">
        <f>(Table2[[#This Row],[Close Price]]-Table2[[#This Row],[200D EMA]])/Table2[[#This Row],[200D EMA]]</f>
        <v>-7.8331592267333119E-2</v>
      </c>
      <c r="V488">
        <v>0.902206534052443</v>
      </c>
      <c r="W488">
        <v>287.25</v>
      </c>
      <c r="X488">
        <v>295.85000000000002</v>
      </c>
      <c r="Y488">
        <v>283.5</v>
      </c>
      <c r="Z488">
        <v>310</v>
      </c>
      <c r="AA488">
        <v>267</v>
      </c>
      <c r="AB488">
        <v>310</v>
      </c>
      <c r="AC488" s="1">
        <f>(Table2[[#This Row],[Close Price]]/Table2[[#This Row],[Day Low]])-1</f>
        <v>1.0269799825935566E-2</v>
      </c>
      <c r="AD488" s="1">
        <f>(Table2[[#This Row],[Day High]]/Table2[[#This Row],[Close Price]])-1</f>
        <v>1.9469331495520548E-2</v>
      </c>
      <c r="AE488" s="1">
        <f>(Table2[[#This Row],[Close Price]]/Table2[[#This Row],[Current Week Low]])-1</f>
        <v>2.3633156966490265E-2</v>
      </c>
      <c r="AF488" s="1">
        <f>(Table2[[#This Row],[Current Week High]]/Table2[[#This Row],[Close Price]])-1</f>
        <v>6.8228807718814677E-2</v>
      </c>
      <c r="AG488" s="1">
        <f>(Table2[[#This Row],[Close Price]]/Table2[[#This Row],[Current Month Low]])-1</f>
        <v>8.6891385767790208E-2</v>
      </c>
      <c r="AH488" s="1">
        <f>(Table2[[#This Row],[Current Month High]]/Table2[[#This Row],[Close Price]])-1</f>
        <v>6.8228807718814677E-2</v>
      </c>
      <c r="AI488">
        <v>42.307029634734597</v>
      </c>
      <c r="AJ488">
        <v>25.709335066060198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-0.08</v>
      </c>
      <c r="AM488" t="s">
        <v>3189</v>
      </c>
      <c r="AN488">
        <v>2.02</v>
      </c>
      <c r="AO488" t="s">
        <v>3190</v>
      </c>
      <c r="AP488">
        <v>7.7891123838798995E-2</v>
      </c>
      <c r="AQ488">
        <f>(Table2[[#This Row],[Sharpe Ratio]]-AVERAGE(Table2[Sharpe Ratio]))/_xlfn.STDEV.P(Table2[Sharpe Ratio])</f>
        <v>0.23912202804052013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396</v>
      </c>
      <c r="AT488">
        <f>_xlfn.RANK.AVG(Table2[[#This Row],[6M Return vs Nifty Z-Score]],Table2[6M Return vs Nifty Z-Score])</f>
        <v>671</v>
      </c>
      <c r="AU488">
        <f>_xlfn.RANK.AVG(Table2[[#This Row],[Sharpe Ratio Z-Score]],Table2[Sharpe Ratio Z-Score])</f>
        <v>285</v>
      </c>
      <c r="AV488">
        <f>(Table2[[#This Row],[Rank 1Y]]+Table2[[#This Row],[Rank 6M]]+Table2[[#This Row],[Rank Sharpe]])/3</f>
        <v>450.66666666666669</v>
      </c>
    </row>
    <row r="489" spans="1:48" x14ac:dyDescent="0.3">
      <c r="A489" t="s">
        <v>132</v>
      </c>
      <c r="B489" t="s">
        <v>133</v>
      </c>
      <c r="C489" t="s">
        <v>3144</v>
      </c>
      <c r="D489" t="s">
        <v>54</v>
      </c>
      <c r="E489">
        <v>206767.63389845999</v>
      </c>
      <c r="F489">
        <v>325.45</v>
      </c>
      <c r="G489">
        <v>25.072102499492701</v>
      </c>
      <c r="H489">
        <f>(Table2[[#This Row],[1Y Return vs Nifty]]-AVERAGE(Table2[1Y Return vs Nifty]))/_xlfn.STDEV.P(Table2[1Y Return vs Nifty])</f>
        <v>0.14066862492882332</v>
      </c>
      <c r="I489">
        <v>6.60826538356228</v>
      </c>
      <c r="J489">
        <f>(Table2[[#This Row],[1M Return vs Nifty]]-AVERAGE(Table2[1M Return vs Nifty]))/_xlfn.STDEV.P(Table2[1M Return vs Nifty])</f>
        <v>0.17825528007233699</v>
      </c>
      <c r="K489">
        <v>-13.281884335955001</v>
      </c>
      <c r="L489">
        <f>(Table2[[#This Row],[6M Return vs Nifty]]-AVERAGE(Table2[6M Return vs Nifty]))/_xlfn.STDEV.P(Table2[6M Return vs Nifty])</f>
        <v>-0.66507344948306302</v>
      </c>
      <c r="M489">
        <v>1.3538122028417501</v>
      </c>
      <c r="N489">
        <f>(Table2[[#This Row],[1W Return vs Nifty]]-AVERAGE(Table2[1W Return vs Nifty]))/_xlfn.STDEV.P(Table2[1W Return vs Nifty])</f>
        <v>-6.1813592108613827E-2</v>
      </c>
      <c r="O489">
        <v>321.2</v>
      </c>
      <c r="P489">
        <v>326.703278560223</v>
      </c>
      <c r="Q489">
        <v>316.76794743344402</v>
      </c>
      <c r="R489">
        <v>57.874709747798804</v>
      </c>
      <c r="S489" s="1">
        <f>(Table2[[#This Row],[Close Price]]-Table2[[#This Row],[20D EMA]])/Table2[[#This Row],[20D EMA]]</f>
        <v>1.3231631382316315E-2</v>
      </c>
      <c r="T489" s="1">
        <f>(Table2[[#This Row],[Close Price]]-Table2[[#This Row],[50D EMA]])/Table2[[#This Row],[50D EMA]]</f>
        <v>-3.836137077491818E-3</v>
      </c>
      <c r="U489" s="1">
        <f>(Table2[[#This Row],[Close Price]]-Table2[[#This Row],[200D EMA]])/Table2[[#This Row],[200D EMA]]</f>
        <v>2.7408242017226664E-2</v>
      </c>
      <c r="V489">
        <v>0.88938463472952101</v>
      </c>
      <c r="W489">
        <v>325</v>
      </c>
      <c r="X489">
        <v>331.4</v>
      </c>
      <c r="Y489">
        <v>318</v>
      </c>
      <c r="Z489">
        <v>331.95</v>
      </c>
      <c r="AA489">
        <v>298</v>
      </c>
      <c r="AB489">
        <v>331.95</v>
      </c>
      <c r="AC489" s="1">
        <f>(Table2[[#This Row],[Close Price]]/Table2[[#This Row],[Day Low]])-1</f>
        <v>1.3846153846153175E-3</v>
      </c>
      <c r="AD489" s="1">
        <f>(Table2[[#This Row],[Day High]]/Table2[[#This Row],[Close Price]])-1</f>
        <v>1.8282378245506159E-2</v>
      </c>
      <c r="AE489" s="1">
        <f>(Table2[[#This Row],[Close Price]]/Table2[[#This Row],[Current Week Low]])-1</f>
        <v>2.342767295597481E-2</v>
      </c>
      <c r="AF489" s="1">
        <f>(Table2[[#This Row],[Current Week High]]/Table2[[#This Row],[Close Price]])-1</f>
        <v>1.9972345982485873E-2</v>
      </c>
      <c r="AG489" s="1">
        <f>(Table2[[#This Row],[Close Price]]/Table2[[#This Row],[Current Month Low]])-1</f>
        <v>9.211409395973158E-2</v>
      </c>
      <c r="AH489" s="1">
        <f>(Table2[[#This Row],[Current Month High]]/Table2[[#This Row],[Close Price]])-1</f>
        <v>1.9972345982485873E-2</v>
      </c>
      <c r="AI489">
        <v>21.278230142879</v>
      </c>
      <c r="AJ489">
        <v>46.171120592858699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-0.06</v>
      </c>
      <c r="AM489" t="s">
        <v>3189</v>
      </c>
      <c r="AN489">
        <v>2.97</v>
      </c>
      <c r="AO489" t="s">
        <v>3190</v>
      </c>
      <c r="AQ489">
        <f>(Table2[[#This Row],[Sharpe Ratio]]-AVERAGE(Table2[Sharpe Ratio]))/_xlfn.STDEV.P(Table2[Sharpe Ratio])</f>
        <v>-0.66033855426170107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259</v>
      </c>
      <c r="AT489">
        <f>_xlfn.RANK.AVG(Table2[[#This Row],[6M Return vs Nifty Z-Score]],Table2[6M Return vs Nifty Z-Score])</f>
        <v>562</v>
      </c>
      <c r="AU489">
        <f>_xlfn.RANK.AVG(Table2[[#This Row],[Sharpe Ratio Z-Score]],Table2[Sharpe Ratio Z-Score])</f>
        <v>533</v>
      </c>
      <c r="AV489">
        <f>(Table2[[#This Row],[Rank 1Y]]+Table2[[#This Row],[Rank 6M]]+Table2[[#This Row],[Rank Sharpe]])/3</f>
        <v>451.33333333333331</v>
      </c>
    </row>
    <row r="490" spans="1:48" x14ac:dyDescent="0.3">
      <c r="A490" t="s">
        <v>2241</v>
      </c>
      <c r="B490" t="s">
        <v>2242</v>
      </c>
      <c r="C490" t="s">
        <v>3142</v>
      </c>
      <c r="D490" t="s">
        <v>69</v>
      </c>
      <c r="E490">
        <v>2556.8234266119998</v>
      </c>
      <c r="F490">
        <v>193.24</v>
      </c>
      <c r="G490">
        <v>0.16313579979599099</v>
      </c>
      <c r="H490">
        <f>(Table2[[#This Row],[1Y Return vs Nifty]]-AVERAGE(Table2[1Y Return vs Nifty]))/_xlfn.STDEV.P(Table2[1Y Return vs Nifty])</f>
        <v>-0.34327894939238313</v>
      </c>
      <c r="I490">
        <v>0.246003283839344</v>
      </c>
      <c r="J490">
        <f>(Table2[[#This Row],[1M Return vs Nifty]]-AVERAGE(Table2[1M Return vs Nifty]))/_xlfn.STDEV.P(Table2[1M Return vs Nifty])</f>
        <v>-0.41104689350816442</v>
      </c>
      <c r="K490">
        <v>-6.5404490097732202</v>
      </c>
      <c r="L490">
        <f>(Table2[[#This Row],[6M Return vs Nifty]]-AVERAGE(Table2[6M Return vs Nifty]))/_xlfn.STDEV.P(Table2[6M Return vs Nifty])</f>
        <v>-0.44707814023406039</v>
      </c>
      <c r="M490">
        <v>3.4629206901579201</v>
      </c>
      <c r="N490">
        <f>(Table2[[#This Row],[1W Return vs Nifty]]-AVERAGE(Table2[1W Return vs Nifty]))/_xlfn.STDEV.P(Table2[1W Return vs Nifty])</f>
        <v>0.3846870473876895</v>
      </c>
      <c r="O490">
        <v>195.57</v>
      </c>
      <c r="P490">
        <v>210.056982014455</v>
      </c>
      <c r="Q490">
        <v>211.40577889339099</v>
      </c>
      <c r="R490">
        <v>51.702239857805701</v>
      </c>
      <c r="S490" s="1">
        <f>(Table2[[#This Row],[Close Price]]-Table2[[#This Row],[20D EMA]])/Table2[[#This Row],[20D EMA]]</f>
        <v>-1.1913892723832817E-2</v>
      </c>
      <c r="T490" s="1">
        <f>(Table2[[#This Row],[Close Price]]-Table2[[#This Row],[50D EMA]])/Table2[[#This Row],[50D EMA]]</f>
        <v>-8.0059143253318463E-2</v>
      </c>
      <c r="U490" s="1">
        <f>(Table2[[#This Row],[Close Price]]-Table2[[#This Row],[200D EMA]])/Table2[[#This Row],[200D EMA]]</f>
        <v>-8.5928487804260684E-2</v>
      </c>
      <c r="V490">
        <v>0.68025072628000405</v>
      </c>
      <c r="W490">
        <v>189.5</v>
      </c>
      <c r="X490">
        <v>195.95</v>
      </c>
      <c r="Y490">
        <v>185.72</v>
      </c>
      <c r="Z490">
        <v>195.95</v>
      </c>
      <c r="AA490">
        <v>172.53</v>
      </c>
      <c r="AB490">
        <v>214.99</v>
      </c>
      <c r="AC490" s="1">
        <f>(Table2[[#This Row],[Close Price]]/Table2[[#This Row],[Day Low]])-1</f>
        <v>1.9736147757255962E-2</v>
      </c>
      <c r="AD490" s="1">
        <f>(Table2[[#This Row],[Day High]]/Table2[[#This Row],[Close Price]])-1</f>
        <v>1.4024011591802887E-2</v>
      </c>
      <c r="AE490" s="1">
        <f>(Table2[[#This Row],[Close Price]]/Table2[[#This Row],[Current Week Low]])-1</f>
        <v>4.0491061813482609E-2</v>
      </c>
      <c r="AF490" s="1">
        <f>(Table2[[#This Row],[Current Week High]]/Table2[[#This Row],[Close Price]])-1</f>
        <v>1.4024011591802887E-2</v>
      </c>
      <c r="AG490" s="1">
        <f>(Table2[[#This Row],[Close Price]]/Table2[[#This Row],[Current Month Low]])-1</f>
        <v>0.12003709499797144</v>
      </c>
      <c r="AH490" s="1">
        <f>(Table2[[#This Row],[Current Month High]]/Table2[[#This Row],[Close Price]])-1</f>
        <v>0.11255433657627822</v>
      </c>
      <c r="AI490">
        <v>51.909542537776801</v>
      </c>
      <c r="AJ490">
        <v>23.279106858054199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-0.09</v>
      </c>
      <c r="AM490" t="s">
        <v>3189</v>
      </c>
      <c r="AN490">
        <v>-7.76</v>
      </c>
      <c r="AO490" t="s">
        <v>3189</v>
      </c>
      <c r="AP490">
        <v>1.8144705051789001E-2</v>
      </c>
      <c r="AQ490">
        <f>(Table2[[#This Row],[Sharpe Ratio]]-AVERAGE(Table2[Sharpe Ratio]))/_xlfn.STDEV.P(Table2[Sharpe Ratio])</f>
        <v>-0.45080958398569798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431</v>
      </c>
      <c r="AT490">
        <f>_xlfn.RANK.AVG(Table2[[#This Row],[6M Return vs Nifty Z-Score]],Table2[6M Return vs Nifty Z-Score])</f>
        <v>471</v>
      </c>
      <c r="AU490">
        <f>_xlfn.RANK.AVG(Table2[[#This Row],[Sharpe Ratio Z-Score]],Table2[Sharpe Ratio Z-Score])</f>
        <v>456</v>
      </c>
      <c r="AV490">
        <f>(Table2[[#This Row],[Rank 1Y]]+Table2[[#This Row],[Rank 6M]]+Table2[[#This Row],[Rank Sharpe]])/3</f>
        <v>452.66666666666669</v>
      </c>
    </row>
    <row r="491" spans="1:48" x14ac:dyDescent="0.3">
      <c r="A491" t="s">
        <v>320</v>
      </c>
      <c r="B491" t="s">
        <v>321</v>
      </c>
      <c r="C491" t="s">
        <v>3146</v>
      </c>
      <c r="D491" t="s">
        <v>193</v>
      </c>
      <c r="E491">
        <v>83429.300510909903</v>
      </c>
      <c r="F491">
        <v>644.85</v>
      </c>
      <c r="G491">
        <v>3.5212779599169499</v>
      </c>
      <c r="H491">
        <f>(Table2[[#This Row],[1Y Return vs Nifty]]-AVERAGE(Table2[1Y Return vs Nifty]))/_xlfn.STDEV.P(Table2[1Y Return vs Nifty])</f>
        <v>-0.27803478361829248</v>
      </c>
      <c r="I491">
        <v>3.4758284406411302</v>
      </c>
      <c r="J491">
        <f>(Table2[[#This Row],[1M Return vs Nifty]]-AVERAGE(Table2[1M Return vs Nifty]))/_xlfn.STDEV.P(Table2[1M Return vs Nifty])</f>
        <v>-0.11188553307455965</v>
      </c>
      <c r="K491">
        <v>1.56074493282281</v>
      </c>
      <c r="L491">
        <f>(Table2[[#This Row],[6M Return vs Nifty]]-AVERAGE(Table2[6M Return vs Nifty]))/_xlfn.STDEV.P(Table2[6M Return vs Nifty])</f>
        <v>-0.18511281781323269</v>
      </c>
      <c r="M491">
        <v>7.7080460355748697</v>
      </c>
      <c r="N491">
        <f>(Table2[[#This Row],[1W Return vs Nifty]]-AVERAGE(Table2[1W Return vs Nifty]))/_xlfn.STDEV.P(Table2[1W Return vs Nifty])</f>
        <v>1.2833848587471164</v>
      </c>
      <c r="O491">
        <v>624.9</v>
      </c>
      <c r="P491">
        <v>641.47918752047599</v>
      </c>
      <c r="Q491">
        <v>618.93063797837999</v>
      </c>
      <c r="R491">
        <v>68.053582744654804</v>
      </c>
      <c r="S491" s="1">
        <f>(Table2[[#This Row],[Close Price]]-Table2[[#This Row],[20D EMA]])/Table2[[#This Row],[20D EMA]]</f>
        <v>3.1925108017282842E-2</v>
      </c>
      <c r="T491" s="1">
        <f>(Table2[[#This Row],[Close Price]]-Table2[[#This Row],[50D EMA]])/Table2[[#This Row],[50D EMA]]</f>
        <v>5.2547495617953112E-3</v>
      </c>
      <c r="U491" s="1">
        <f>(Table2[[#This Row],[Close Price]]-Table2[[#This Row],[200D EMA]])/Table2[[#This Row],[200D EMA]]</f>
        <v>4.1877652245945897E-2</v>
      </c>
      <c r="V491">
        <v>1.13224135022215</v>
      </c>
      <c r="W491">
        <v>642.79999999999995</v>
      </c>
      <c r="X491">
        <v>664.1</v>
      </c>
      <c r="Y491">
        <v>598.79999999999995</v>
      </c>
      <c r="Z491">
        <v>664.1</v>
      </c>
      <c r="AA491">
        <v>579.6</v>
      </c>
      <c r="AB491">
        <v>664.1</v>
      </c>
      <c r="AC491" s="1">
        <f>(Table2[[#This Row],[Close Price]]/Table2[[#This Row],[Day Low]])-1</f>
        <v>3.1891723708774578E-3</v>
      </c>
      <c r="AD491" s="1">
        <f>(Table2[[#This Row],[Day High]]/Table2[[#This Row],[Close Price]])-1</f>
        <v>2.9851903543459679E-2</v>
      </c>
      <c r="AE491" s="1">
        <f>(Table2[[#This Row],[Close Price]]/Table2[[#This Row],[Current Week Low]])-1</f>
        <v>7.6903807615230635E-2</v>
      </c>
      <c r="AF491" s="1">
        <f>(Table2[[#This Row],[Current Week High]]/Table2[[#This Row],[Close Price]])-1</f>
        <v>2.9851903543459679E-2</v>
      </c>
      <c r="AG491" s="1">
        <f>(Table2[[#This Row],[Close Price]]/Table2[[#This Row],[Current Month Low]])-1</f>
        <v>0.11257763975155277</v>
      </c>
      <c r="AH491" s="1">
        <f>(Table2[[#This Row],[Current Month High]]/Table2[[#This Row],[Close Price]])-1</f>
        <v>2.9851903543459679E-2</v>
      </c>
      <c r="AI491">
        <v>11.630611770179099</v>
      </c>
      <c r="AJ491">
        <v>32.603331276989501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7.0000000000000007E-2</v>
      </c>
      <c r="AM491" t="s">
        <v>3190</v>
      </c>
      <c r="AN491">
        <v>2.38</v>
      </c>
      <c r="AO491" t="s">
        <v>3190</v>
      </c>
      <c r="AP491">
        <v>-1.7823506630585E-2</v>
      </c>
      <c r="AQ491">
        <f>(Table2[[#This Row],[Sharpe Ratio]]-AVERAGE(Table2[Sharpe Ratio]))/_xlfn.STDEV.P(Table2[Sharpe Ratio])</f>
        <v>-0.86615843286291183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402</v>
      </c>
      <c r="AT491">
        <f>_xlfn.RANK.AVG(Table2[[#This Row],[6M Return vs Nifty Z-Score]],Table2[6M Return vs Nifty Z-Score])</f>
        <v>359</v>
      </c>
      <c r="AU491">
        <f>_xlfn.RANK.AVG(Table2[[#This Row],[Sharpe Ratio Z-Score]],Table2[Sharpe Ratio Z-Score])</f>
        <v>598</v>
      </c>
      <c r="AV491">
        <f>(Table2[[#This Row],[Rank 1Y]]+Table2[[#This Row],[Rank 6M]]+Table2[[#This Row],[Rank Sharpe]])/3</f>
        <v>453</v>
      </c>
    </row>
    <row r="492" spans="1:48" x14ac:dyDescent="0.3">
      <c r="A492" t="s">
        <v>1023</v>
      </c>
      <c r="B492" t="s">
        <v>1024</v>
      </c>
      <c r="C492" t="s">
        <v>574</v>
      </c>
      <c r="D492" t="s">
        <v>574</v>
      </c>
      <c r="E492">
        <v>13676.522166000001</v>
      </c>
      <c r="F492">
        <v>472.95</v>
      </c>
      <c r="G492">
        <v>-6.6258646075189702</v>
      </c>
      <c r="H492">
        <f>(Table2[[#This Row],[1Y Return vs Nifty]]-AVERAGE(Table2[1Y Return vs Nifty]))/_xlfn.STDEV.P(Table2[1Y Return vs Nifty])</f>
        <v>-0.47518005628276899</v>
      </c>
      <c r="I492">
        <v>11.184697680178299</v>
      </c>
      <c r="J492">
        <f>(Table2[[#This Row],[1M Return vs Nifty]]-AVERAGE(Table2[1M Return vs Nifty]))/_xlfn.STDEV.P(Table2[1M Return vs Nifty])</f>
        <v>0.60214562872007205</v>
      </c>
      <c r="K492">
        <v>-1.22974899246169</v>
      </c>
      <c r="L492">
        <f>(Table2[[#This Row],[6M Return vs Nifty]]-AVERAGE(Table2[6M Return vs Nifty]))/_xlfn.STDEV.P(Table2[6M Return vs Nifty])</f>
        <v>-0.27534799129881671</v>
      </c>
      <c r="M492">
        <v>3.96194050744064</v>
      </c>
      <c r="N492">
        <f>(Table2[[#This Row],[1W Return vs Nifty]]-AVERAGE(Table2[1W Return vs Nifty]))/_xlfn.STDEV.P(Table2[1W Return vs Nifty])</f>
        <v>0.49033010410004996</v>
      </c>
      <c r="O492">
        <v>462.49</v>
      </c>
      <c r="P492">
        <v>467.73469893195698</v>
      </c>
      <c r="Q492">
        <v>460.78273070532202</v>
      </c>
      <c r="R492">
        <v>61.972512998346502</v>
      </c>
      <c r="S492" s="1">
        <f>(Table2[[#This Row],[Close Price]]-Table2[[#This Row],[20D EMA]])/Table2[[#This Row],[20D EMA]]</f>
        <v>2.2616705226058898E-2</v>
      </c>
      <c r="T492" s="1">
        <f>(Table2[[#This Row],[Close Price]]-Table2[[#This Row],[50D EMA]])/Table2[[#This Row],[50D EMA]]</f>
        <v>1.1150126513922998E-2</v>
      </c>
      <c r="U492" s="1">
        <f>(Table2[[#This Row],[Close Price]]-Table2[[#This Row],[200D EMA]])/Table2[[#This Row],[200D EMA]]</f>
        <v>2.6405653866527237E-2</v>
      </c>
      <c r="V492">
        <v>0.74007531052398301</v>
      </c>
      <c r="W492">
        <v>470.75</v>
      </c>
      <c r="X492">
        <v>481.4</v>
      </c>
      <c r="Y492">
        <v>443.5</v>
      </c>
      <c r="Z492">
        <v>481.4</v>
      </c>
      <c r="AA492">
        <v>433.55</v>
      </c>
      <c r="AB492">
        <v>490</v>
      </c>
      <c r="AC492" s="1">
        <f>(Table2[[#This Row],[Close Price]]/Table2[[#This Row],[Day Low]])-1</f>
        <v>4.673393520977065E-3</v>
      </c>
      <c r="AD492" s="1">
        <f>(Table2[[#This Row],[Day High]]/Table2[[#This Row],[Close Price]])-1</f>
        <v>1.7866582091130123E-2</v>
      </c>
      <c r="AE492" s="1">
        <f>(Table2[[#This Row],[Close Price]]/Table2[[#This Row],[Current Week Low]])-1</f>
        <v>6.6403607666290831E-2</v>
      </c>
      <c r="AF492" s="1">
        <f>(Table2[[#This Row],[Current Week High]]/Table2[[#This Row],[Close Price]])-1</f>
        <v>1.7866582091130123E-2</v>
      </c>
      <c r="AG492" s="1">
        <f>(Table2[[#This Row],[Close Price]]/Table2[[#This Row],[Current Month Low]])-1</f>
        <v>9.0877638104024827E-2</v>
      </c>
      <c r="AH492" s="1">
        <f>(Table2[[#This Row],[Current Month High]]/Table2[[#This Row],[Close Price]])-1</f>
        <v>3.6050322444233007E-2</v>
      </c>
      <c r="AI492">
        <v>25.171794058568501</v>
      </c>
      <c r="AJ492">
        <v>26.153640970925501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0.03</v>
      </c>
      <c r="AM492" t="s">
        <v>3190</v>
      </c>
      <c r="AN492">
        <v>-1.92</v>
      </c>
      <c r="AO492" t="s">
        <v>3189</v>
      </c>
      <c r="AP492">
        <v>8.8636936756529994E-3</v>
      </c>
      <c r="AQ492">
        <f>(Table2[[#This Row],[Sharpe Ratio]]-AVERAGE(Table2[Sharpe Ratio]))/_xlfn.STDEV.P(Table2[Sharpe Ratio])</f>
        <v>-0.55798359156593758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475</v>
      </c>
      <c r="AT492">
        <f>_xlfn.RANK.AVG(Table2[[#This Row],[6M Return vs Nifty Z-Score]],Table2[6M Return vs Nifty Z-Score])</f>
        <v>398</v>
      </c>
      <c r="AU492">
        <f>_xlfn.RANK.AVG(Table2[[#This Row],[Sharpe Ratio Z-Score]],Table2[Sharpe Ratio Z-Score])</f>
        <v>486</v>
      </c>
      <c r="AV492">
        <f>(Table2[[#This Row],[Rank 1Y]]+Table2[[#This Row],[Rank 6M]]+Table2[[#This Row],[Rank Sharpe]])/3</f>
        <v>453</v>
      </c>
    </row>
    <row r="493" spans="1:48" x14ac:dyDescent="0.3">
      <c r="A493" t="s">
        <v>1815</v>
      </c>
      <c r="B493" t="s">
        <v>1816</v>
      </c>
      <c r="C493" t="s">
        <v>3147</v>
      </c>
      <c r="D493" t="s">
        <v>46</v>
      </c>
      <c r="E493">
        <v>4303.6196862870001</v>
      </c>
      <c r="F493">
        <v>53.31</v>
      </c>
      <c r="G493">
        <v>-14.840804799664101</v>
      </c>
      <c r="H493">
        <f>(Table2[[#This Row],[1Y Return vs Nifty]]-AVERAGE(Table2[1Y Return vs Nifty]))/_xlfn.STDEV.P(Table2[1Y Return vs Nifty])</f>
        <v>-0.63478524694010885</v>
      </c>
      <c r="I493">
        <v>12.3098322604615</v>
      </c>
      <c r="J493">
        <f>(Table2[[#This Row],[1M Return vs Nifty]]-AVERAGE(Table2[1M Return vs Nifty]))/_xlfn.STDEV.P(Table2[1M Return vs Nifty])</f>
        <v>0.70636080303053461</v>
      </c>
      <c r="K493">
        <v>-14.8106757077058</v>
      </c>
      <c r="L493">
        <f>(Table2[[#This Row],[6M Return vs Nifty]]-AVERAGE(Table2[6M Return vs Nifty]))/_xlfn.STDEV.P(Table2[6M Return vs Nifty])</f>
        <v>-0.71450941255871558</v>
      </c>
      <c r="M493">
        <v>-2.5296634151836601</v>
      </c>
      <c r="N493">
        <f>(Table2[[#This Row],[1W Return vs Nifty]]-AVERAGE(Table2[1W Return vs Nifty]))/_xlfn.STDEV.P(Table2[1W Return vs Nifty])</f>
        <v>-0.88394974932597958</v>
      </c>
      <c r="O493">
        <v>52.02</v>
      </c>
      <c r="P493">
        <v>53.301926460785602</v>
      </c>
      <c r="Q493">
        <v>55.898202577639097</v>
      </c>
      <c r="R493">
        <v>60.534156965069201</v>
      </c>
      <c r="S493" s="1">
        <f>(Table2[[#This Row],[Close Price]]-Table2[[#This Row],[20D EMA]])/Table2[[#This Row],[20D EMA]]</f>
        <v>2.4798154555940005E-2</v>
      </c>
      <c r="T493" s="1">
        <f>(Table2[[#This Row],[Close Price]]-Table2[[#This Row],[50D EMA]])/Table2[[#This Row],[50D EMA]]</f>
        <v>1.5146805660655457E-4</v>
      </c>
      <c r="U493" s="1">
        <f>(Table2[[#This Row],[Close Price]]-Table2[[#This Row],[200D EMA]])/Table2[[#This Row],[200D EMA]]</f>
        <v>-4.6302071592449569E-2</v>
      </c>
      <c r="V493">
        <v>0.85393776230068097</v>
      </c>
      <c r="W493">
        <v>52.91</v>
      </c>
      <c r="X493">
        <v>54.1</v>
      </c>
      <c r="Y493">
        <v>50.84</v>
      </c>
      <c r="Z493">
        <v>54.1</v>
      </c>
      <c r="AA493">
        <v>46.9</v>
      </c>
      <c r="AB493">
        <v>54.4</v>
      </c>
      <c r="AC493" s="1">
        <f>(Table2[[#This Row],[Close Price]]/Table2[[#This Row],[Day Low]])-1</f>
        <v>7.5600075600077421E-3</v>
      </c>
      <c r="AD493" s="1">
        <f>(Table2[[#This Row],[Day High]]/Table2[[#This Row],[Close Price]])-1</f>
        <v>1.4818983305195932E-2</v>
      </c>
      <c r="AE493" s="1">
        <f>(Table2[[#This Row],[Close Price]]/Table2[[#This Row],[Current Week Low]])-1</f>
        <v>4.8583792289535799E-2</v>
      </c>
      <c r="AF493" s="1">
        <f>(Table2[[#This Row],[Current Week High]]/Table2[[#This Row],[Close Price]])-1</f>
        <v>1.4818983305195932E-2</v>
      </c>
      <c r="AG493" s="1">
        <f>(Table2[[#This Row],[Close Price]]/Table2[[#This Row],[Current Month Low]])-1</f>
        <v>0.13667377398720681</v>
      </c>
      <c r="AH493" s="1">
        <f>(Table2[[#This Row],[Current Month High]]/Table2[[#This Row],[Close Price]])-1</f>
        <v>2.0446445319827422E-2</v>
      </c>
      <c r="AI493">
        <v>48.1898330519602</v>
      </c>
      <c r="AJ493">
        <v>15.2648648648648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-0.04</v>
      </c>
      <c r="AM493" t="s">
        <v>3189</v>
      </c>
      <c r="AN493">
        <v>3.51</v>
      </c>
      <c r="AO493" t="s">
        <v>3190</v>
      </c>
      <c r="AP493">
        <v>9.3837826056335005E-2</v>
      </c>
      <c r="AQ493">
        <f>(Table2[[#This Row],[Sharpe Ratio]]-AVERAGE(Table2[Sharpe Ratio]))/_xlfn.STDEV.P(Table2[Sharpe Ratio])</f>
        <v>0.42326919854572131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533</v>
      </c>
      <c r="AT493">
        <f>_xlfn.RANK.AVG(Table2[[#This Row],[6M Return vs Nifty Z-Score]],Table2[6M Return vs Nifty Z-Score])</f>
        <v>586</v>
      </c>
      <c r="AU493">
        <f>_xlfn.RANK.AVG(Table2[[#This Row],[Sharpe Ratio Z-Score]],Table2[Sharpe Ratio Z-Score])</f>
        <v>240</v>
      </c>
      <c r="AV493">
        <f>(Table2[[#This Row],[Rank 1Y]]+Table2[[#This Row],[Rank 6M]]+Table2[[#This Row],[Rank Sharpe]])/3</f>
        <v>453</v>
      </c>
    </row>
    <row r="494" spans="1:48" x14ac:dyDescent="0.3">
      <c r="A494" t="s">
        <v>426</v>
      </c>
      <c r="B494" t="s">
        <v>427</v>
      </c>
      <c r="C494" t="s">
        <v>3150</v>
      </c>
      <c r="D494" t="s">
        <v>425</v>
      </c>
      <c r="E494">
        <v>52446.971006604901</v>
      </c>
      <c r="F494">
        <v>123662.35</v>
      </c>
      <c r="G494">
        <v>-8.5909843076619499</v>
      </c>
      <c r="H494">
        <f>(Table2[[#This Row],[1Y Return vs Nifty]]-AVERAGE(Table2[1Y Return vs Nifty]))/_xlfn.STDEV.P(Table2[1Y Return vs Nifty])</f>
        <v>-0.51335967744491828</v>
      </c>
      <c r="I494">
        <v>3.0719407097626399</v>
      </c>
      <c r="J494">
        <f>(Table2[[#This Row],[1M Return vs Nifty]]-AVERAGE(Table2[1M Return vs Nifty]))/_xlfn.STDEV.P(Table2[1M Return vs Nifty])</f>
        <v>-0.14929548474875362</v>
      </c>
      <c r="K494">
        <v>-8.7014620630468702</v>
      </c>
      <c r="L494">
        <f>(Table2[[#This Row],[6M Return vs Nifty]]-AVERAGE(Table2[6M Return vs Nifty]))/_xlfn.STDEV.P(Table2[6M Return vs Nifty])</f>
        <v>-0.51695802278814218</v>
      </c>
      <c r="M494">
        <v>-1.2514295221751499</v>
      </c>
      <c r="N494">
        <f>(Table2[[#This Row],[1W Return vs Nifty]]-AVERAGE(Table2[1W Return vs Nifty]))/_xlfn.STDEV.P(Table2[1W Return vs Nifty])</f>
        <v>-0.61334619617238961</v>
      </c>
      <c r="O494">
        <v>123601.75</v>
      </c>
      <c r="P494">
        <v>126708.178674058</v>
      </c>
      <c r="Q494">
        <v>128398.769536529</v>
      </c>
      <c r="R494">
        <v>53.338283146572103</v>
      </c>
      <c r="S494" s="1">
        <f>(Table2[[#This Row],[Close Price]]-Table2[[#This Row],[20D EMA]])/Table2[[#This Row],[20D EMA]]</f>
        <v>4.9028432040813189E-4</v>
      </c>
      <c r="T494" s="1">
        <f>(Table2[[#This Row],[Close Price]]-Table2[[#This Row],[50D EMA]])/Table2[[#This Row],[50D EMA]]</f>
        <v>-2.403813791604591E-2</v>
      </c>
      <c r="U494" s="1">
        <f>(Table2[[#This Row],[Close Price]]-Table2[[#This Row],[200D EMA]])/Table2[[#This Row],[200D EMA]]</f>
        <v>-3.6888356123860655E-2</v>
      </c>
      <c r="V494">
        <v>1.0645491231089901</v>
      </c>
      <c r="W494">
        <v>123458.05</v>
      </c>
      <c r="X494">
        <v>124689.95</v>
      </c>
      <c r="Y494">
        <v>123110.25</v>
      </c>
      <c r="Z494">
        <v>126200</v>
      </c>
      <c r="AA494">
        <v>117401.05</v>
      </c>
      <c r="AB494">
        <v>126200</v>
      </c>
      <c r="AC494" s="1">
        <f>(Table2[[#This Row],[Close Price]]/Table2[[#This Row],[Day Low]])-1</f>
        <v>1.6548131126321586E-3</v>
      </c>
      <c r="AD494" s="1">
        <f>(Table2[[#This Row],[Day High]]/Table2[[#This Row],[Close Price]])-1</f>
        <v>8.309724018668474E-3</v>
      </c>
      <c r="AE494" s="1">
        <f>(Table2[[#This Row],[Close Price]]/Table2[[#This Row],[Current Week Low]])-1</f>
        <v>4.4845981549059832E-3</v>
      </c>
      <c r="AF494" s="1">
        <f>(Table2[[#This Row],[Current Week High]]/Table2[[#This Row],[Close Price]])-1</f>
        <v>2.0520797154509829E-2</v>
      </c>
      <c r="AG494" s="1">
        <f>(Table2[[#This Row],[Close Price]]/Table2[[#This Row],[Current Month Low]])-1</f>
        <v>5.333257240884981E-2</v>
      </c>
      <c r="AH494" s="1">
        <f>(Table2[[#This Row],[Current Month High]]/Table2[[#This Row],[Close Price]])-1</f>
        <v>2.0520797154509829E-2</v>
      </c>
      <c r="AI494">
        <v>22.466538926358702</v>
      </c>
      <c r="AJ494">
        <v>11.552037684856501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0.02</v>
      </c>
      <c r="AM494" t="s">
        <v>3190</v>
      </c>
      <c r="AN494">
        <v>3.61</v>
      </c>
      <c r="AO494" t="s">
        <v>3190</v>
      </c>
      <c r="AP494">
        <v>5.1226802915482997E-2</v>
      </c>
      <c r="AQ494">
        <f>(Table2[[#This Row],[Sharpe Ratio]]-AVERAGE(Table2[Sharpe Ratio]))/_xlfn.STDEV.P(Table2[Sharpe Ratio])</f>
        <v>-6.8788609813603158E-2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494</v>
      </c>
      <c r="AT494">
        <f>_xlfn.RANK.AVG(Table2[[#This Row],[6M Return vs Nifty Z-Score]],Table2[6M Return vs Nifty Z-Score])</f>
        <v>492</v>
      </c>
      <c r="AU494">
        <f>_xlfn.RANK.AVG(Table2[[#This Row],[Sharpe Ratio Z-Score]],Table2[Sharpe Ratio Z-Score])</f>
        <v>374</v>
      </c>
      <c r="AV494">
        <f>(Table2[[#This Row],[Rank 1Y]]+Table2[[#This Row],[Rank 6M]]+Table2[[#This Row],[Rank Sharpe]])/3</f>
        <v>453.33333333333331</v>
      </c>
    </row>
    <row r="495" spans="1:48" x14ac:dyDescent="0.3">
      <c r="A495" t="s">
        <v>579</v>
      </c>
      <c r="B495" t="s">
        <v>580</v>
      </c>
      <c r="C495" t="s">
        <v>3144</v>
      </c>
      <c r="D495" t="s">
        <v>54</v>
      </c>
      <c r="E495">
        <v>33581.644959999998</v>
      </c>
      <c r="F495">
        <v>272</v>
      </c>
      <c r="G495">
        <v>-19.531306809857199</v>
      </c>
      <c r="H495">
        <f>(Table2[[#This Row],[1Y Return vs Nifty]]-AVERAGE(Table2[1Y Return vs Nifty]))/_xlfn.STDEV.P(Table2[1Y Return vs Nifty])</f>
        <v>-0.72591536476267304</v>
      </c>
      <c r="I495">
        <v>1.70945395657635</v>
      </c>
      <c r="J495">
        <f>(Table2[[#This Row],[1M Return vs Nifty]]-AVERAGE(Table2[1M Return vs Nifty]))/_xlfn.STDEV.P(Table2[1M Return vs Nifty])</f>
        <v>-0.27549531627758772</v>
      </c>
      <c r="K495">
        <v>-3.6485633259799202</v>
      </c>
      <c r="L495">
        <f>(Table2[[#This Row],[6M Return vs Nifty]]-AVERAGE(Table2[6M Return vs Nifty]))/_xlfn.STDEV.P(Table2[6M Return vs Nifty])</f>
        <v>-0.35356429882658968</v>
      </c>
      <c r="M495">
        <v>3.2274114360295898</v>
      </c>
      <c r="N495">
        <f>(Table2[[#This Row],[1W Return vs Nifty]]-AVERAGE(Table2[1W Return vs Nifty]))/_xlfn.STDEV.P(Table2[1W Return vs Nifty])</f>
        <v>0.33482947334255059</v>
      </c>
      <c r="O495">
        <v>270.27999999999997</v>
      </c>
      <c r="P495">
        <v>281.93730893969598</v>
      </c>
      <c r="Q495">
        <v>288.65904491732198</v>
      </c>
      <c r="R495">
        <v>57.8125186393329</v>
      </c>
      <c r="S495" s="1">
        <f>(Table2[[#This Row],[Close Price]]-Table2[[#This Row],[20D EMA]])/Table2[[#This Row],[20D EMA]]</f>
        <v>6.3637709042475487E-3</v>
      </c>
      <c r="T495" s="1">
        <f>(Table2[[#This Row],[Close Price]]-Table2[[#This Row],[50D EMA]])/Table2[[#This Row],[50D EMA]]</f>
        <v>-3.5246519792176523E-2</v>
      </c>
      <c r="U495" s="1">
        <f>(Table2[[#This Row],[Close Price]]-Table2[[#This Row],[200D EMA]])/Table2[[#This Row],[200D EMA]]</f>
        <v>-5.7711841047951497E-2</v>
      </c>
      <c r="V495">
        <v>0.32204814657236303</v>
      </c>
      <c r="W495">
        <v>269.85000000000002</v>
      </c>
      <c r="X495">
        <v>276.10000000000002</v>
      </c>
      <c r="Y495">
        <v>264.55</v>
      </c>
      <c r="Z495">
        <v>278.5</v>
      </c>
      <c r="AA495">
        <v>254.3</v>
      </c>
      <c r="AB495">
        <v>280</v>
      </c>
      <c r="AC495" s="1">
        <f>(Table2[[#This Row],[Close Price]]/Table2[[#This Row],[Day Low]])-1</f>
        <v>7.9673892903464605E-3</v>
      </c>
      <c r="AD495" s="1">
        <f>(Table2[[#This Row],[Day High]]/Table2[[#This Row],[Close Price]])-1</f>
        <v>1.5073529411764763E-2</v>
      </c>
      <c r="AE495" s="1">
        <f>(Table2[[#This Row],[Close Price]]/Table2[[#This Row],[Current Week Low]])-1</f>
        <v>2.8161028161028057E-2</v>
      </c>
      <c r="AF495" s="1">
        <f>(Table2[[#This Row],[Current Week High]]/Table2[[#This Row],[Close Price]])-1</f>
        <v>2.3897058823529438E-2</v>
      </c>
      <c r="AG495" s="1">
        <f>(Table2[[#This Row],[Close Price]]/Table2[[#This Row],[Current Month Low]])-1</f>
        <v>6.9602831301612156E-2</v>
      </c>
      <c r="AH495" s="1">
        <f>(Table2[[#This Row],[Current Month High]]/Table2[[#This Row],[Close Price]])-1</f>
        <v>2.9411764705882248E-2</v>
      </c>
      <c r="AI495">
        <v>26.102941176470502</v>
      </c>
      <c r="AJ495">
        <v>10.479285134037299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-0.17</v>
      </c>
      <c r="AM495" t="s">
        <v>3189</v>
      </c>
      <c r="AN495">
        <v>-1.5</v>
      </c>
      <c r="AO495" t="s">
        <v>3189</v>
      </c>
      <c r="AP495">
        <v>5.3606763867503002E-2</v>
      </c>
      <c r="AQ495">
        <f>(Table2[[#This Row],[Sharpe Ratio]]-AVERAGE(Table2[Sharpe Ratio]))/_xlfn.STDEV.P(Table2[Sharpe Ratio])</f>
        <v>-4.130561870680198E-2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566</v>
      </c>
      <c r="AT495">
        <f>_xlfn.RANK.AVG(Table2[[#This Row],[6M Return vs Nifty Z-Score]],Table2[6M Return vs Nifty Z-Score])</f>
        <v>430</v>
      </c>
      <c r="AU495">
        <f>_xlfn.RANK.AVG(Table2[[#This Row],[Sharpe Ratio Z-Score]],Table2[Sharpe Ratio Z-Score])</f>
        <v>364</v>
      </c>
      <c r="AV495">
        <f>(Table2[[#This Row],[Rank 1Y]]+Table2[[#This Row],[Rank 6M]]+Table2[[#This Row],[Rank Sharpe]])/3</f>
        <v>453.33333333333331</v>
      </c>
    </row>
    <row r="496" spans="1:48" x14ac:dyDescent="0.3">
      <c r="A496" t="s">
        <v>1347</v>
      </c>
      <c r="B496" t="s">
        <v>1348</v>
      </c>
      <c r="C496" t="s">
        <v>3152</v>
      </c>
      <c r="D496" t="s">
        <v>234</v>
      </c>
      <c r="E496">
        <v>8458.2051398999993</v>
      </c>
      <c r="F496">
        <v>416.25</v>
      </c>
      <c r="G496">
        <v>10.935405868164199</v>
      </c>
      <c r="H496">
        <f>(Table2[[#This Row],[1Y Return vs Nifty]]-AVERAGE(Table2[1Y Return vs Nifty]))/_xlfn.STDEV.P(Table2[1Y Return vs Nifty])</f>
        <v>-0.1339882938477191</v>
      </c>
      <c r="I496">
        <v>1.3155874330380799</v>
      </c>
      <c r="J496">
        <f>(Table2[[#This Row],[1M Return vs Nifty]]-AVERAGE(Table2[1M Return vs Nifty]))/_xlfn.STDEV.P(Table2[1M Return vs Nifty])</f>
        <v>-0.3119770573287472</v>
      </c>
      <c r="K496">
        <v>-12.361389793792201</v>
      </c>
      <c r="L496">
        <f>(Table2[[#This Row],[6M Return vs Nifty]]-AVERAGE(Table2[6M Return vs Nifty]))/_xlfn.STDEV.P(Table2[6M Return vs Nifty])</f>
        <v>-0.63530775676752516</v>
      </c>
      <c r="M496">
        <v>-1.3849451736700999</v>
      </c>
      <c r="N496">
        <f>(Table2[[#This Row],[1W Return vs Nifty]]-AVERAGE(Table2[1W Return vs Nifty]))/_xlfn.STDEV.P(Table2[1W Return vs Nifty])</f>
        <v>-0.64161160979799226</v>
      </c>
      <c r="O496">
        <v>425.37</v>
      </c>
      <c r="P496">
        <v>434.76017110931002</v>
      </c>
      <c r="Q496">
        <v>418.35991790607602</v>
      </c>
      <c r="R496">
        <v>64.336883539593401</v>
      </c>
      <c r="S496" s="1">
        <f>(Table2[[#This Row],[Close Price]]-Table2[[#This Row],[20D EMA]])/Table2[[#This Row],[20D EMA]]</f>
        <v>-2.1440157980111441E-2</v>
      </c>
      <c r="T496" s="1">
        <f>(Table2[[#This Row],[Close Price]]-Table2[[#This Row],[50D EMA]])/Table2[[#This Row],[50D EMA]]</f>
        <v>-4.2575590726446934E-2</v>
      </c>
      <c r="U496" s="1">
        <f>(Table2[[#This Row],[Close Price]]-Table2[[#This Row],[200D EMA]])/Table2[[#This Row],[200D EMA]]</f>
        <v>-5.0433079646738724E-3</v>
      </c>
      <c r="V496">
        <v>0.119356115945654</v>
      </c>
      <c r="W496">
        <v>414.95</v>
      </c>
      <c r="X496">
        <v>445</v>
      </c>
      <c r="Y496">
        <v>409.15</v>
      </c>
      <c r="Z496">
        <v>445</v>
      </c>
      <c r="AA496">
        <v>395.15</v>
      </c>
      <c r="AB496">
        <v>462</v>
      </c>
      <c r="AC496" s="1">
        <f>(Table2[[#This Row],[Close Price]]/Table2[[#This Row],[Day Low]])-1</f>
        <v>3.1329075792263517E-3</v>
      </c>
      <c r="AD496" s="1">
        <f>(Table2[[#This Row],[Day High]]/Table2[[#This Row],[Close Price]])-1</f>
        <v>6.9069069069069178E-2</v>
      </c>
      <c r="AE496" s="1">
        <f>(Table2[[#This Row],[Close Price]]/Table2[[#This Row],[Current Week Low]])-1</f>
        <v>1.7353049004032783E-2</v>
      </c>
      <c r="AF496" s="1">
        <f>(Table2[[#This Row],[Current Week High]]/Table2[[#This Row],[Close Price]])-1</f>
        <v>6.9069069069069178E-2</v>
      </c>
      <c r="AG496" s="1">
        <f>(Table2[[#This Row],[Close Price]]/Table2[[#This Row],[Current Month Low]])-1</f>
        <v>5.3397444008604467E-2</v>
      </c>
      <c r="AH496" s="1">
        <f>(Table2[[#This Row],[Current Month High]]/Table2[[#This Row],[Close Price]])-1</f>
        <v>0.1099099099099099</v>
      </c>
      <c r="AI496">
        <v>31.795795795795801</v>
      </c>
      <c r="AJ496">
        <v>33.915645207991403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0.16</v>
      </c>
      <c r="AM496" t="s">
        <v>3190</v>
      </c>
      <c r="AN496">
        <v>0.83</v>
      </c>
      <c r="AO496" t="s">
        <v>3190</v>
      </c>
      <c r="AP496">
        <v>1.3490185182401001E-2</v>
      </c>
      <c r="AQ496">
        <f>(Table2[[#This Row],[Sharpe Ratio]]-AVERAGE(Table2[Sharpe Ratio]))/_xlfn.STDEV.P(Table2[Sharpe Ratio])</f>
        <v>-0.50455841884294506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349</v>
      </c>
      <c r="AT496">
        <f>_xlfn.RANK.AVG(Table2[[#This Row],[6M Return vs Nifty Z-Score]],Table2[6M Return vs Nifty Z-Score])</f>
        <v>549</v>
      </c>
      <c r="AU496">
        <f>_xlfn.RANK.AVG(Table2[[#This Row],[Sharpe Ratio Z-Score]],Table2[Sharpe Ratio Z-Score])</f>
        <v>465</v>
      </c>
      <c r="AV496">
        <f>(Table2[[#This Row],[Rank 1Y]]+Table2[[#This Row],[Rank 6M]]+Table2[[#This Row],[Rank Sharpe]])/3</f>
        <v>454.33333333333331</v>
      </c>
    </row>
    <row r="497" spans="1:48" x14ac:dyDescent="0.3">
      <c r="A497" t="s">
        <v>379</v>
      </c>
      <c r="B497" t="s">
        <v>380</v>
      </c>
      <c r="C497" t="s">
        <v>3150</v>
      </c>
      <c r="D497" t="s">
        <v>117</v>
      </c>
      <c r="E497">
        <v>61886.040965439999</v>
      </c>
      <c r="F497">
        <v>1329.2</v>
      </c>
      <c r="G497">
        <v>0.57556699191118399</v>
      </c>
      <c r="H497">
        <f>(Table2[[#This Row],[1Y Return vs Nifty]]-AVERAGE(Table2[1Y Return vs Nifty]))/_xlfn.STDEV.P(Table2[1Y Return vs Nifty])</f>
        <v>-0.33526596846849027</v>
      </c>
      <c r="I497">
        <v>-3.68036459127811</v>
      </c>
      <c r="J497">
        <f>(Table2[[#This Row],[1M Return vs Nifty]]-AVERAGE(Table2[1M Return vs Nifty]))/_xlfn.STDEV.P(Table2[1M Return vs Nifty])</f>
        <v>-0.7747252655739949</v>
      </c>
      <c r="K497">
        <v>-19.563327021208998</v>
      </c>
      <c r="L497">
        <f>(Table2[[#This Row],[6M Return vs Nifty]]-AVERAGE(Table2[6M Return vs Nifty]))/_xlfn.STDEV.P(Table2[6M Return vs Nifty])</f>
        <v>-0.86819414625571745</v>
      </c>
      <c r="M497">
        <v>-1.3797551657213301</v>
      </c>
      <c r="N497">
        <f>(Table2[[#This Row],[1W Return vs Nifty]]-AVERAGE(Table2[1W Return vs Nifty]))/_xlfn.STDEV.P(Table2[1W Return vs Nifty])</f>
        <v>-0.64051287927651712</v>
      </c>
      <c r="O497">
        <v>1360.82</v>
      </c>
      <c r="P497">
        <v>1426.66096605453</v>
      </c>
      <c r="Q497">
        <v>1415.5872948756601</v>
      </c>
      <c r="R497">
        <v>41.8129187578621</v>
      </c>
      <c r="S497" s="1">
        <f>(Table2[[#This Row],[Close Price]]-Table2[[#This Row],[20D EMA]])/Table2[[#This Row],[20D EMA]]</f>
        <v>-2.3235990064813784E-2</v>
      </c>
      <c r="T497" s="1">
        <f>(Table2[[#This Row],[Close Price]]-Table2[[#This Row],[50D EMA]])/Table2[[#This Row],[50D EMA]]</f>
        <v>-6.8314034219398995E-2</v>
      </c>
      <c r="U497" s="1">
        <f>(Table2[[#This Row],[Close Price]]-Table2[[#This Row],[200D EMA]])/Table2[[#This Row],[200D EMA]]</f>
        <v>-6.1025763079660837E-2</v>
      </c>
      <c r="V497">
        <v>1.0612284763244999</v>
      </c>
      <c r="W497">
        <v>1316.85</v>
      </c>
      <c r="X497">
        <v>1360.3</v>
      </c>
      <c r="Y497">
        <v>1313.2</v>
      </c>
      <c r="Z497">
        <v>1360.3</v>
      </c>
      <c r="AA497">
        <v>1286.5999999999999</v>
      </c>
      <c r="AB497">
        <v>1482.9</v>
      </c>
      <c r="AC497" s="1">
        <f>(Table2[[#This Row],[Close Price]]/Table2[[#This Row],[Day Low]])-1</f>
        <v>9.3784409765729215E-3</v>
      </c>
      <c r="AD497" s="1">
        <f>(Table2[[#This Row],[Day High]]/Table2[[#This Row],[Close Price]])-1</f>
        <v>2.3397532350285744E-2</v>
      </c>
      <c r="AE497" s="1">
        <f>(Table2[[#This Row],[Close Price]]/Table2[[#This Row],[Current Week Low]])-1</f>
        <v>1.2183978068839529E-2</v>
      </c>
      <c r="AF497" s="1">
        <f>(Table2[[#This Row],[Current Week High]]/Table2[[#This Row],[Close Price]])-1</f>
        <v>2.3397532350285744E-2</v>
      </c>
      <c r="AG497" s="1">
        <f>(Table2[[#This Row],[Close Price]]/Table2[[#This Row],[Current Month Low]])-1</f>
        <v>3.3110523861340058E-2</v>
      </c>
      <c r="AH497" s="1">
        <f>(Table2[[#This Row],[Current Month High]]/Table2[[#This Row],[Close Price]])-1</f>
        <v>0.11563346373758665</v>
      </c>
      <c r="AI497">
        <v>35.758350887752002</v>
      </c>
      <c r="AJ497">
        <v>25.0423330197554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-0.06</v>
      </c>
      <c r="AM497" t="s">
        <v>3189</v>
      </c>
      <c r="AN497">
        <v>-6.4</v>
      </c>
      <c r="AO497" t="s">
        <v>3189</v>
      </c>
      <c r="AP497">
        <v>7.4111156455566998E-2</v>
      </c>
      <c r="AQ497">
        <f>(Table2[[#This Row],[Sharpe Ratio]]-AVERAGE(Table2[Sharpe Ratio]))/_xlfn.STDEV.P(Table2[Sharpe Ratio])</f>
        <v>0.19547223206836745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426</v>
      </c>
      <c r="AT497">
        <f>_xlfn.RANK.AVG(Table2[[#This Row],[6M Return vs Nifty Z-Score]],Table2[6M Return vs Nifty Z-Score])</f>
        <v>638</v>
      </c>
      <c r="AU497">
        <f>_xlfn.RANK.AVG(Table2[[#This Row],[Sharpe Ratio Z-Score]],Table2[Sharpe Ratio Z-Score])</f>
        <v>300</v>
      </c>
      <c r="AV497">
        <f>(Table2[[#This Row],[Rank 1Y]]+Table2[[#This Row],[Rank 6M]]+Table2[[#This Row],[Rank Sharpe]])/3</f>
        <v>454.66666666666669</v>
      </c>
    </row>
    <row r="498" spans="1:48" x14ac:dyDescent="0.3">
      <c r="A498" t="s">
        <v>414</v>
      </c>
      <c r="B498" t="s">
        <v>415</v>
      </c>
      <c r="C498" t="s">
        <v>3150</v>
      </c>
      <c r="D498" t="s">
        <v>221</v>
      </c>
      <c r="E498">
        <v>55523.752694100003</v>
      </c>
      <c r="F498">
        <v>3552.3</v>
      </c>
      <c r="G498">
        <v>2.8490530453309102</v>
      </c>
      <c r="H498">
        <f>(Table2[[#This Row],[1Y Return vs Nifty]]-AVERAGE(Table2[1Y Return vs Nifty]))/_xlfn.STDEV.P(Table2[1Y Return vs Nifty])</f>
        <v>-0.29109520562351987</v>
      </c>
      <c r="I498">
        <v>-1.8511330581587599</v>
      </c>
      <c r="J498">
        <f>(Table2[[#This Row],[1M Return vs Nifty]]-AVERAGE(Table2[1M Return vs Nifty]))/_xlfn.STDEV.P(Table2[1M Return vs Nifty])</f>
        <v>-0.60529337145316497</v>
      </c>
      <c r="K498">
        <v>-26.863912697406601</v>
      </c>
      <c r="L498">
        <f>(Table2[[#This Row],[6M Return vs Nifty]]-AVERAGE(Table2[6M Return vs Nifty]))/_xlfn.STDEV.P(Table2[6M Return vs Nifty])</f>
        <v>-1.1042704942703065</v>
      </c>
      <c r="M498">
        <v>0.89919442732556998</v>
      </c>
      <c r="N498">
        <f>(Table2[[#This Row],[1W Return vs Nifty]]-AVERAGE(Table2[1W Return vs Nifty]))/_xlfn.STDEV.P(Table2[1W Return vs Nifty])</f>
        <v>-0.15805668662702876</v>
      </c>
      <c r="O498">
        <v>3500.95</v>
      </c>
      <c r="P498">
        <v>3648.7776387100798</v>
      </c>
      <c r="Q498">
        <v>3695.7606266077</v>
      </c>
      <c r="R498">
        <v>65.296460387130793</v>
      </c>
      <c r="S498" s="1">
        <f>(Table2[[#This Row],[Close Price]]-Table2[[#This Row],[20D EMA]])/Table2[[#This Row],[20D EMA]]</f>
        <v>1.4667447407132455E-2</v>
      </c>
      <c r="T498" s="1">
        <f>(Table2[[#This Row],[Close Price]]-Table2[[#This Row],[50D EMA]])/Table2[[#This Row],[50D EMA]]</f>
        <v>-2.6441084731100944E-2</v>
      </c>
      <c r="U498" s="1">
        <f>(Table2[[#This Row],[Close Price]]-Table2[[#This Row],[200D EMA]])/Table2[[#This Row],[200D EMA]]</f>
        <v>-3.8817618645226183E-2</v>
      </c>
      <c r="V498">
        <v>1.17756146301994</v>
      </c>
      <c r="W498">
        <v>3485.55</v>
      </c>
      <c r="X498">
        <v>3592</v>
      </c>
      <c r="Y498">
        <v>3364.3</v>
      </c>
      <c r="Z498">
        <v>3592</v>
      </c>
      <c r="AA498">
        <v>3325</v>
      </c>
      <c r="AB498">
        <v>3604.7</v>
      </c>
      <c r="AC498" s="1">
        <f>(Table2[[#This Row],[Close Price]]/Table2[[#This Row],[Day Low]])-1</f>
        <v>1.9150492748633674E-2</v>
      </c>
      <c r="AD498" s="1">
        <f>(Table2[[#This Row],[Day High]]/Table2[[#This Row],[Close Price]])-1</f>
        <v>1.1175857894884844E-2</v>
      </c>
      <c r="AE498" s="1">
        <f>(Table2[[#This Row],[Close Price]]/Table2[[#This Row],[Current Week Low]])-1</f>
        <v>5.5880866747911817E-2</v>
      </c>
      <c r="AF498" s="1">
        <f>(Table2[[#This Row],[Current Week High]]/Table2[[#This Row],[Close Price]])-1</f>
        <v>1.1175857894884844E-2</v>
      </c>
      <c r="AG498" s="1">
        <f>(Table2[[#This Row],[Close Price]]/Table2[[#This Row],[Current Month Low]])-1</f>
        <v>6.8360902255639067E-2</v>
      </c>
      <c r="AH498" s="1">
        <f>(Table2[[#This Row],[Current Month High]]/Table2[[#This Row],[Close Price]])-1</f>
        <v>1.4751006390225863E-2</v>
      </c>
      <c r="AI498">
        <v>39.374489767192998</v>
      </c>
      <c r="AJ498">
        <v>30.264026402640201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0.01</v>
      </c>
      <c r="AM498" t="s">
        <v>3190</v>
      </c>
      <c r="AN498">
        <v>1.98</v>
      </c>
      <c r="AO498" t="s">
        <v>3190</v>
      </c>
      <c r="AP498">
        <v>8.5894014196697996E-2</v>
      </c>
      <c r="AQ498">
        <f>(Table2[[#This Row],[Sharpe Ratio]]-AVERAGE(Table2[Sharpe Ratio]))/_xlfn.STDEV.P(Table2[Sharpe Ratio])</f>
        <v>0.3315367226379945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408</v>
      </c>
      <c r="AT498">
        <f>_xlfn.RANK.AVG(Table2[[#This Row],[6M Return vs Nifty Z-Score]],Table2[6M Return vs Nifty Z-Score])</f>
        <v>693</v>
      </c>
      <c r="AU498">
        <f>_xlfn.RANK.AVG(Table2[[#This Row],[Sharpe Ratio Z-Score]],Table2[Sharpe Ratio Z-Score])</f>
        <v>263</v>
      </c>
      <c r="AV498">
        <f>(Table2[[#This Row],[Rank 1Y]]+Table2[[#This Row],[Rank 6M]]+Table2[[#This Row],[Rank Sharpe]])/3</f>
        <v>454.66666666666669</v>
      </c>
    </row>
    <row r="499" spans="1:48" x14ac:dyDescent="0.3">
      <c r="A499" t="s">
        <v>770</v>
      </c>
      <c r="B499" t="s">
        <v>771</v>
      </c>
      <c r="C499" t="s">
        <v>3158</v>
      </c>
      <c r="D499" t="s">
        <v>169</v>
      </c>
      <c r="E499">
        <v>21270.048690975</v>
      </c>
      <c r="F499">
        <v>7224.45</v>
      </c>
      <c r="G499">
        <v>-7.4264900534681004</v>
      </c>
      <c r="H499">
        <f>(Table2[[#This Row],[1Y Return vs Nifty]]-AVERAGE(Table2[1Y Return vs Nifty]))/_xlfn.STDEV.P(Table2[1Y Return vs Nifty])</f>
        <v>-0.49073512716058398</v>
      </c>
      <c r="I499">
        <v>0.35700857526117502</v>
      </c>
      <c r="J499">
        <f>(Table2[[#This Row],[1M Return vs Nifty]]-AVERAGE(Table2[1M Return vs Nifty]))/_xlfn.STDEV.P(Table2[1M Return vs Nifty])</f>
        <v>-0.40076506945117207</v>
      </c>
      <c r="K499">
        <v>18.929927751022099</v>
      </c>
      <c r="L499">
        <f>(Table2[[#This Row],[6M Return vs Nifty]]-AVERAGE(Table2[6M Return vs Nifty]))/_xlfn.STDEV.P(Table2[6M Return vs Nifty])</f>
        <v>0.37654804469634812</v>
      </c>
      <c r="M499">
        <v>-1.09096519251293</v>
      </c>
      <c r="N499">
        <f>(Table2[[#This Row],[1W Return vs Nifty]]-AVERAGE(Table2[1W Return vs Nifty]))/_xlfn.STDEV.P(Table2[1W Return vs Nifty])</f>
        <v>-0.57937571706171198</v>
      </c>
      <c r="O499">
        <v>7460.62</v>
      </c>
      <c r="P499">
        <v>7566.8793586557003</v>
      </c>
      <c r="Q499">
        <v>7184.6712069352297</v>
      </c>
      <c r="R499">
        <v>37.018717155443902</v>
      </c>
      <c r="S499" s="1">
        <f>(Table2[[#This Row],[Close Price]]-Table2[[#This Row],[20D EMA]])/Table2[[#This Row],[20D EMA]]</f>
        <v>-3.1655546053813231E-2</v>
      </c>
      <c r="T499" s="1">
        <f>(Table2[[#This Row],[Close Price]]-Table2[[#This Row],[50D EMA]])/Table2[[#This Row],[50D EMA]]</f>
        <v>-4.5253709280299016E-2</v>
      </c>
      <c r="U499" s="1">
        <f>(Table2[[#This Row],[Close Price]]-Table2[[#This Row],[200D EMA]])/Table2[[#This Row],[200D EMA]]</f>
        <v>5.5366198283885752E-3</v>
      </c>
      <c r="V499">
        <v>0.47214062518201499</v>
      </c>
      <c r="W499">
        <v>7200.6</v>
      </c>
      <c r="X499">
        <v>7412.4</v>
      </c>
      <c r="Y499">
        <v>7200.6</v>
      </c>
      <c r="Z499">
        <v>7536.9</v>
      </c>
      <c r="AA499">
        <v>7148</v>
      </c>
      <c r="AB499">
        <v>8097</v>
      </c>
      <c r="AC499" s="1">
        <f>(Table2[[#This Row],[Close Price]]/Table2[[#This Row],[Day Low]])-1</f>
        <v>3.3122239813347942E-3</v>
      </c>
      <c r="AD499" s="1">
        <f>(Table2[[#This Row],[Day High]]/Table2[[#This Row],[Close Price]])-1</f>
        <v>2.6015821273591699E-2</v>
      </c>
      <c r="AE499" s="1">
        <f>(Table2[[#This Row],[Close Price]]/Table2[[#This Row],[Current Week Low]])-1</f>
        <v>3.3122239813347942E-3</v>
      </c>
      <c r="AF499" s="1">
        <f>(Table2[[#This Row],[Current Week High]]/Table2[[#This Row],[Close Price]])-1</f>
        <v>4.3248967049394738E-2</v>
      </c>
      <c r="AG499" s="1">
        <f>(Table2[[#This Row],[Close Price]]/Table2[[#This Row],[Current Month Low]])-1</f>
        <v>1.0695299384443135E-2</v>
      </c>
      <c r="AH499" s="1">
        <f>(Table2[[#This Row],[Current Month High]]/Table2[[#This Row],[Close Price]])-1</f>
        <v>0.12077736021427232</v>
      </c>
      <c r="AI499">
        <v>13.226612406480699</v>
      </c>
      <c r="AJ499">
        <v>39.606945128844302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 t="s">
        <v>3191</v>
      </c>
      <c r="AN499">
        <v>-8.3800000000000008</v>
      </c>
      <c r="AO499" t="s">
        <v>3189</v>
      </c>
      <c r="AP499">
        <v>-9.3493189458575002E-2</v>
      </c>
      <c r="AQ499">
        <f>(Table2[[#This Row],[Sharpe Ratio]]-AVERAGE(Table2[Sharpe Ratio]))/_xlfn.STDEV.P(Table2[Sharpe Ratio])</f>
        <v>-1.7399665591899502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480</v>
      </c>
      <c r="AT499">
        <f>_xlfn.RANK.AVG(Table2[[#This Row],[6M Return vs Nifty Z-Score]],Table2[6M Return vs Nifty Z-Score])</f>
        <v>187</v>
      </c>
      <c r="AU499">
        <f>_xlfn.RANK.AVG(Table2[[#This Row],[Sharpe Ratio Z-Score]],Table2[Sharpe Ratio Z-Score])</f>
        <v>705</v>
      </c>
      <c r="AV499">
        <f>(Table2[[#This Row],[Rank 1Y]]+Table2[[#This Row],[Rank 6M]]+Table2[[#This Row],[Rank Sharpe]])/3</f>
        <v>457.33333333333331</v>
      </c>
    </row>
    <row r="500" spans="1:48" x14ac:dyDescent="0.3">
      <c r="A500" t="s">
        <v>905</v>
      </c>
      <c r="B500" t="s">
        <v>906</v>
      </c>
      <c r="C500" t="s">
        <v>3152</v>
      </c>
      <c r="D500" t="s">
        <v>468</v>
      </c>
      <c r="E500">
        <v>16598.636779724999</v>
      </c>
      <c r="F500">
        <v>270.95</v>
      </c>
      <c r="G500">
        <v>13.933033362828599</v>
      </c>
      <c r="H500">
        <f>(Table2[[#This Row],[1Y Return vs Nifty]]-AVERAGE(Table2[1Y Return vs Nifty]))/_xlfn.STDEV.P(Table2[1Y Return vs Nifty])</f>
        <v>-7.5748441016768253E-2</v>
      </c>
      <c r="I500">
        <v>-2.1893144950071801</v>
      </c>
      <c r="J500">
        <f>(Table2[[#This Row],[1M Return vs Nifty]]-AVERAGE(Table2[1M Return vs Nifty]))/_xlfn.STDEV.P(Table2[1M Return vs Nifty])</f>
        <v>-0.63661730194763966</v>
      </c>
      <c r="K500">
        <v>-15.5153401335245</v>
      </c>
      <c r="L500">
        <f>(Table2[[#This Row],[6M Return vs Nifty]]-AVERAGE(Table2[6M Return vs Nifty]))/_xlfn.STDEV.P(Table2[6M Return vs Nifty])</f>
        <v>-0.7372958863570368</v>
      </c>
      <c r="M500">
        <v>1.3957619646701001</v>
      </c>
      <c r="N500">
        <f>(Table2[[#This Row],[1W Return vs Nifty]]-AVERAGE(Table2[1W Return vs Nifty]))/_xlfn.STDEV.P(Table2[1W Return vs Nifty])</f>
        <v>-5.2932780336379923E-2</v>
      </c>
      <c r="O500">
        <v>275.70999999999998</v>
      </c>
      <c r="P500">
        <v>287.57108379711298</v>
      </c>
      <c r="Q500">
        <v>280.08427677937402</v>
      </c>
      <c r="R500">
        <v>45.110603368017202</v>
      </c>
      <c r="S500" s="1">
        <f>(Table2[[#This Row],[Close Price]]-Table2[[#This Row],[20D EMA]])/Table2[[#This Row],[20D EMA]]</f>
        <v>-1.7264517065032067E-2</v>
      </c>
      <c r="T500" s="1">
        <f>(Table2[[#This Row],[Close Price]]-Table2[[#This Row],[50D EMA]])/Table2[[#This Row],[50D EMA]]</f>
        <v>-5.7798174898695612E-2</v>
      </c>
      <c r="U500" s="1">
        <f>(Table2[[#This Row],[Close Price]]-Table2[[#This Row],[200D EMA]])/Table2[[#This Row],[200D EMA]]</f>
        <v>-3.2612601051394331E-2</v>
      </c>
      <c r="V500">
        <v>0.354850981764402</v>
      </c>
      <c r="W500">
        <v>267.39999999999998</v>
      </c>
      <c r="X500">
        <v>274.60000000000002</v>
      </c>
      <c r="Y500">
        <v>260.5</v>
      </c>
      <c r="Z500">
        <v>274.60000000000002</v>
      </c>
      <c r="AA500">
        <v>252.1</v>
      </c>
      <c r="AB500">
        <v>311.35000000000002</v>
      </c>
      <c r="AC500" s="1">
        <f>(Table2[[#This Row],[Close Price]]/Table2[[#This Row],[Day Low]])-1</f>
        <v>1.3275991024682243E-2</v>
      </c>
      <c r="AD500" s="1">
        <f>(Table2[[#This Row],[Day High]]/Table2[[#This Row],[Close Price]])-1</f>
        <v>1.3471120132865888E-2</v>
      </c>
      <c r="AE500" s="1">
        <f>(Table2[[#This Row],[Close Price]]/Table2[[#This Row],[Current Week Low]])-1</f>
        <v>4.0115163147792732E-2</v>
      </c>
      <c r="AF500" s="1">
        <f>(Table2[[#This Row],[Current Week High]]/Table2[[#This Row],[Close Price]])-1</f>
        <v>1.3471120132865888E-2</v>
      </c>
      <c r="AG500" s="1">
        <f>(Table2[[#This Row],[Close Price]]/Table2[[#This Row],[Current Month Low]])-1</f>
        <v>7.4771915906386432E-2</v>
      </c>
      <c r="AH500" s="1">
        <f>(Table2[[#This Row],[Current Month High]]/Table2[[#This Row],[Close Price]])-1</f>
        <v>0.14910500092267953</v>
      </c>
      <c r="AI500">
        <v>31.352648090053499</v>
      </c>
      <c r="AJ500">
        <v>36.0190763052208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-0.06</v>
      </c>
      <c r="AM500" t="s">
        <v>3189</v>
      </c>
      <c r="AN500">
        <v>-6.74</v>
      </c>
      <c r="AO500" t="s">
        <v>3189</v>
      </c>
      <c r="AP500">
        <v>2.2277400799783E-2</v>
      </c>
      <c r="AQ500">
        <f>(Table2[[#This Row],[Sharpe Ratio]]-AVERAGE(Table2[Sharpe Ratio]))/_xlfn.STDEV.P(Table2[Sharpe Ratio])</f>
        <v>-0.40308659912208772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333</v>
      </c>
      <c r="AT500">
        <f>_xlfn.RANK.AVG(Table2[[#This Row],[6M Return vs Nifty Z-Score]],Table2[6M Return vs Nifty Z-Score])</f>
        <v>593</v>
      </c>
      <c r="AU500">
        <f>_xlfn.RANK.AVG(Table2[[#This Row],[Sharpe Ratio Z-Score]],Table2[Sharpe Ratio Z-Score])</f>
        <v>446</v>
      </c>
      <c r="AV500">
        <f>(Table2[[#This Row],[Rank 1Y]]+Table2[[#This Row],[Rank 6M]]+Table2[[#This Row],[Rank Sharpe]])/3</f>
        <v>457.33333333333331</v>
      </c>
    </row>
    <row r="501" spans="1:48" x14ac:dyDescent="0.3">
      <c r="A501" t="s">
        <v>744</v>
      </c>
      <c r="B501" t="s">
        <v>745</v>
      </c>
      <c r="C501" t="s">
        <v>3151</v>
      </c>
      <c r="D501" t="s">
        <v>72</v>
      </c>
      <c r="E501">
        <v>23036.144126200001</v>
      </c>
      <c r="F501">
        <v>974.9</v>
      </c>
      <c r="G501">
        <v>-19.889029785588299</v>
      </c>
      <c r="H501">
        <f>(Table2[[#This Row],[1Y Return vs Nifty]]-AVERAGE(Table2[1Y Return vs Nifty]))/_xlfn.STDEV.P(Table2[1Y Return vs Nifty])</f>
        <v>-0.73286543894564349</v>
      </c>
      <c r="I501">
        <v>15.8968260839079</v>
      </c>
      <c r="J501">
        <f>(Table2[[#This Row],[1M Return vs Nifty]]-AVERAGE(Table2[1M Return vs Nifty]))/_xlfn.STDEV.P(Table2[1M Return vs Nifty])</f>
        <v>1.0386047790950934</v>
      </c>
      <c r="K501">
        <v>23.314407772292199</v>
      </c>
      <c r="L501">
        <f>(Table2[[#This Row],[6M Return vs Nifty]]-AVERAGE(Table2[6M Return vs Nifty]))/_xlfn.STDEV.P(Table2[6M Return vs Nifty])</f>
        <v>0.51832735902438354</v>
      </c>
      <c r="M501">
        <v>6.4184852938552597</v>
      </c>
      <c r="N501">
        <f>(Table2[[#This Row],[1W Return vs Nifty]]-AVERAGE(Table2[1W Return vs Nifty]))/_xlfn.STDEV.P(Table2[1W Return vs Nifty])</f>
        <v>1.0103833989787654</v>
      </c>
      <c r="O501">
        <v>916.01</v>
      </c>
      <c r="P501">
        <v>883.38904022034399</v>
      </c>
      <c r="Q501">
        <v>856.53341078281596</v>
      </c>
      <c r="R501">
        <v>75.013146059802807</v>
      </c>
      <c r="S501" s="1">
        <f>(Table2[[#This Row],[Close Price]]-Table2[[#This Row],[20D EMA]])/Table2[[#This Row],[20D EMA]]</f>
        <v>6.428969116057684E-2</v>
      </c>
      <c r="T501" s="1">
        <f>(Table2[[#This Row],[Close Price]]-Table2[[#This Row],[50D EMA]])/Table2[[#This Row],[50D EMA]]</f>
        <v>0.10359078006767028</v>
      </c>
      <c r="U501" s="1">
        <f>(Table2[[#This Row],[Close Price]]-Table2[[#This Row],[200D EMA]])/Table2[[#This Row],[200D EMA]]</f>
        <v>0.13819261190174079</v>
      </c>
      <c r="V501">
        <v>1.58637366945745</v>
      </c>
      <c r="W501">
        <v>969.3</v>
      </c>
      <c r="X501">
        <v>980.9</v>
      </c>
      <c r="Y501">
        <v>952.6</v>
      </c>
      <c r="Z501">
        <v>989.65</v>
      </c>
      <c r="AA501">
        <v>855.55</v>
      </c>
      <c r="AB501">
        <v>989.65</v>
      </c>
      <c r="AC501" s="1">
        <f>(Table2[[#This Row],[Close Price]]/Table2[[#This Row],[Day Low]])-1</f>
        <v>5.7773651088415257E-3</v>
      </c>
      <c r="AD501" s="1">
        <f>(Table2[[#This Row],[Day High]]/Table2[[#This Row],[Close Price]])-1</f>
        <v>6.1544773822956866E-3</v>
      </c>
      <c r="AE501" s="1">
        <f>(Table2[[#This Row],[Close Price]]/Table2[[#This Row],[Current Week Low]])-1</f>
        <v>2.3409615788368532E-2</v>
      </c>
      <c r="AF501" s="1">
        <f>(Table2[[#This Row],[Current Week High]]/Table2[[#This Row],[Close Price]])-1</f>
        <v>1.5129756898143443E-2</v>
      </c>
      <c r="AG501" s="1">
        <f>(Table2[[#This Row],[Close Price]]/Table2[[#This Row],[Current Month Low]])-1</f>
        <v>0.13950090585003805</v>
      </c>
      <c r="AH501" s="1">
        <f>(Table2[[#This Row],[Current Month High]]/Table2[[#This Row],[Close Price]])-1</f>
        <v>1.5129756898143443E-2</v>
      </c>
      <c r="AI501">
        <v>8.5444660990870993</v>
      </c>
      <c r="AJ501">
        <v>39.271428571428501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0.24</v>
      </c>
      <c r="AM501" t="s">
        <v>3190</v>
      </c>
      <c r="AN501">
        <v>12.6</v>
      </c>
      <c r="AO501" t="s">
        <v>3190</v>
      </c>
      <c r="AP501">
        <v>-4.2803950529239999E-2</v>
      </c>
      <c r="AQ501">
        <f>(Table2[[#This Row],[Sharpe Ratio]]-AVERAGE(Table2[Sharpe Ratio]))/_xlfn.STDEV.P(Table2[Sharpe Ratio])</f>
        <v>-1.1546242234163151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0.67982587473628375</v>
      </c>
      <c r="AS501">
        <f>_xlfn.RANK.AVG(Table2[[#This Row],[1Y Return vs Nifty Z-Score]],Table2[1Y Return vs Nifty Z-Score])</f>
        <v>570</v>
      </c>
      <c r="AT501">
        <f>_xlfn.RANK.AVG(Table2[[#This Row],[6M Return vs Nifty Z-Score]],Table2[6M Return vs Nifty Z-Score])</f>
        <v>156</v>
      </c>
      <c r="AU501">
        <f>_xlfn.RANK.AVG(Table2[[#This Row],[Sharpe Ratio Z-Score]],Table2[Sharpe Ratio Z-Score])</f>
        <v>648</v>
      </c>
      <c r="AV501">
        <f>(Table2[[#This Row],[Rank 1Y]]+Table2[[#This Row],[Rank 6M]]+Table2[[#This Row],[Rank Sharpe]])/3</f>
        <v>458</v>
      </c>
    </row>
    <row r="502" spans="1:48" x14ac:dyDescent="0.3">
      <c r="A502" t="s">
        <v>980</v>
      </c>
      <c r="B502" t="s">
        <v>981</v>
      </c>
      <c r="C502" t="s">
        <v>3155</v>
      </c>
      <c r="D502" t="s">
        <v>982</v>
      </c>
      <c r="E502">
        <v>15325.124170892999</v>
      </c>
      <c r="F502">
        <v>196.03</v>
      </c>
      <c r="G502">
        <v>3.1718890493156602</v>
      </c>
      <c r="H502">
        <f>(Table2[[#This Row],[1Y Return vs Nifty]]-AVERAGE(Table2[1Y Return vs Nifty]))/_xlfn.STDEV.P(Table2[1Y Return vs Nifty])</f>
        <v>-0.2848229381739884</v>
      </c>
      <c r="I502">
        <v>23.7307496184653</v>
      </c>
      <c r="J502">
        <f>(Table2[[#This Row],[1M Return vs Nifty]]-AVERAGE(Table2[1M Return vs Nifty]))/_xlfn.STDEV.P(Table2[1M Return vs Nifty])</f>
        <v>1.7642190487082805</v>
      </c>
      <c r="K502">
        <v>-8.3188230141922102</v>
      </c>
      <c r="L502">
        <f>(Table2[[#This Row],[6M Return vs Nifty]]-AVERAGE(Table2[6M Return vs Nifty]))/_xlfn.STDEV.P(Table2[6M Return vs Nifty])</f>
        <v>-0.50458476490612081</v>
      </c>
      <c r="M502">
        <v>0.100853546784013</v>
      </c>
      <c r="N502">
        <f>(Table2[[#This Row],[1W Return vs Nifty]]-AVERAGE(Table2[1W Return vs Nifty]))/_xlfn.STDEV.P(Table2[1W Return vs Nifty])</f>
        <v>-0.32706634916527033</v>
      </c>
      <c r="O502">
        <v>191.2</v>
      </c>
      <c r="P502">
        <v>189.57426533118701</v>
      </c>
      <c r="Q502">
        <v>193.29896208739899</v>
      </c>
      <c r="R502">
        <v>57.7154734322948</v>
      </c>
      <c r="S502" s="1">
        <f>(Table2[[#This Row],[Close Price]]-Table2[[#This Row],[20D EMA]])/Table2[[#This Row],[20D EMA]]</f>
        <v>2.5261506276150696E-2</v>
      </c>
      <c r="T502" s="1">
        <f>(Table2[[#This Row],[Close Price]]-Table2[[#This Row],[50D EMA]])/Table2[[#This Row],[50D EMA]]</f>
        <v>3.4053855661973949E-2</v>
      </c>
      <c r="U502" s="1">
        <f>(Table2[[#This Row],[Close Price]]-Table2[[#This Row],[200D EMA]])/Table2[[#This Row],[200D EMA]]</f>
        <v>1.4128569978385025E-2</v>
      </c>
      <c r="V502">
        <v>1.08913703074767</v>
      </c>
      <c r="W502">
        <v>195.16</v>
      </c>
      <c r="X502">
        <v>198.88</v>
      </c>
      <c r="Y502">
        <v>190</v>
      </c>
      <c r="Z502">
        <v>200</v>
      </c>
      <c r="AA502">
        <v>182.36</v>
      </c>
      <c r="AB502">
        <v>202.73</v>
      </c>
      <c r="AC502" s="1">
        <f>(Table2[[#This Row],[Close Price]]/Table2[[#This Row],[Day Low]])-1</f>
        <v>4.4578807132609199E-3</v>
      </c>
      <c r="AD502" s="1">
        <f>(Table2[[#This Row],[Day High]]/Table2[[#This Row],[Close Price]])-1</f>
        <v>1.4538591031984849E-2</v>
      </c>
      <c r="AE502" s="1">
        <f>(Table2[[#This Row],[Close Price]]/Table2[[#This Row],[Current Week Low]])-1</f>
        <v>3.1736842105263063E-2</v>
      </c>
      <c r="AF502" s="1">
        <f>(Table2[[#This Row],[Current Week High]]/Table2[[#This Row],[Close Price]])-1</f>
        <v>2.0252002244554479E-2</v>
      </c>
      <c r="AG502" s="1">
        <f>(Table2[[#This Row],[Close Price]]/Table2[[#This Row],[Current Month Low]])-1</f>
        <v>7.4961614389120301E-2</v>
      </c>
      <c r="AH502" s="1">
        <f>(Table2[[#This Row],[Current Month High]]/Table2[[#This Row],[Close Price]])-1</f>
        <v>3.4178442075192494E-2</v>
      </c>
      <c r="AI502">
        <v>21.180431566596901</v>
      </c>
      <c r="AJ502">
        <v>24.463492063492001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0.01</v>
      </c>
      <c r="AM502" t="s">
        <v>3190</v>
      </c>
      <c r="AN502">
        <v>2.71</v>
      </c>
      <c r="AO502" t="s">
        <v>3190</v>
      </c>
      <c r="AP502">
        <v>1.0817133103472E-2</v>
      </c>
      <c r="AQ502">
        <f>(Table2[[#This Row],[Sharpe Ratio]]-AVERAGE(Table2[Sharpe Ratio]))/_xlfn.STDEV.P(Table2[Sharpe Ratio])</f>
        <v>-0.53542592801399658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405</v>
      </c>
      <c r="AT502">
        <f>_xlfn.RANK.AVG(Table2[[#This Row],[6M Return vs Nifty Z-Score]],Table2[6M Return vs Nifty Z-Score])</f>
        <v>490</v>
      </c>
      <c r="AU502">
        <f>_xlfn.RANK.AVG(Table2[[#This Row],[Sharpe Ratio Z-Score]],Table2[Sharpe Ratio Z-Score])</f>
        <v>480</v>
      </c>
      <c r="AV502">
        <f>(Table2[[#This Row],[Rank 1Y]]+Table2[[#This Row],[Rank 6M]]+Table2[[#This Row],[Rank Sharpe]])/3</f>
        <v>458.33333333333331</v>
      </c>
    </row>
    <row r="503" spans="1:48" x14ac:dyDescent="0.3">
      <c r="A503" t="s">
        <v>1128</v>
      </c>
      <c r="B503" t="s">
        <v>1129</v>
      </c>
      <c r="C503" t="s">
        <v>3154</v>
      </c>
      <c r="D503" t="s">
        <v>131</v>
      </c>
      <c r="E503">
        <v>10980.54</v>
      </c>
      <c r="F503">
        <v>345.3</v>
      </c>
      <c r="G503">
        <v>-34.902957272593603</v>
      </c>
      <c r="H503">
        <f>(Table2[[#This Row],[1Y Return vs Nifty]]-AVERAGE(Table2[1Y Return vs Nifty]))/_xlfn.STDEV.P(Table2[1Y Return vs Nifty])</f>
        <v>-1.0245657682274347</v>
      </c>
      <c r="I503">
        <v>1.78926138723428</v>
      </c>
      <c r="J503">
        <f>(Table2[[#This Row],[1M Return vs Nifty]]-AVERAGE(Table2[1M Return vs Nifty]))/_xlfn.STDEV.P(Table2[1M Return vs Nifty])</f>
        <v>-0.26810318253373561</v>
      </c>
      <c r="K503">
        <v>-15.796396987581501</v>
      </c>
      <c r="L503">
        <f>(Table2[[#This Row],[6M Return vs Nifty]]-AVERAGE(Table2[6M Return vs Nifty]))/_xlfn.STDEV.P(Table2[6M Return vs Nifty])</f>
        <v>-0.74638431824909335</v>
      </c>
      <c r="M503">
        <v>2.7647703104468602</v>
      </c>
      <c r="N503">
        <f>(Table2[[#This Row],[1W Return vs Nifty]]-AVERAGE(Table2[1W Return vs Nifty]))/_xlfn.STDEV.P(Table2[1W Return vs Nifty])</f>
        <v>0.23688782658883756</v>
      </c>
      <c r="O503">
        <v>344.46</v>
      </c>
      <c r="P503">
        <v>351.73770523251699</v>
      </c>
      <c r="Q503">
        <v>364.01950788946402</v>
      </c>
      <c r="R503">
        <v>52.808999654757102</v>
      </c>
      <c r="S503" s="1">
        <f>(Table2[[#This Row],[Close Price]]-Table2[[#This Row],[20D EMA]])/Table2[[#This Row],[20D EMA]]</f>
        <v>2.4385995471173194E-3</v>
      </c>
      <c r="T503" s="1">
        <f>(Table2[[#This Row],[Close Price]]-Table2[[#This Row],[50D EMA]])/Table2[[#This Row],[50D EMA]]</f>
        <v>-1.8302573584658251E-2</v>
      </c>
      <c r="U503" s="1">
        <f>(Table2[[#This Row],[Close Price]]-Table2[[#This Row],[200D EMA]])/Table2[[#This Row],[200D EMA]]</f>
        <v>-5.142446347998543E-2</v>
      </c>
      <c r="V503">
        <v>0.65676874460753798</v>
      </c>
      <c r="W503">
        <v>341</v>
      </c>
      <c r="X503">
        <v>357.35</v>
      </c>
      <c r="Y503">
        <v>337</v>
      </c>
      <c r="Z503">
        <v>357.35</v>
      </c>
      <c r="AA503">
        <v>319.05</v>
      </c>
      <c r="AB503">
        <v>377.45</v>
      </c>
      <c r="AC503" s="1">
        <f>(Table2[[#This Row],[Close Price]]/Table2[[#This Row],[Day Low]])-1</f>
        <v>1.2609970674486881E-2</v>
      </c>
      <c r="AD503" s="1">
        <f>(Table2[[#This Row],[Day High]]/Table2[[#This Row],[Close Price]])-1</f>
        <v>3.4897190848537596E-2</v>
      </c>
      <c r="AE503" s="1">
        <f>(Table2[[#This Row],[Close Price]]/Table2[[#This Row],[Current Week Low]])-1</f>
        <v>2.4629080118694358E-2</v>
      </c>
      <c r="AF503" s="1">
        <f>(Table2[[#This Row],[Current Week High]]/Table2[[#This Row],[Close Price]])-1</f>
        <v>3.4897190848537596E-2</v>
      </c>
      <c r="AG503" s="1">
        <f>(Table2[[#This Row],[Close Price]]/Table2[[#This Row],[Current Month Low]])-1</f>
        <v>8.2275505406676164E-2</v>
      </c>
      <c r="AH503" s="1">
        <f>(Table2[[#This Row],[Current Month High]]/Table2[[#This Row],[Close Price]])-1</f>
        <v>9.3107442803359364E-2</v>
      </c>
      <c r="AI503">
        <v>46.539241239501798</v>
      </c>
      <c r="AJ503">
        <v>11.8199481865284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-0.04</v>
      </c>
      <c r="AM503" t="s">
        <v>3189</v>
      </c>
      <c r="AN503">
        <v>-4</v>
      </c>
      <c r="AO503" t="s">
        <v>3189</v>
      </c>
      <c r="AP503">
        <v>0.14707029533181801</v>
      </c>
      <c r="AQ503">
        <f>(Table2[[#This Row],[Sharpe Ratio]]-AVERAGE(Table2[Sharpe Ratio]))/_xlfn.STDEV.P(Table2[Sharpe Ratio])</f>
        <v>1.0379799056476373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666</v>
      </c>
      <c r="AT503">
        <f>_xlfn.RANK.AVG(Table2[[#This Row],[6M Return vs Nifty Z-Score]],Table2[6M Return vs Nifty Z-Score])</f>
        <v>597</v>
      </c>
      <c r="AU503">
        <f>_xlfn.RANK.AVG(Table2[[#This Row],[Sharpe Ratio Z-Score]],Table2[Sharpe Ratio Z-Score])</f>
        <v>112</v>
      </c>
      <c r="AV503">
        <f>(Table2[[#This Row],[Rank 1Y]]+Table2[[#This Row],[Rank 6M]]+Table2[[#This Row],[Rank Sharpe]])/3</f>
        <v>458.33333333333331</v>
      </c>
    </row>
    <row r="504" spans="1:48" x14ac:dyDescent="0.3">
      <c r="A504" t="s">
        <v>1513</v>
      </c>
      <c r="B504" t="s">
        <v>1514</v>
      </c>
      <c r="C504" t="s">
        <v>3147</v>
      </c>
      <c r="D504" t="s">
        <v>46</v>
      </c>
      <c r="E504">
        <v>6708.1342584000004</v>
      </c>
      <c r="F504">
        <v>1001.4</v>
      </c>
      <c r="G504">
        <v>-2.2733407890887301</v>
      </c>
      <c r="H504">
        <f>(Table2[[#This Row],[1Y Return vs Nifty]]-AVERAGE(Table2[1Y Return vs Nifty]))/_xlfn.STDEV.P(Table2[1Y Return vs Nifty])</f>
        <v>-0.3906163981632117</v>
      </c>
      <c r="I504">
        <v>-3.1190971139770798</v>
      </c>
      <c r="J504">
        <f>(Table2[[#This Row],[1M Return vs Nifty]]-AVERAGE(Table2[1M Return vs Nifty]))/_xlfn.STDEV.P(Table2[1M Return vs Nifty])</f>
        <v>-0.72273807310231952</v>
      </c>
      <c r="K504">
        <v>-26.848743868888999</v>
      </c>
      <c r="L504">
        <f>(Table2[[#This Row],[6M Return vs Nifty]]-AVERAGE(Table2[6M Return vs Nifty]))/_xlfn.STDEV.P(Table2[6M Return vs Nifty])</f>
        <v>-1.1037799854537644</v>
      </c>
      <c r="M504">
        <v>0.77276961910576503</v>
      </c>
      <c r="N504">
        <f>(Table2[[#This Row],[1W Return vs Nifty]]-AVERAGE(Table2[1W Return vs Nifty]))/_xlfn.STDEV.P(Table2[1W Return vs Nifty])</f>
        <v>-0.18482096075413693</v>
      </c>
      <c r="O504">
        <v>1008.4</v>
      </c>
      <c r="P504">
        <v>1072.89380400187</v>
      </c>
      <c r="Q504">
        <v>1098.82544421801</v>
      </c>
      <c r="R504">
        <v>53.274379555227199</v>
      </c>
      <c r="S504" s="1">
        <f>(Table2[[#This Row],[Close Price]]-Table2[[#This Row],[20D EMA]])/Table2[[#This Row],[20D EMA]]</f>
        <v>-6.9416898056326856E-3</v>
      </c>
      <c r="T504" s="1">
        <f>(Table2[[#This Row],[Close Price]]-Table2[[#This Row],[50D EMA]])/Table2[[#This Row],[50D EMA]]</f>
        <v>-6.6636421736428794E-2</v>
      </c>
      <c r="U504" s="1">
        <f>(Table2[[#This Row],[Close Price]]-Table2[[#This Row],[200D EMA]])/Table2[[#This Row],[200D EMA]]</f>
        <v>-8.8663258327935646E-2</v>
      </c>
      <c r="V504">
        <v>0.62371095991705505</v>
      </c>
      <c r="W504">
        <v>987</v>
      </c>
      <c r="X504">
        <v>1005.35</v>
      </c>
      <c r="Y504">
        <v>951.3</v>
      </c>
      <c r="Z504">
        <v>1005.35</v>
      </c>
      <c r="AA504">
        <v>915</v>
      </c>
      <c r="AB504">
        <v>1083.95</v>
      </c>
      <c r="AC504" s="1">
        <f>(Table2[[#This Row],[Close Price]]/Table2[[#This Row],[Day Low]])-1</f>
        <v>1.4589665653495398E-2</v>
      </c>
      <c r="AD504" s="1">
        <f>(Table2[[#This Row],[Day High]]/Table2[[#This Row],[Close Price]])-1</f>
        <v>3.9444777311763435E-3</v>
      </c>
      <c r="AE504" s="1">
        <f>(Table2[[#This Row],[Close Price]]/Table2[[#This Row],[Current Week Low]])-1</f>
        <v>5.2664774519079138E-2</v>
      </c>
      <c r="AF504" s="1">
        <f>(Table2[[#This Row],[Current Week High]]/Table2[[#This Row],[Close Price]])-1</f>
        <v>3.9444777311763435E-3</v>
      </c>
      <c r="AG504" s="1">
        <f>(Table2[[#This Row],[Close Price]]/Table2[[#This Row],[Current Month Low]])-1</f>
        <v>9.4426229508196791E-2</v>
      </c>
      <c r="AH504" s="1">
        <f>(Table2[[#This Row],[Current Month High]]/Table2[[#This Row],[Close Price]])-1</f>
        <v>8.2434591571799443E-2</v>
      </c>
      <c r="AI504">
        <v>54.029358897543403</v>
      </c>
      <c r="AJ504">
        <v>33.912810912008503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-0.16</v>
      </c>
      <c r="AM504" t="s">
        <v>3189</v>
      </c>
      <c r="AN504">
        <v>-4.71</v>
      </c>
      <c r="AO504" t="s">
        <v>3189</v>
      </c>
      <c r="AP504">
        <v>9.5547865416378996E-2</v>
      </c>
      <c r="AQ504">
        <f>(Table2[[#This Row],[Sharpe Ratio]]-AVERAGE(Table2[Sharpe Ratio]))/_xlfn.STDEV.P(Table2[Sharpe Ratio])</f>
        <v>0.44301615972358438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451</v>
      </c>
      <c r="AT504">
        <f>_xlfn.RANK.AVG(Table2[[#This Row],[6M Return vs Nifty Z-Score]],Table2[6M Return vs Nifty Z-Score])</f>
        <v>692</v>
      </c>
      <c r="AU504">
        <f>_xlfn.RANK.AVG(Table2[[#This Row],[Sharpe Ratio Z-Score]],Table2[Sharpe Ratio Z-Score])</f>
        <v>234</v>
      </c>
      <c r="AV504">
        <f>(Table2[[#This Row],[Rank 1Y]]+Table2[[#This Row],[Rank 6M]]+Table2[[#This Row],[Rank Sharpe]])/3</f>
        <v>459</v>
      </c>
    </row>
    <row r="505" spans="1:48" x14ac:dyDescent="0.3">
      <c r="A505" t="s">
        <v>279</v>
      </c>
      <c r="B505" t="s">
        <v>280</v>
      </c>
      <c r="C505" t="s">
        <v>3144</v>
      </c>
      <c r="D505" t="s">
        <v>34</v>
      </c>
      <c r="E505">
        <v>92893.346631583001</v>
      </c>
      <c r="F505">
        <v>121.69</v>
      </c>
      <c r="G505">
        <v>-7.7661871301558998</v>
      </c>
      <c r="H505">
        <f>(Table2[[#This Row],[1Y Return vs Nifty]]-AVERAGE(Table2[1Y Return vs Nifty]))/_xlfn.STDEV.P(Table2[1Y Return vs Nifty])</f>
        <v>-0.49733498247570096</v>
      </c>
      <c r="I505">
        <v>14.9265945236503</v>
      </c>
      <c r="J505">
        <f>(Table2[[#This Row],[1M Return vs Nifty]]-AVERAGE(Table2[1M Return vs Nifty]))/_xlfn.STDEV.P(Table2[1M Return vs Nifty])</f>
        <v>0.94873743971573898</v>
      </c>
      <c r="K505">
        <v>-27.414904571509599</v>
      </c>
      <c r="L505">
        <f>(Table2[[#This Row],[6M Return vs Nifty]]-AVERAGE(Table2[6M Return vs Nifty]))/_xlfn.STDEV.P(Table2[6M Return vs Nifty])</f>
        <v>-1.1220877154075151</v>
      </c>
      <c r="M505">
        <v>4.3428411328763303</v>
      </c>
      <c r="N505">
        <f>(Table2[[#This Row],[1W Return vs Nifty]]-AVERAGE(Table2[1W Return vs Nifty]))/_xlfn.STDEV.P(Table2[1W Return vs Nifty])</f>
        <v>0.5709671950151759</v>
      </c>
      <c r="O505">
        <v>117.87</v>
      </c>
      <c r="P505">
        <v>118.54574570046</v>
      </c>
      <c r="Q505">
        <v>124.33975921051299</v>
      </c>
      <c r="R505">
        <v>65.344536521419002</v>
      </c>
      <c r="S505" s="1">
        <f>(Table2[[#This Row],[Close Price]]-Table2[[#This Row],[20D EMA]])/Table2[[#This Row],[20D EMA]]</f>
        <v>3.240858573004151E-2</v>
      </c>
      <c r="T505" s="1">
        <f>(Table2[[#This Row],[Close Price]]-Table2[[#This Row],[50D EMA]])/Table2[[#This Row],[50D EMA]]</f>
        <v>2.652355241397578E-2</v>
      </c>
      <c r="U505" s="1">
        <f>(Table2[[#This Row],[Close Price]]-Table2[[#This Row],[200D EMA]])/Table2[[#This Row],[200D EMA]]</f>
        <v>-2.1310634887323782E-2</v>
      </c>
      <c r="V505">
        <v>0.907692572672256</v>
      </c>
      <c r="W505">
        <v>121.05</v>
      </c>
      <c r="X505">
        <v>124.18</v>
      </c>
      <c r="Y505">
        <v>117.09</v>
      </c>
      <c r="Z505">
        <v>124.18</v>
      </c>
      <c r="AA505">
        <v>112</v>
      </c>
      <c r="AB505">
        <v>124.18</v>
      </c>
      <c r="AC505" s="1">
        <f>(Table2[[#This Row],[Close Price]]/Table2[[#This Row],[Day Low]])-1</f>
        <v>5.2870714580752765E-3</v>
      </c>
      <c r="AD505" s="1">
        <f>(Table2[[#This Row],[Day High]]/Table2[[#This Row],[Close Price]])-1</f>
        <v>2.0461829238228368E-2</v>
      </c>
      <c r="AE505" s="1">
        <f>(Table2[[#This Row],[Close Price]]/Table2[[#This Row],[Current Week Low]])-1</f>
        <v>3.9286019301391972E-2</v>
      </c>
      <c r="AF505" s="1">
        <f>(Table2[[#This Row],[Current Week High]]/Table2[[#This Row],[Close Price]])-1</f>
        <v>2.0461829238228368E-2</v>
      </c>
      <c r="AG505" s="1">
        <f>(Table2[[#This Row],[Close Price]]/Table2[[#This Row],[Current Month Low]])-1</f>
        <v>8.6517857142857091E-2</v>
      </c>
      <c r="AH505" s="1">
        <f>(Table2[[#This Row],[Current Month High]]/Table2[[#This Row],[Close Price]])-1</f>
        <v>2.0461829238228368E-2</v>
      </c>
      <c r="AI505">
        <v>41.753636288930799</v>
      </c>
      <c r="AJ505">
        <v>14.155722326454001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0</v>
      </c>
      <c r="AM505" t="s">
        <v>3191</v>
      </c>
      <c r="AN505">
        <v>3.55</v>
      </c>
      <c r="AO505" t="s">
        <v>3190</v>
      </c>
      <c r="AP505">
        <v>0.10848198411714099</v>
      </c>
      <c r="AQ505">
        <f>(Table2[[#This Row],[Sharpe Ratio]]-AVERAGE(Table2[Sharpe Ratio]))/_xlfn.STDEV.P(Table2[Sharpe Ratio])</f>
        <v>0.5923750258535716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483</v>
      </c>
      <c r="AT505">
        <f>_xlfn.RANK.AVG(Table2[[#This Row],[6M Return vs Nifty Z-Score]],Table2[6M Return vs Nifty Z-Score])</f>
        <v>697</v>
      </c>
      <c r="AU505">
        <f>_xlfn.RANK.AVG(Table2[[#This Row],[Sharpe Ratio Z-Score]],Table2[Sharpe Ratio Z-Score])</f>
        <v>199</v>
      </c>
      <c r="AV505">
        <f>(Table2[[#This Row],[Rank 1Y]]+Table2[[#This Row],[Rank 6M]]+Table2[[#This Row],[Rank Sharpe]])/3</f>
        <v>459.66666666666669</v>
      </c>
    </row>
    <row r="506" spans="1:48" x14ac:dyDescent="0.3">
      <c r="A506" t="s">
        <v>191</v>
      </c>
      <c r="B506" t="s">
        <v>192</v>
      </c>
      <c r="C506" t="s">
        <v>3146</v>
      </c>
      <c r="D506" t="s">
        <v>193</v>
      </c>
      <c r="E506">
        <v>128003.856855875</v>
      </c>
      <c r="F506">
        <v>1251.25</v>
      </c>
      <c r="G506">
        <v>5.7057660645075901</v>
      </c>
      <c r="H506">
        <f>(Table2[[#This Row],[1Y Return vs Nifty]]-AVERAGE(Table2[1Y Return vs Nifty]))/_xlfn.STDEV.P(Table2[1Y Return vs Nifty])</f>
        <v>-0.2355931306948478</v>
      </c>
      <c r="I506">
        <v>-0.60678323751216801</v>
      </c>
      <c r="J506">
        <f>(Table2[[#This Row],[1M Return vs Nifty]]-AVERAGE(Table2[1M Return vs Nifty]))/_xlfn.STDEV.P(Table2[1M Return vs Nifty])</f>
        <v>-0.49003592960186543</v>
      </c>
      <c r="K506">
        <v>-10.474404516552701</v>
      </c>
      <c r="L506">
        <f>(Table2[[#This Row],[6M Return vs Nifty]]-AVERAGE(Table2[6M Return vs Nifty]))/_xlfn.STDEV.P(Table2[6M Return vs Nifty])</f>
        <v>-0.57428900940039385</v>
      </c>
      <c r="M506">
        <v>4.0206903255972097</v>
      </c>
      <c r="N506">
        <f>(Table2[[#This Row],[1W Return vs Nifty]]-AVERAGE(Table2[1W Return vs Nifty]))/_xlfn.STDEV.P(Table2[1W Return vs Nifty])</f>
        <v>0.50276750669690728</v>
      </c>
      <c r="O506">
        <v>1238.05</v>
      </c>
      <c r="P506">
        <v>1291.98594323561</v>
      </c>
      <c r="Q506">
        <v>1298.74837399898</v>
      </c>
      <c r="R506">
        <v>61.124883442071798</v>
      </c>
      <c r="S506" s="1">
        <f>(Table2[[#This Row],[Close Price]]-Table2[[#This Row],[20D EMA]])/Table2[[#This Row],[20D EMA]]</f>
        <v>1.0661928031985821E-2</v>
      </c>
      <c r="T506" s="1">
        <f>(Table2[[#This Row],[Close Price]]-Table2[[#This Row],[50D EMA]])/Table2[[#This Row],[50D EMA]]</f>
        <v>-3.1529710867900095E-2</v>
      </c>
      <c r="U506" s="1">
        <f>(Table2[[#This Row],[Close Price]]-Table2[[#This Row],[200D EMA]])/Table2[[#This Row],[200D EMA]]</f>
        <v>-3.6572422302811151E-2</v>
      </c>
      <c r="V506">
        <v>1.2029092658728</v>
      </c>
      <c r="W506">
        <v>1243.95</v>
      </c>
      <c r="X506">
        <v>1281.9000000000001</v>
      </c>
      <c r="Y506">
        <v>1195</v>
      </c>
      <c r="Z506">
        <v>1281.9000000000001</v>
      </c>
      <c r="AA506">
        <v>1162.25</v>
      </c>
      <c r="AB506">
        <v>1314</v>
      </c>
      <c r="AC506" s="1">
        <f>(Table2[[#This Row],[Close Price]]/Table2[[#This Row],[Day Low]])-1</f>
        <v>5.8684030708628931E-3</v>
      </c>
      <c r="AD506" s="1">
        <f>(Table2[[#This Row],[Day High]]/Table2[[#This Row],[Close Price]])-1</f>
        <v>2.4495504495504639E-2</v>
      </c>
      <c r="AE506" s="1">
        <f>(Table2[[#This Row],[Close Price]]/Table2[[#This Row],[Current Week Low]])-1</f>
        <v>4.7071129707112913E-2</v>
      </c>
      <c r="AF506" s="1">
        <f>(Table2[[#This Row],[Current Week High]]/Table2[[#This Row],[Close Price]])-1</f>
        <v>2.4495504495504639E-2</v>
      </c>
      <c r="AG506" s="1">
        <f>(Table2[[#This Row],[Close Price]]/Table2[[#This Row],[Current Month Low]])-1</f>
        <v>7.6575607657560774E-2</v>
      </c>
      <c r="AH506" s="1">
        <f>(Table2[[#This Row],[Current Month High]]/Table2[[#This Row],[Close Price]])-1</f>
        <v>5.0149850149850073E-2</v>
      </c>
      <c r="AI506">
        <v>23.2247752247752</v>
      </c>
      <c r="AJ506">
        <v>25.614898102600101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-0.06</v>
      </c>
      <c r="AM506" t="s">
        <v>3189</v>
      </c>
      <c r="AN506">
        <v>0.02</v>
      </c>
      <c r="AO506" t="s">
        <v>3190</v>
      </c>
      <c r="AP506">
        <v>1.1471046218287999E-2</v>
      </c>
      <c r="AQ506">
        <f>(Table2[[#This Row],[Sharpe Ratio]]-AVERAGE(Table2[Sharpe Ratio]))/_xlfn.STDEV.P(Table2[Sharpe Ratio])</f>
        <v>-0.52787475861188715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385</v>
      </c>
      <c r="AT506">
        <f>_xlfn.RANK.AVG(Table2[[#This Row],[6M Return vs Nifty Z-Score]],Table2[6M Return vs Nifty Z-Score])</f>
        <v>523</v>
      </c>
      <c r="AU506">
        <f>_xlfn.RANK.AVG(Table2[[#This Row],[Sharpe Ratio Z-Score]],Table2[Sharpe Ratio Z-Score])</f>
        <v>475</v>
      </c>
      <c r="AV506">
        <f>(Table2[[#This Row],[Rank 1Y]]+Table2[[#This Row],[Rank 6M]]+Table2[[#This Row],[Rank Sharpe]])/3</f>
        <v>461</v>
      </c>
    </row>
    <row r="507" spans="1:48" x14ac:dyDescent="0.3">
      <c r="A507" t="s">
        <v>412</v>
      </c>
      <c r="B507" t="s">
        <v>413</v>
      </c>
      <c r="C507" t="s">
        <v>3143</v>
      </c>
      <c r="D507" t="s">
        <v>249</v>
      </c>
      <c r="E507">
        <v>55563.053124494902</v>
      </c>
      <c r="F507">
        <v>5249.65</v>
      </c>
      <c r="G507">
        <v>-1.9418340062725301</v>
      </c>
      <c r="H507">
        <f>(Table2[[#This Row],[1Y Return vs Nifty]]-AVERAGE(Table2[1Y Return vs Nifty]))/_xlfn.STDEV.P(Table2[1Y Return vs Nifty])</f>
        <v>-0.38417566919403767</v>
      </c>
      <c r="I507">
        <v>5.9918393209161902</v>
      </c>
      <c r="J507">
        <f>(Table2[[#This Row],[1M Return vs Nifty]]-AVERAGE(Table2[1M Return vs Nifty]))/_xlfn.STDEV.P(Table2[1M Return vs Nifty])</f>
        <v>0.12115904403628461</v>
      </c>
      <c r="K507">
        <v>8.6331801463550999</v>
      </c>
      <c r="L507">
        <f>(Table2[[#This Row],[6M Return vs Nifty]]-AVERAGE(Table2[6M Return vs Nifty]))/_xlfn.STDEV.P(Table2[6M Return vs Nifty])</f>
        <v>4.3585912786431612E-2</v>
      </c>
      <c r="M507">
        <v>2.8393153817600099</v>
      </c>
      <c r="N507">
        <f>(Table2[[#This Row],[1W Return vs Nifty]]-AVERAGE(Table2[1W Return vs Nifty]))/_xlfn.STDEV.P(Table2[1W Return vs Nifty])</f>
        <v>0.25266910204848597</v>
      </c>
      <c r="O507">
        <v>5244.89</v>
      </c>
      <c r="P507">
        <v>5243.9295647831796</v>
      </c>
      <c r="Q507">
        <v>5108.8984075212502</v>
      </c>
      <c r="R507">
        <v>48.602534814627298</v>
      </c>
      <c r="S507" s="1">
        <f>(Table2[[#This Row],[Close Price]]-Table2[[#This Row],[20D EMA]])/Table2[[#This Row],[20D EMA]]</f>
        <v>9.0755001534814043E-4</v>
      </c>
      <c r="T507" s="1">
        <f>(Table2[[#This Row],[Close Price]]-Table2[[#This Row],[50D EMA]])/Table2[[#This Row],[50D EMA]]</f>
        <v>1.0908680496467731E-3</v>
      </c>
      <c r="U507" s="1">
        <f>(Table2[[#This Row],[Close Price]]-Table2[[#This Row],[200D EMA]])/Table2[[#This Row],[200D EMA]]</f>
        <v>2.7550282125699911E-2</v>
      </c>
      <c r="V507">
        <v>0.68067229487249703</v>
      </c>
      <c r="W507">
        <v>5220</v>
      </c>
      <c r="X507">
        <v>5440</v>
      </c>
      <c r="Y507">
        <v>5220</v>
      </c>
      <c r="Z507">
        <v>5548</v>
      </c>
      <c r="AA507">
        <v>4871</v>
      </c>
      <c r="AB507">
        <v>5548</v>
      </c>
      <c r="AC507" s="1">
        <f>(Table2[[#This Row],[Close Price]]/Table2[[#This Row],[Day Low]])-1</f>
        <v>5.6800766283524595E-3</v>
      </c>
      <c r="AD507" s="1">
        <f>(Table2[[#This Row],[Day High]]/Table2[[#This Row],[Close Price]])-1</f>
        <v>3.6259560161153725E-2</v>
      </c>
      <c r="AE507" s="1">
        <f>(Table2[[#This Row],[Close Price]]/Table2[[#This Row],[Current Week Low]])-1</f>
        <v>5.6800766283524595E-3</v>
      </c>
      <c r="AF507" s="1">
        <f>(Table2[[#This Row],[Current Week High]]/Table2[[#This Row],[Close Price]])-1</f>
        <v>5.6832360252588421E-2</v>
      </c>
      <c r="AG507" s="1">
        <f>(Table2[[#This Row],[Close Price]]/Table2[[#This Row],[Current Month Low]])-1</f>
        <v>7.77355779100799E-2</v>
      </c>
      <c r="AH507" s="1">
        <f>(Table2[[#This Row],[Current Month High]]/Table2[[#This Row],[Close Price]])-1</f>
        <v>5.6832360252588421E-2</v>
      </c>
      <c r="AI507">
        <v>14.293333841303699</v>
      </c>
      <c r="AJ507">
        <v>24.9916666666666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-0.08</v>
      </c>
      <c r="AM507" t="s">
        <v>3189</v>
      </c>
      <c r="AN507">
        <v>2.92</v>
      </c>
      <c r="AO507" t="s">
        <v>3190</v>
      </c>
      <c r="AP507">
        <v>-4.5564987429304003E-2</v>
      </c>
      <c r="AQ507">
        <f>(Table2[[#This Row],[Sharpe Ratio]]-AVERAGE(Table2[Sharpe Ratio]))/_xlfn.STDEV.P(Table2[Sharpe Ratio])</f>
        <v>-1.1865077518017721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-1.1532693621246077</v>
      </c>
      <c r="AS507">
        <f>_xlfn.RANK.AVG(Table2[[#This Row],[1Y Return vs Nifty Z-Score]],Table2[1Y Return vs Nifty Z-Score])</f>
        <v>447</v>
      </c>
      <c r="AT507">
        <f>_xlfn.RANK.AVG(Table2[[#This Row],[6M Return vs Nifty Z-Score]],Table2[6M Return vs Nifty Z-Score])</f>
        <v>284</v>
      </c>
      <c r="AU507">
        <f>_xlfn.RANK.AVG(Table2[[#This Row],[Sharpe Ratio Z-Score]],Table2[Sharpe Ratio Z-Score])</f>
        <v>653</v>
      </c>
      <c r="AV507">
        <f>(Table2[[#This Row],[Rank 1Y]]+Table2[[#This Row],[Rank 6M]]+Table2[[#This Row],[Rank Sharpe]])/3</f>
        <v>461.33333333333331</v>
      </c>
    </row>
    <row r="508" spans="1:48" x14ac:dyDescent="0.3">
      <c r="A508" t="s">
        <v>440</v>
      </c>
      <c r="B508" t="s">
        <v>441</v>
      </c>
      <c r="C508" t="s">
        <v>3146</v>
      </c>
      <c r="D508" t="s">
        <v>229</v>
      </c>
      <c r="E508">
        <v>51118.769481914998</v>
      </c>
      <c r="F508">
        <v>1933.35</v>
      </c>
      <c r="G508">
        <v>-0.32501089728103499</v>
      </c>
      <c r="H508">
        <f>(Table2[[#This Row],[1Y Return vs Nifty]]-AVERAGE(Table2[1Y Return vs Nifty]))/_xlfn.STDEV.P(Table2[1Y Return vs Nifty])</f>
        <v>-0.35276298029625086</v>
      </c>
      <c r="I508">
        <v>-0.55665717643594703</v>
      </c>
      <c r="J508">
        <f>(Table2[[#This Row],[1M Return vs Nifty]]-AVERAGE(Table2[1M Return vs Nifty]))/_xlfn.STDEV.P(Table2[1M Return vs Nifty])</f>
        <v>-0.4853930217363544</v>
      </c>
      <c r="K508">
        <v>-0.94547624118456697</v>
      </c>
      <c r="L508">
        <f>(Table2[[#This Row],[6M Return vs Nifty]]-AVERAGE(Table2[6M Return vs Nifty]))/_xlfn.STDEV.P(Table2[6M Return vs Nifty])</f>
        <v>-0.26615556812373303</v>
      </c>
      <c r="M508">
        <v>1.12891443259924</v>
      </c>
      <c r="N508">
        <f>(Table2[[#This Row],[1W Return vs Nifty]]-AVERAGE(Table2[1W Return vs Nifty]))/_xlfn.STDEV.P(Table2[1W Return vs Nifty])</f>
        <v>-0.10942470307728362</v>
      </c>
      <c r="O508">
        <v>1914.67</v>
      </c>
      <c r="P508">
        <v>1962.9676930426101</v>
      </c>
      <c r="Q508">
        <v>1928.65202198779</v>
      </c>
      <c r="R508">
        <v>61.062467522643601</v>
      </c>
      <c r="S508" s="1">
        <f>(Table2[[#This Row],[Close Price]]-Table2[[#This Row],[20D EMA]])/Table2[[#This Row],[20D EMA]]</f>
        <v>9.7562504243550244E-3</v>
      </c>
      <c r="T508" s="1">
        <f>(Table2[[#This Row],[Close Price]]-Table2[[#This Row],[50D EMA]])/Table2[[#This Row],[50D EMA]]</f>
        <v>-1.5088222362285861E-2</v>
      </c>
      <c r="U508" s="1">
        <f>(Table2[[#This Row],[Close Price]]-Table2[[#This Row],[200D EMA]])/Table2[[#This Row],[200D EMA]]</f>
        <v>2.4358868052142737E-3</v>
      </c>
      <c r="V508">
        <v>0.81958477280120601</v>
      </c>
      <c r="W508">
        <v>1921.6</v>
      </c>
      <c r="X508">
        <v>1955.85</v>
      </c>
      <c r="Y508">
        <v>1867.55</v>
      </c>
      <c r="Z508">
        <v>1955.85</v>
      </c>
      <c r="AA508">
        <v>1810</v>
      </c>
      <c r="AB508">
        <v>1986.15</v>
      </c>
      <c r="AC508" s="1">
        <f>(Table2[[#This Row],[Close Price]]/Table2[[#This Row],[Day Low]])-1</f>
        <v>6.1146960865945399E-3</v>
      </c>
      <c r="AD508" s="1">
        <f>(Table2[[#This Row],[Day High]]/Table2[[#This Row],[Close Price]])-1</f>
        <v>1.1637830708356001E-2</v>
      </c>
      <c r="AE508" s="1">
        <f>(Table2[[#This Row],[Close Price]]/Table2[[#This Row],[Current Week Low]])-1</f>
        <v>3.5233327086289457E-2</v>
      </c>
      <c r="AF508" s="1">
        <f>(Table2[[#This Row],[Current Week High]]/Table2[[#This Row],[Close Price]])-1</f>
        <v>1.1637830708356001E-2</v>
      </c>
      <c r="AG508" s="1">
        <f>(Table2[[#This Row],[Close Price]]/Table2[[#This Row],[Current Month Low]])-1</f>
        <v>6.814917127071829E-2</v>
      </c>
      <c r="AH508" s="1">
        <f>(Table2[[#This Row],[Current Month High]]/Table2[[#This Row],[Close Price]])-1</f>
        <v>2.7310109395608739E-2</v>
      </c>
      <c r="AI508">
        <v>14.045568572684701</v>
      </c>
      <c r="AJ508">
        <v>22.286527514231501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</v>
      </c>
      <c r="AM508" t="s">
        <v>3191</v>
      </c>
      <c r="AN508">
        <v>0.41</v>
      </c>
      <c r="AO508" t="s">
        <v>3190</v>
      </c>
      <c r="AP508">
        <v>-5.4849980936220004E-3</v>
      </c>
      <c r="AQ508">
        <f>(Table2[[#This Row],[Sharpe Ratio]]-AVERAGE(Table2[Sharpe Ratio]))/_xlfn.STDEV.P(Table2[Sharpe Ratio])</f>
        <v>-0.72367747320484166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436</v>
      </c>
      <c r="AT508">
        <f>_xlfn.RANK.AVG(Table2[[#This Row],[6M Return vs Nifty Z-Score]],Table2[6M Return vs Nifty Z-Score])</f>
        <v>391</v>
      </c>
      <c r="AU508">
        <f>_xlfn.RANK.AVG(Table2[[#This Row],[Sharpe Ratio Z-Score]],Table2[Sharpe Ratio Z-Score])</f>
        <v>567</v>
      </c>
      <c r="AV508">
        <f>(Table2[[#This Row],[Rank 1Y]]+Table2[[#This Row],[Rank 6M]]+Table2[[#This Row],[Rank Sharpe]])/3</f>
        <v>464.66666666666669</v>
      </c>
    </row>
    <row r="509" spans="1:48" x14ac:dyDescent="0.3">
      <c r="A509" t="s">
        <v>140</v>
      </c>
      <c r="B509" t="s">
        <v>141</v>
      </c>
      <c r="C509" t="s">
        <v>3142</v>
      </c>
      <c r="D509" t="s">
        <v>18</v>
      </c>
      <c r="E509">
        <v>194520.05872582499</v>
      </c>
      <c r="F509">
        <v>137.75</v>
      </c>
      <c r="G509">
        <v>8.2319644410085999</v>
      </c>
      <c r="H509">
        <f>(Table2[[#This Row],[1Y Return vs Nifty]]-AVERAGE(Table2[1Y Return vs Nifty]))/_xlfn.STDEV.P(Table2[1Y Return vs Nifty])</f>
        <v>-0.18651250879266673</v>
      </c>
      <c r="I509">
        <v>-4.5375529564029398</v>
      </c>
      <c r="J509">
        <f>(Table2[[#This Row],[1M Return vs Nifty]]-AVERAGE(Table2[1M Return vs Nifty]))/_xlfn.STDEV.P(Table2[1M Return vs Nifty])</f>
        <v>-0.85412202081895361</v>
      </c>
      <c r="K509">
        <v>-22.022327764157598</v>
      </c>
      <c r="L509">
        <f>(Table2[[#This Row],[6M Return vs Nifty]]-AVERAGE(Table2[6M Return vs Nifty]))/_xlfn.STDEV.P(Table2[6M Return vs Nifty])</f>
        <v>-0.94770994689252575</v>
      </c>
      <c r="M509">
        <v>2.9184514131155201</v>
      </c>
      <c r="N509">
        <f>(Table2[[#This Row],[1W Return vs Nifty]]-AVERAGE(Table2[1W Return vs Nifty]))/_xlfn.STDEV.P(Table2[1W Return vs Nifty])</f>
        <v>0.26942228891389824</v>
      </c>
      <c r="O509">
        <v>140.11000000000001</v>
      </c>
      <c r="P509">
        <v>150.177289930087</v>
      </c>
      <c r="Q509">
        <v>154.88278955439301</v>
      </c>
      <c r="R509">
        <v>49.2769966058463</v>
      </c>
      <c r="S509" s="1">
        <f>(Table2[[#This Row],[Close Price]]-Table2[[#This Row],[20D EMA]])/Table2[[#This Row],[20D EMA]]</f>
        <v>-1.6843908357719029E-2</v>
      </c>
      <c r="T509" s="1">
        <f>(Table2[[#This Row],[Close Price]]-Table2[[#This Row],[50D EMA]])/Table2[[#This Row],[50D EMA]]</f>
        <v>-8.2750793651106339E-2</v>
      </c>
      <c r="U509" s="1">
        <f>(Table2[[#This Row],[Close Price]]-Table2[[#This Row],[200D EMA]])/Table2[[#This Row],[200D EMA]]</f>
        <v>-0.11061777492312133</v>
      </c>
      <c r="V509">
        <v>0.83084833724930296</v>
      </c>
      <c r="W509">
        <v>137.25</v>
      </c>
      <c r="X509">
        <v>141.1</v>
      </c>
      <c r="Y509">
        <v>135.18</v>
      </c>
      <c r="Z509">
        <v>141.1</v>
      </c>
      <c r="AA509">
        <v>129.5</v>
      </c>
      <c r="AB509">
        <v>145.74</v>
      </c>
      <c r="AC509" s="1">
        <f>(Table2[[#This Row],[Close Price]]/Table2[[#This Row],[Day Low]])-1</f>
        <v>3.6429872495447047E-3</v>
      </c>
      <c r="AD509" s="1">
        <f>(Table2[[#This Row],[Day High]]/Table2[[#This Row],[Close Price]])-1</f>
        <v>2.4319419237749607E-2</v>
      </c>
      <c r="AE509" s="1">
        <f>(Table2[[#This Row],[Close Price]]/Table2[[#This Row],[Current Week Low]])-1</f>
        <v>1.9011688119544345E-2</v>
      </c>
      <c r="AF509" s="1">
        <f>(Table2[[#This Row],[Current Week High]]/Table2[[#This Row],[Close Price]])-1</f>
        <v>2.4319419237749607E-2</v>
      </c>
      <c r="AG509" s="1">
        <f>(Table2[[#This Row],[Close Price]]/Table2[[#This Row],[Current Month Low]])-1</f>
        <v>6.370656370656369E-2</v>
      </c>
      <c r="AH509" s="1">
        <f>(Table2[[#This Row],[Current Month High]]/Table2[[#This Row],[Close Price]])-1</f>
        <v>5.8003629764065368E-2</v>
      </c>
      <c r="AI509">
        <v>42.867513611615202</v>
      </c>
      <c r="AJ509">
        <v>32.324687800192102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-0.11</v>
      </c>
      <c r="AM509" t="s">
        <v>3189</v>
      </c>
      <c r="AN509">
        <v>-1.85</v>
      </c>
      <c r="AO509" t="s">
        <v>3189</v>
      </c>
      <c r="AP509">
        <v>5.2876801207947001E-2</v>
      </c>
      <c r="AQ509">
        <f>(Table2[[#This Row],[Sharpe Ratio]]-AVERAGE(Table2[Sharpe Ratio]))/_xlfn.STDEV.P(Table2[Sharpe Ratio])</f>
        <v>-4.9734982753236082E-2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367</v>
      </c>
      <c r="AT509">
        <f>_xlfn.RANK.AVG(Table2[[#This Row],[6M Return vs Nifty Z-Score]],Table2[6M Return vs Nifty Z-Score])</f>
        <v>663</v>
      </c>
      <c r="AU509">
        <f>_xlfn.RANK.AVG(Table2[[#This Row],[Sharpe Ratio Z-Score]],Table2[Sharpe Ratio Z-Score])</f>
        <v>370</v>
      </c>
      <c r="AV509">
        <f>(Table2[[#This Row],[Rank 1Y]]+Table2[[#This Row],[Rank 6M]]+Table2[[#This Row],[Rank Sharpe]])/3</f>
        <v>466.66666666666669</v>
      </c>
    </row>
    <row r="510" spans="1:48" x14ac:dyDescent="0.3">
      <c r="A510" t="s">
        <v>1130</v>
      </c>
      <c r="B510" t="s">
        <v>1131</v>
      </c>
      <c r="C510" t="s">
        <v>3148</v>
      </c>
      <c r="D510" t="s">
        <v>259</v>
      </c>
      <c r="E510">
        <v>10970.44089396</v>
      </c>
      <c r="F510">
        <v>2139.85</v>
      </c>
      <c r="G510">
        <v>9.1874062330449906</v>
      </c>
      <c r="H510">
        <f>(Table2[[#This Row],[1Y Return vs Nifty]]-AVERAGE(Table2[1Y Return vs Nifty]))/_xlfn.STDEV.P(Table2[1Y Return vs Nifty])</f>
        <v>-0.16794956544637576</v>
      </c>
      <c r="I510">
        <v>5.1319471616575196</v>
      </c>
      <c r="J510">
        <f>(Table2[[#This Row],[1M Return vs Nifty]]-AVERAGE(Table2[1M Return vs Nifty]))/_xlfn.STDEV.P(Table2[1M Return vs Nifty])</f>
        <v>4.1511850859814771E-2</v>
      </c>
      <c r="K510">
        <v>2.8021822402106502</v>
      </c>
      <c r="L510">
        <f>(Table2[[#This Row],[6M Return vs Nifty]]-AVERAGE(Table2[6M Return vs Nifty]))/_xlfn.STDEV.P(Table2[6M Return vs Nifty])</f>
        <v>-0.14496891719814819</v>
      </c>
      <c r="M510">
        <v>5.4495644164800003</v>
      </c>
      <c r="N510">
        <f>(Table2[[#This Row],[1W Return vs Nifty]]-AVERAGE(Table2[1W Return vs Nifty]))/_xlfn.STDEV.P(Table2[1W Return vs Nifty])</f>
        <v>0.80526175920959242</v>
      </c>
      <c r="O510">
        <v>2115.9899999999998</v>
      </c>
      <c r="P510">
        <v>2129.7798492737602</v>
      </c>
      <c r="Q510">
        <v>1980.4520843775899</v>
      </c>
      <c r="R510">
        <v>57.1513000497322</v>
      </c>
      <c r="S510" s="1">
        <f>(Table2[[#This Row],[Close Price]]-Table2[[#This Row],[20D EMA]])/Table2[[#This Row],[20D EMA]]</f>
        <v>1.1276045728004447E-2</v>
      </c>
      <c r="T510" s="1">
        <f>(Table2[[#This Row],[Close Price]]-Table2[[#This Row],[50D EMA]])/Table2[[#This Row],[50D EMA]]</f>
        <v>4.7282589933760368E-3</v>
      </c>
      <c r="U510" s="1">
        <f>(Table2[[#This Row],[Close Price]]-Table2[[#This Row],[200D EMA]])/Table2[[#This Row],[200D EMA]]</f>
        <v>8.0485620874036462E-2</v>
      </c>
      <c r="V510">
        <v>0.82414848809762598</v>
      </c>
      <c r="W510">
        <v>2128.4</v>
      </c>
      <c r="X510">
        <v>2186.6999999999998</v>
      </c>
      <c r="Y510">
        <v>2052</v>
      </c>
      <c r="Z510">
        <v>2186.6999999999998</v>
      </c>
      <c r="AA510">
        <v>1988.15</v>
      </c>
      <c r="AB510">
        <v>2235.9499999999998</v>
      </c>
      <c r="AC510" s="1">
        <f>(Table2[[#This Row],[Close Price]]/Table2[[#This Row],[Day Low]])-1</f>
        <v>5.3796278894944205E-3</v>
      </c>
      <c r="AD510" s="1">
        <f>(Table2[[#This Row],[Day High]]/Table2[[#This Row],[Close Price]])-1</f>
        <v>2.1894057994719107E-2</v>
      </c>
      <c r="AE510" s="1">
        <f>(Table2[[#This Row],[Close Price]]/Table2[[#This Row],[Current Week Low]])-1</f>
        <v>4.281189083820669E-2</v>
      </c>
      <c r="AF510" s="1">
        <f>(Table2[[#This Row],[Current Week High]]/Table2[[#This Row],[Close Price]])-1</f>
        <v>2.1894057994719107E-2</v>
      </c>
      <c r="AG510" s="1">
        <f>(Table2[[#This Row],[Close Price]]/Table2[[#This Row],[Current Month Low]])-1</f>
        <v>7.6302089882553936E-2</v>
      </c>
      <c r="AH510" s="1">
        <f>(Table2[[#This Row],[Current Month High]]/Table2[[#This Row],[Close Price]])-1</f>
        <v>4.4909689931537322E-2</v>
      </c>
      <c r="AI510">
        <v>8.3393695819800495</v>
      </c>
      <c r="AJ510">
        <v>47.575862068965499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0.05</v>
      </c>
      <c r="AM510" t="s">
        <v>3190</v>
      </c>
      <c r="AN510">
        <v>1.1499999999999999</v>
      </c>
      <c r="AO510" t="s">
        <v>3190</v>
      </c>
      <c r="AP510">
        <v>-7.7624434770831002E-2</v>
      </c>
      <c r="AQ510">
        <f>(Table2[[#This Row],[Sharpe Ratio]]-AVERAGE(Table2[Sharpe Ratio]))/_xlfn.STDEV.P(Table2[Sharpe Ratio])</f>
        <v>-1.5567195006240868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361</v>
      </c>
      <c r="AT510">
        <f>_xlfn.RANK.AVG(Table2[[#This Row],[6M Return vs Nifty Z-Score]],Table2[6M Return vs Nifty Z-Score])</f>
        <v>346</v>
      </c>
      <c r="AU510">
        <f>_xlfn.RANK.AVG(Table2[[#This Row],[Sharpe Ratio Z-Score]],Table2[Sharpe Ratio Z-Score])</f>
        <v>694</v>
      </c>
      <c r="AV510">
        <f>(Table2[[#This Row],[Rank 1Y]]+Table2[[#This Row],[Rank 6M]]+Table2[[#This Row],[Rank Sharpe]])/3</f>
        <v>467</v>
      </c>
    </row>
    <row r="511" spans="1:48" x14ac:dyDescent="0.3">
      <c r="A511" t="s">
        <v>1767</v>
      </c>
      <c r="B511" t="s">
        <v>1768</v>
      </c>
      <c r="C511" t="s">
        <v>3152</v>
      </c>
      <c r="D511" t="s">
        <v>262</v>
      </c>
      <c r="E511">
        <v>4576.3319378249998</v>
      </c>
      <c r="F511">
        <v>502.65</v>
      </c>
      <c r="G511">
        <v>9.1010169370445109</v>
      </c>
      <c r="H511">
        <f>(Table2[[#This Row],[1Y Return vs Nifty]]-AVERAGE(Table2[1Y Return vs Nifty]))/_xlfn.STDEV.P(Table2[1Y Return vs Nifty])</f>
        <v>-0.16962799276737972</v>
      </c>
      <c r="I511">
        <v>9.8637300951553701</v>
      </c>
      <c r="J511">
        <f>(Table2[[#This Row],[1M Return vs Nifty]]-AVERAGE(Table2[1M Return vs Nifty]))/_xlfn.STDEV.P(Table2[1M Return vs Nifty])</f>
        <v>0.47979149478439248</v>
      </c>
      <c r="K511">
        <v>-2.59759752907385</v>
      </c>
      <c r="L511">
        <f>(Table2[[#This Row],[6M Return vs Nifty]]-AVERAGE(Table2[6M Return vs Nifty]))/_xlfn.STDEV.P(Table2[6M Return vs Nifty])</f>
        <v>-0.31957960523813628</v>
      </c>
      <c r="M511">
        <v>3.7189180949382998</v>
      </c>
      <c r="N511">
        <f>(Table2[[#This Row],[1W Return vs Nifty]]-AVERAGE(Table2[1W Return vs Nifty]))/_xlfn.STDEV.P(Table2[1W Return vs Nifty])</f>
        <v>0.43888198597488537</v>
      </c>
      <c r="O511">
        <v>492.35</v>
      </c>
      <c r="P511">
        <v>499.60791542574498</v>
      </c>
      <c r="Q511">
        <v>485.817843457165</v>
      </c>
      <c r="R511">
        <v>61.039109178537601</v>
      </c>
      <c r="S511" s="1">
        <f>(Table2[[#This Row],[Close Price]]-Table2[[#This Row],[20D EMA]])/Table2[[#This Row],[20D EMA]]</f>
        <v>2.0920077180867178E-2</v>
      </c>
      <c r="T511" s="1">
        <f>(Table2[[#This Row],[Close Price]]-Table2[[#This Row],[50D EMA]])/Table2[[#This Row],[50D EMA]]</f>
        <v>6.0889439104716003E-3</v>
      </c>
      <c r="U511" s="1">
        <f>(Table2[[#This Row],[Close Price]]-Table2[[#This Row],[200D EMA]])/Table2[[#This Row],[200D EMA]]</f>
        <v>3.4647052942836355E-2</v>
      </c>
      <c r="V511">
        <v>1.0317601516039301</v>
      </c>
      <c r="W511">
        <v>497.55</v>
      </c>
      <c r="X511">
        <v>518</v>
      </c>
      <c r="Y511">
        <v>480</v>
      </c>
      <c r="Z511">
        <v>518</v>
      </c>
      <c r="AA511">
        <v>463.55</v>
      </c>
      <c r="AB511">
        <v>523.5</v>
      </c>
      <c r="AC511" s="1">
        <f>(Table2[[#This Row],[Close Price]]/Table2[[#This Row],[Day Low]])-1</f>
        <v>1.0250226107928695E-2</v>
      </c>
      <c r="AD511" s="1">
        <f>(Table2[[#This Row],[Day High]]/Table2[[#This Row],[Close Price]])-1</f>
        <v>3.053814781657227E-2</v>
      </c>
      <c r="AE511" s="1">
        <f>(Table2[[#This Row],[Close Price]]/Table2[[#This Row],[Current Week Low]])-1</f>
        <v>4.7187499999999938E-2</v>
      </c>
      <c r="AF511" s="1">
        <f>(Table2[[#This Row],[Current Week High]]/Table2[[#This Row],[Close Price]])-1</f>
        <v>3.053814781657227E-2</v>
      </c>
      <c r="AG511" s="1">
        <f>(Table2[[#This Row],[Close Price]]/Table2[[#This Row],[Current Month Low]])-1</f>
        <v>8.4349045410419432E-2</v>
      </c>
      <c r="AH511" s="1">
        <f>(Table2[[#This Row],[Current Month High]]/Table2[[#This Row],[Close Price]])-1</f>
        <v>4.1480155177558986E-2</v>
      </c>
      <c r="AI511">
        <v>22.122749428031401</v>
      </c>
      <c r="AJ511">
        <v>39.586226048319801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0.06</v>
      </c>
      <c r="AM511" t="s">
        <v>3190</v>
      </c>
      <c r="AN511">
        <v>-0.78</v>
      </c>
      <c r="AO511" t="s">
        <v>3189</v>
      </c>
      <c r="AP511">
        <v>-3.4084736267306001E-2</v>
      </c>
      <c r="AQ511">
        <f>(Table2[[#This Row],[Sharpe Ratio]]-AVERAGE(Table2[Sharpe Ratio]))/_xlfn.STDEV.P(Table2[Sharpe Ratio])</f>
        <v>-1.053937660548282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362</v>
      </c>
      <c r="AT511">
        <f>_xlfn.RANK.AVG(Table2[[#This Row],[6M Return vs Nifty Z-Score]],Table2[6M Return vs Nifty Z-Score])</f>
        <v>414</v>
      </c>
      <c r="AU511">
        <f>_xlfn.RANK.AVG(Table2[[#This Row],[Sharpe Ratio Z-Score]],Table2[Sharpe Ratio Z-Score])</f>
        <v>631</v>
      </c>
      <c r="AV511">
        <f>(Table2[[#This Row],[Rank 1Y]]+Table2[[#This Row],[Rank 6M]]+Table2[[#This Row],[Rank Sharpe]])/3</f>
        <v>469</v>
      </c>
    </row>
    <row r="512" spans="1:48" x14ac:dyDescent="0.3">
      <c r="A512" t="s">
        <v>651</v>
      </c>
      <c r="B512" t="s">
        <v>652</v>
      </c>
      <c r="C512" t="s">
        <v>3158</v>
      </c>
      <c r="D512" t="s">
        <v>169</v>
      </c>
      <c r="E512">
        <v>28121.271747029899</v>
      </c>
      <c r="F512">
        <v>1103.8499999999999</v>
      </c>
      <c r="G512">
        <v>-6.2645040207648099</v>
      </c>
      <c r="H512">
        <f>(Table2[[#This Row],[1Y Return vs Nifty]]-AVERAGE(Table2[1Y Return vs Nifty]))/_xlfn.STDEV.P(Table2[1Y Return vs Nifty])</f>
        <v>-0.46815930823154239</v>
      </c>
      <c r="I512">
        <v>4.7368556133770401</v>
      </c>
      <c r="J512">
        <f>(Table2[[#This Row],[1M Return vs Nifty]]-AVERAGE(Table2[1M Return vs Nifty]))/_xlfn.STDEV.P(Table2[1M Return vs Nifty])</f>
        <v>4.9166423450458779E-3</v>
      </c>
      <c r="K512">
        <v>-3.80317244525106</v>
      </c>
      <c r="L512">
        <f>(Table2[[#This Row],[6M Return vs Nifty]]-AVERAGE(Table2[6M Return vs Nifty]))/_xlfn.STDEV.P(Table2[6M Return vs Nifty])</f>
        <v>-0.35856383692752369</v>
      </c>
      <c r="M512">
        <v>1.5461287816685101</v>
      </c>
      <c r="N512">
        <f>(Table2[[#This Row],[1W Return vs Nifty]]-AVERAGE(Table2[1W Return vs Nifty]))/_xlfn.STDEV.P(Table2[1W Return vs Nifty])</f>
        <v>-2.1099956016258022E-2</v>
      </c>
      <c r="O512">
        <v>1090.8900000000001</v>
      </c>
      <c r="P512">
        <v>1091.61266219194</v>
      </c>
      <c r="Q512">
        <v>1073.70299606452</v>
      </c>
      <c r="R512">
        <v>57.8338337444372</v>
      </c>
      <c r="S512" s="1">
        <f>(Table2[[#This Row],[Close Price]]-Table2[[#This Row],[20D EMA]])/Table2[[#This Row],[20D EMA]]</f>
        <v>1.1880207903638137E-2</v>
      </c>
      <c r="T512" s="1">
        <f>(Table2[[#This Row],[Close Price]]-Table2[[#This Row],[50D EMA]])/Table2[[#This Row],[50D EMA]]</f>
        <v>1.1210329663534271E-2</v>
      </c>
      <c r="U512" s="1">
        <f>(Table2[[#This Row],[Close Price]]-Table2[[#This Row],[200D EMA]])/Table2[[#This Row],[200D EMA]]</f>
        <v>2.8077600645596362E-2</v>
      </c>
      <c r="V512">
        <v>0.32782505946630203</v>
      </c>
      <c r="W512">
        <v>1095</v>
      </c>
      <c r="X512">
        <v>1120.9000000000001</v>
      </c>
      <c r="Y512">
        <v>1076.25</v>
      </c>
      <c r="Z512">
        <v>1120.9000000000001</v>
      </c>
      <c r="AA512">
        <v>1034.8</v>
      </c>
      <c r="AB512">
        <v>1163.8499999999999</v>
      </c>
      <c r="AC512" s="1">
        <f>(Table2[[#This Row],[Close Price]]/Table2[[#This Row],[Day Low]])-1</f>
        <v>8.0821917808218124E-3</v>
      </c>
      <c r="AD512" s="1">
        <f>(Table2[[#This Row],[Day High]]/Table2[[#This Row],[Close Price]])-1</f>
        <v>1.54459392127555E-2</v>
      </c>
      <c r="AE512" s="1">
        <f>(Table2[[#This Row],[Close Price]]/Table2[[#This Row],[Current Week Low]])-1</f>
        <v>2.5644599303135784E-2</v>
      </c>
      <c r="AF512" s="1">
        <f>(Table2[[#This Row],[Current Week High]]/Table2[[#This Row],[Close Price]])-1</f>
        <v>1.54459392127555E-2</v>
      </c>
      <c r="AG512" s="1">
        <f>(Table2[[#This Row],[Close Price]]/Table2[[#This Row],[Current Month Low]])-1</f>
        <v>6.6727870119829946E-2</v>
      </c>
      <c r="AH512" s="1">
        <f>(Table2[[#This Row],[Current Month High]]/Table2[[#This Row],[Close Price]])-1</f>
        <v>5.4355211305884055E-2</v>
      </c>
      <c r="AI512">
        <v>22.208633419395699</v>
      </c>
      <c r="AJ512">
        <v>18.311897106109299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0.15</v>
      </c>
      <c r="AM512" t="s">
        <v>3190</v>
      </c>
      <c r="AN512">
        <v>0.21</v>
      </c>
      <c r="AO512" t="s">
        <v>3190</v>
      </c>
      <c r="AP512">
        <v>3.6431393095869998E-3</v>
      </c>
      <c r="AQ512">
        <f>(Table2[[#This Row],[Sharpe Ratio]]-AVERAGE(Table2[Sharpe Ratio]))/_xlfn.STDEV.P(Table2[Sharpe Ratio])</f>
        <v>-0.61826880300748988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470</v>
      </c>
      <c r="AT512">
        <f>_xlfn.RANK.AVG(Table2[[#This Row],[6M Return vs Nifty Z-Score]],Table2[6M Return vs Nifty Z-Score])</f>
        <v>433</v>
      </c>
      <c r="AU512">
        <f>_xlfn.RANK.AVG(Table2[[#This Row],[Sharpe Ratio Z-Score]],Table2[Sharpe Ratio Z-Score])</f>
        <v>505</v>
      </c>
      <c r="AV512">
        <f>(Table2[[#This Row],[Rank 1Y]]+Table2[[#This Row],[Rank 6M]]+Table2[[#This Row],[Rank Sharpe]])/3</f>
        <v>469.33333333333331</v>
      </c>
    </row>
    <row r="513" spans="1:48" x14ac:dyDescent="0.3">
      <c r="A513" t="s">
        <v>666</v>
      </c>
      <c r="B513" t="s">
        <v>667</v>
      </c>
      <c r="C513" t="s">
        <v>3152</v>
      </c>
      <c r="D513" t="s">
        <v>262</v>
      </c>
      <c r="E513">
        <v>27066.600407260001</v>
      </c>
      <c r="F513">
        <v>1421.95</v>
      </c>
      <c r="G513">
        <v>3.38268414687359</v>
      </c>
      <c r="H513">
        <f>(Table2[[#This Row],[1Y Return vs Nifty]]-AVERAGE(Table2[1Y Return vs Nifty]))/_xlfn.STDEV.P(Table2[1Y Return vs Nifty])</f>
        <v>-0.28072747418417926</v>
      </c>
      <c r="I513">
        <v>6.9030755756167403</v>
      </c>
      <c r="J513">
        <f>(Table2[[#This Row],[1M Return vs Nifty]]-AVERAGE(Table2[1M Return vs Nifty]))/_xlfn.STDEV.P(Table2[1M Return vs Nifty])</f>
        <v>0.20556196506083255</v>
      </c>
      <c r="K513">
        <v>-15.8075419175311</v>
      </c>
      <c r="L513">
        <f>(Table2[[#This Row],[6M Return vs Nifty]]-AVERAGE(Table2[6M Return vs Nifty]))/_xlfn.STDEV.P(Table2[6M Return vs Nifty])</f>
        <v>-0.74674470774085133</v>
      </c>
      <c r="M513">
        <v>-0.67374223686253598</v>
      </c>
      <c r="N513">
        <f>(Table2[[#This Row],[1W Return vs Nifty]]-AVERAGE(Table2[1W Return vs Nifty]))/_xlfn.STDEV.P(Table2[1W Return vs Nifty])</f>
        <v>-0.4910491479777801</v>
      </c>
      <c r="O513">
        <v>1422.48</v>
      </c>
      <c r="P513">
        <v>1450.0147923437</v>
      </c>
      <c r="Q513">
        <v>1436.9001408946001</v>
      </c>
      <c r="R513">
        <v>50.977366890448501</v>
      </c>
      <c r="S513" s="1">
        <f>(Table2[[#This Row],[Close Price]]-Table2[[#This Row],[20D EMA]])/Table2[[#This Row],[20D EMA]]</f>
        <v>-3.7258871829478989E-4</v>
      </c>
      <c r="T513" s="1">
        <f>(Table2[[#This Row],[Close Price]]-Table2[[#This Row],[50D EMA]])/Table2[[#This Row],[50D EMA]]</f>
        <v>-1.9354831751983766E-2</v>
      </c>
      <c r="U513" s="1">
        <f>(Table2[[#This Row],[Close Price]]-Table2[[#This Row],[200D EMA]])/Table2[[#This Row],[200D EMA]]</f>
        <v>-1.0404439716522152E-2</v>
      </c>
      <c r="V513">
        <v>1.0750927232068199</v>
      </c>
      <c r="W513">
        <v>1415.1</v>
      </c>
      <c r="X513">
        <v>1442.3</v>
      </c>
      <c r="Y513">
        <v>1401</v>
      </c>
      <c r="Z513">
        <v>1442.3</v>
      </c>
      <c r="AA513">
        <v>1358.1</v>
      </c>
      <c r="AB513">
        <v>1530.9</v>
      </c>
      <c r="AC513" s="1">
        <f>(Table2[[#This Row],[Close Price]]/Table2[[#This Row],[Day Low]])-1</f>
        <v>4.8406473040776277E-3</v>
      </c>
      <c r="AD513" s="1">
        <f>(Table2[[#This Row],[Day High]]/Table2[[#This Row],[Close Price]])-1</f>
        <v>1.4311333028587336E-2</v>
      </c>
      <c r="AE513" s="1">
        <f>(Table2[[#This Row],[Close Price]]/Table2[[#This Row],[Current Week Low]])-1</f>
        <v>1.4953604568165524E-2</v>
      </c>
      <c r="AF513" s="1">
        <f>(Table2[[#This Row],[Current Week High]]/Table2[[#This Row],[Close Price]])-1</f>
        <v>1.4311333028587336E-2</v>
      </c>
      <c r="AG513" s="1">
        <f>(Table2[[#This Row],[Close Price]]/Table2[[#This Row],[Current Month Low]])-1</f>
        <v>4.7014211030115716E-2</v>
      </c>
      <c r="AH513" s="1">
        <f>(Table2[[#This Row],[Current Month High]]/Table2[[#This Row],[Close Price]])-1</f>
        <v>7.6620134322585187E-2</v>
      </c>
      <c r="AI513">
        <v>29.480642779281901</v>
      </c>
      <c r="AJ513">
        <v>38.645670826833097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0.01</v>
      </c>
      <c r="AM513" t="s">
        <v>3190</v>
      </c>
      <c r="AN513">
        <v>-0.28000000000000003</v>
      </c>
      <c r="AO513" t="s">
        <v>3189</v>
      </c>
      <c r="AP513">
        <v>3.6953297253345001E-2</v>
      </c>
      <c r="AQ513">
        <f>(Table2[[#This Row],[Sharpe Ratio]]-AVERAGE(Table2[Sharpe Ratio]))/_xlfn.STDEV.P(Table2[Sharpe Ratio])</f>
        <v>-0.23361426749612363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403</v>
      </c>
      <c r="AT513">
        <f>_xlfn.RANK.AVG(Table2[[#This Row],[6M Return vs Nifty Z-Score]],Table2[6M Return vs Nifty Z-Score])</f>
        <v>599</v>
      </c>
      <c r="AU513">
        <f>_xlfn.RANK.AVG(Table2[[#This Row],[Sharpe Ratio Z-Score]],Table2[Sharpe Ratio Z-Score])</f>
        <v>407</v>
      </c>
      <c r="AV513">
        <f>(Table2[[#This Row],[Rank 1Y]]+Table2[[#This Row],[Rank 6M]]+Table2[[#This Row],[Rank Sharpe]])/3</f>
        <v>469.66666666666669</v>
      </c>
    </row>
    <row r="514" spans="1:48" x14ac:dyDescent="0.3">
      <c r="A514" t="s">
        <v>1252</v>
      </c>
      <c r="B514" t="s">
        <v>1253</v>
      </c>
      <c r="C514" t="s">
        <v>3142</v>
      </c>
      <c r="D514" t="s">
        <v>18</v>
      </c>
      <c r="E514">
        <v>9352.3804770000006</v>
      </c>
      <c r="F514">
        <v>628.04999999999995</v>
      </c>
      <c r="G514">
        <v>-22.819641224030299</v>
      </c>
      <c r="H514">
        <f>(Table2[[#This Row],[1Y Return vs Nifty]]-AVERAGE(Table2[1Y Return vs Nifty]))/_xlfn.STDEV.P(Table2[1Y Return vs Nifty])</f>
        <v>-0.78980326033384485</v>
      </c>
      <c r="I514">
        <v>-10.395184817225299</v>
      </c>
      <c r="J514">
        <f>(Table2[[#This Row],[1M Return vs Nifty]]-AVERAGE(Table2[1M Return vs Nifty]))/_xlfn.STDEV.P(Table2[1M Return vs Nifty])</f>
        <v>-1.3966830051844574</v>
      </c>
      <c r="K514">
        <v>-39.036933554989197</v>
      </c>
      <c r="L514">
        <f>(Table2[[#This Row],[6M Return vs Nifty]]-AVERAGE(Table2[6M Return vs Nifty]))/_xlfn.STDEV.P(Table2[6M Return vs Nifty])</f>
        <v>-1.4979049827652455</v>
      </c>
      <c r="M514">
        <v>6.5596585110205901</v>
      </c>
      <c r="N514">
        <f>(Table2[[#This Row],[1W Return vs Nifty]]-AVERAGE(Table2[1W Return vs Nifty]))/_xlfn.STDEV.P(Table2[1W Return vs Nifty])</f>
        <v>1.0402699278714924</v>
      </c>
      <c r="O514">
        <v>638.36</v>
      </c>
      <c r="P514">
        <v>737.30884561615505</v>
      </c>
      <c r="Q514">
        <v>823.75727945849997</v>
      </c>
      <c r="R514">
        <v>55.734025618127397</v>
      </c>
      <c r="S514" s="1">
        <f>(Table2[[#This Row],[Close Price]]-Table2[[#This Row],[20D EMA]])/Table2[[#This Row],[20D EMA]]</f>
        <v>-1.6150761325897704E-2</v>
      </c>
      <c r="T514" s="1">
        <f>(Table2[[#This Row],[Close Price]]-Table2[[#This Row],[50D EMA]])/Table2[[#This Row],[50D EMA]]</f>
        <v>-0.14818599595783982</v>
      </c>
      <c r="U514" s="1">
        <f>(Table2[[#This Row],[Close Price]]-Table2[[#This Row],[200D EMA]])/Table2[[#This Row],[200D EMA]]</f>
        <v>-0.23757881640469258</v>
      </c>
      <c r="V514">
        <v>1.43198735498825</v>
      </c>
      <c r="W514">
        <v>621.04999999999995</v>
      </c>
      <c r="X514">
        <v>633.79999999999995</v>
      </c>
      <c r="Y514">
        <v>588.75</v>
      </c>
      <c r="Z514">
        <v>633.79999999999995</v>
      </c>
      <c r="AA514">
        <v>565.20000000000005</v>
      </c>
      <c r="AB514">
        <v>676.9</v>
      </c>
      <c r="AC514" s="1">
        <f>(Table2[[#This Row],[Close Price]]/Table2[[#This Row],[Day Low]])-1</f>
        <v>1.1271234200144864E-2</v>
      </c>
      <c r="AD514" s="1">
        <f>(Table2[[#This Row],[Day High]]/Table2[[#This Row],[Close Price]])-1</f>
        <v>9.1553220285010006E-3</v>
      </c>
      <c r="AE514" s="1">
        <f>(Table2[[#This Row],[Close Price]]/Table2[[#This Row],[Current Week Low]])-1</f>
        <v>6.6751592356687928E-2</v>
      </c>
      <c r="AF514" s="1">
        <f>(Table2[[#This Row],[Current Week High]]/Table2[[#This Row],[Close Price]])-1</f>
        <v>9.1553220285010006E-3</v>
      </c>
      <c r="AG514" s="1">
        <f>(Table2[[#This Row],[Close Price]]/Table2[[#This Row],[Current Month Low]])-1</f>
        <v>0.11119957537154979</v>
      </c>
      <c r="AH514" s="1">
        <f>(Table2[[#This Row],[Current Month High]]/Table2[[#This Row],[Close Price]])-1</f>
        <v>7.77804314943078E-2</v>
      </c>
      <c r="AI514">
        <v>103.00931454502</v>
      </c>
      <c r="AJ514">
        <v>11.1199575371549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-0.21</v>
      </c>
      <c r="AM514" t="s">
        <v>3189</v>
      </c>
      <c r="AN514">
        <v>0.53</v>
      </c>
      <c r="AO514" t="s">
        <v>3190</v>
      </c>
      <c r="AP514">
        <v>0.157890762891195</v>
      </c>
      <c r="AQ514">
        <f>(Table2[[#This Row],[Sharpe Ratio]]-AVERAGE(Table2[Sharpe Ratio]))/_xlfn.STDEV.P(Table2[Sharpe Ratio])</f>
        <v>1.1629310370741368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593</v>
      </c>
      <c r="AT514">
        <f>_xlfn.RANK.AVG(Table2[[#This Row],[6M Return vs Nifty Z-Score]],Table2[6M Return vs Nifty Z-Score])</f>
        <v>727</v>
      </c>
      <c r="AU514">
        <f>_xlfn.RANK.AVG(Table2[[#This Row],[Sharpe Ratio Z-Score]],Table2[Sharpe Ratio Z-Score])</f>
        <v>89</v>
      </c>
      <c r="AV514">
        <f>(Table2[[#This Row],[Rank 1Y]]+Table2[[#This Row],[Rank 6M]]+Table2[[#This Row],[Rank Sharpe]])/3</f>
        <v>469.66666666666669</v>
      </c>
    </row>
    <row r="515" spans="1:48" x14ac:dyDescent="0.3">
      <c r="A515" t="s">
        <v>708</v>
      </c>
      <c r="B515" t="s">
        <v>709</v>
      </c>
      <c r="C515" t="s">
        <v>3148</v>
      </c>
      <c r="D515" t="s">
        <v>259</v>
      </c>
      <c r="E515">
        <v>24828.811111160001</v>
      </c>
      <c r="F515">
        <v>2980.6</v>
      </c>
      <c r="G515">
        <v>-5.7147559443956704</v>
      </c>
      <c r="H515">
        <f>(Table2[[#This Row],[1Y Return vs Nifty]]-AVERAGE(Table2[1Y Return vs Nifty]))/_xlfn.STDEV.P(Table2[1Y Return vs Nifty])</f>
        <v>-0.45747844574318258</v>
      </c>
      <c r="I515">
        <v>-1.4436500020349099</v>
      </c>
      <c r="J515">
        <f>(Table2[[#This Row],[1M Return vs Nifty]]-AVERAGE(Table2[1M Return vs Nifty]))/_xlfn.STDEV.P(Table2[1M Return vs Nifty])</f>
        <v>-0.56755040410803359</v>
      </c>
      <c r="K515">
        <v>9.4023990322527808</v>
      </c>
      <c r="L515">
        <f>(Table2[[#This Row],[6M Return vs Nifty]]-AVERAGE(Table2[6M Return vs Nifty]))/_xlfn.STDEV.P(Table2[6M Return vs Nifty])</f>
        <v>6.8459860365546396E-2</v>
      </c>
      <c r="M515">
        <v>-2.3273675987152398</v>
      </c>
      <c r="N515">
        <f>(Table2[[#This Row],[1W Return vs Nifty]]-AVERAGE(Table2[1W Return vs Nifty]))/_xlfn.STDEV.P(Table2[1W Return vs Nifty])</f>
        <v>-0.84112349739831571</v>
      </c>
      <c r="O515">
        <v>3068.21</v>
      </c>
      <c r="P515">
        <v>3146.0160572837299</v>
      </c>
      <c r="Q515">
        <v>2931.6055886648101</v>
      </c>
      <c r="R515">
        <v>36.433941507682803</v>
      </c>
      <c r="S515" s="1">
        <f>(Table2[[#This Row],[Close Price]]-Table2[[#This Row],[20D EMA]])/Table2[[#This Row],[20D EMA]]</f>
        <v>-2.8554108095599755E-2</v>
      </c>
      <c r="T515" s="1">
        <f>(Table2[[#This Row],[Close Price]]-Table2[[#This Row],[50D EMA]])/Table2[[#This Row],[50D EMA]]</f>
        <v>-5.2579533693337274E-2</v>
      </c>
      <c r="U515" s="1">
        <f>(Table2[[#This Row],[Close Price]]-Table2[[#This Row],[200D EMA]])/Table2[[#This Row],[200D EMA]]</f>
        <v>1.6712483945531088E-2</v>
      </c>
      <c r="V515">
        <v>0.59189784810500801</v>
      </c>
      <c r="W515">
        <v>2970</v>
      </c>
      <c r="X515">
        <v>3042.95</v>
      </c>
      <c r="Y515">
        <v>2970</v>
      </c>
      <c r="Z515">
        <v>3143.6</v>
      </c>
      <c r="AA515">
        <v>2918</v>
      </c>
      <c r="AB515">
        <v>3148.45</v>
      </c>
      <c r="AC515" s="1">
        <f>(Table2[[#This Row],[Close Price]]/Table2[[#This Row],[Day Low]])-1</f>
        <v>3.569023569023555E-3</v>
      </c>
      <c r="AD515" s="1">
        <f>(Table2[[#This Row],[Day High]]/Table2[[#This Row],[Close Price]])-1</f>
        <v>2.091860699188075E-2</v>
      </c>
      <c r="AE515" s="1">
        <f>(Table2[[#This Row],[Close Price]]/Table2[[#This Row],[Current Week Low]])-1</f>
        <v>3.569023569023555E-3</v>
      </c>
      <c r="AF515" s="1">
        <f>(Table2[[#This Row],[Current Week High]]/Table2[[#This Row],[Close Price]])-1</f>
        <v>5.4686975776689239E-2</v>
      </c>
      <c r="AG515" s="1">
        <f>(Table2[[#This Row],[Close Price]]/Table2[[#This Row],[Current Month Low]])-1</f>
        <v>2.1453050034270005E-2</v>
      </c>
      <c r="AH515" s="1">
        <f>(Table2[[#This Row],[Current Month High]]/Table2[[#This Row],[Close Price]])-1</f>
        <v>5.6314164933234823E-2</v>
      </c>
      <c r="AI515">
        <v>22.5910890424746</v>
      </c>
      <c r="AJ515">
        <v>53.346709883212398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-7.0000000000000007E-2</v>
      </c>
      <c r="AM515" t="s">
        <v>3189</v>
      </c>
      <c r="AN515">
        <v>-2.6</v>
      </c>
      <c r="AO515" t="s">
        <v>3189</v>
      </c>
      <c r="AP515">
        <v>-5.3049714555676003E-2</v>
      </c>
      <c r="AQ515">
        <f>(Table2[[#This Row],[Sharpe Ratio]]-AVERAGE(Table2[Sharpe Ratio]))/_xlfn.STDEV.P(Table2[Sharpe Ratio])</f>
        <v>-1.2729388711343494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468</v>
      </c>
      <c r="AT515">
        <f>_xlfn.RANK.AVG(Table2[[#This Row],[6M Return vs Nifty Z-Score]],Table2[6M Return vs Nifty Z-Score])</f>
        <v>279</v>
      </c>
      <c r="AU515">
        <f>_xlfn.RANK.AVG(Table2[[#This Row],[Sharpe Ratio Z-Score]],Table2[Sharpe Ratio Z-Score])</f>
        <v>666</v>
      </c>
      <c r="AV515">
        <f>(Table2[[#This Row],[Rank 1Y]]+Table2[[#This Row],[Rank 6M]]+Table2[[#This Row],[Rank Sharpe]])/3</f>
        <v>471</v>
      </c>
    </row>
    <row r="516" spans="1:48" x14ac:dyDescent="0.3">
      <c r="A516" t="s">
        <v>867</v>
      </c>
      <c r="B516" t="s">
        <v>868</v>
      </c>
      <c r="C516" t="s">
        <v>3152</v>
      </c>
      <c r="D516" t="s">
        <v>527</v>
      </c>
      <c r="E516">
        <v>17487.849404025001</v>
      </c>
      <c r="F516">
        <v>1140.25</v>
      </c>
      <c r="G516">
        <v>6.4730823375860697E-2</v>
      </c>
      <c r="H516">
        <f>(Table2[[#This Row],[1Y Return vs Nifty]]-AVERAGE(Table2[1Y Return vs Nifty]))/_xlfn.STDEV.P(Table2[1Y Return vs Nifty])</f>
        <v>-0.34519082515237748</v>
      </c>
      <c r="I516">
        <v>-2.8354320192005602</v>
      </c>
      <c r="J516">
        <f>(Table2[[#This Row],[1M Return vs Nifty]]-AVERAGE(Table2[1M Return vs Nifty]))/_xlfn.STDEV.P(Table2[1M Return vs Nifty])</f>
        <v>-0.69646369862661206</v>
      </c>
      <c r="K516">
        <v>-24.9090620844954</v>
      </c>
      <c r="L516">
        <f>(Table2[[#This Row],[6M Return vs Nifty]]-AVERAGE(Table2[6M Return vs Nifty]))/_xlfn.STDEV.P(Table2[6M Return vs Nifty])</f>
        <v>-1.041057210558729</v>
      </c>
      <c r="M516">
        <v>-0.957229096264542</v>
      </c>
      <c r="N516">
        <f>(Table2[[#This Row],[1W Return vs Nifty]]-AVERAGE(Table2[1W Return vs Nifty]))/_xlfn.STDEV.P(Table2[1W Return vs Nifty])</f>
        <v>-0.55106363503380773</v>
      </c>
      <c r="O516">
        <v>1169.3699999999999</v>
      </c>
      <c r="P516">
        <v>1255.2661133249901</v>
      </c>
      <c r="Q516">
        <v>1263.77757949237</v>
      </c>
      <c r="R516">
        <v>46.369887432144203</v>
      </c>
      <c r="S516" s="1">
        <f>(Table2[[#This Row],[Close Price]]-Table2[[#This Row],[20D EMA]])/Table2[[#This Row],[20D EMA]]</f>
        <v>-2.4902297818483365E-2</v>
      </c>
      <c r="T516" s="1">
        <f>(Table2[[#This Row],[Close Price]]-Table2[[#This Row],[50D EMA]])/Table2[[#This Row],[50D EMA]]</f>
        <v>-9.1626876647161015E-2</v>
      </c>
      <c r="U516" s="1">
        <f>(Table2[[#This Row],[Close Price]]-Table2[[#This Row],[200D EMA]])/Table2[[#This Row],[200D EMA]]</f>
        <v>-9.774471512779026E-2</v>
      </c>
      <c r="V516">
        <v>0.48662266735501902</v>
      </c>
      <c r="W516">
        <v>1135.05</v>
      </c>
      <c r="X516">
        <v>1164.6500000000001</v>
      </c>
      <c r="Y516">
        <v>1108.6500000000001</v>
      </c>
      <c r="Z516">
        <v>1164.6500000000001</v>
      </c>
      <c r="AA516">
        <v>1086.05</v>
      </c>
      <c r="AB516">
        <v>1269.2</v>
      </c>
      <c r="AC516" s="1">
        <f>(Table2[[#This Row],[Close Price]]/Table2[[#This Row],[Day Low]])-1</f>
        <v>4.5812959781508233E-3</v>
      </c>
      <c r="AD516" s="1">
        <f>(Table2[[#This Row],[Day High]]/Table2[[#This Row],[Close Price]])-1</f>
        <v>2.139881604911209E-2</v>
      </c>
      <c r="AE516" s="1">
        <f>(Table2[[#This Row],[Close Price]]/Table2[[#This Row],[Current Week Low]])-1</f>
        <v>2.8503134442790623E-2</v>
      </c>
      <c r="AF516" s="1">
        <f>(Table2[[#This Row],[Current Week High]]/Table2[[#This Row],[Close Price]])-1</f>
        <v>2.139881604911209E-2</v>
      </c>
      <c r="AG516" s="1">
        <f>(Table2[[#This Row],[Close Price]]/Table2[[#This Row],[Current Month Low]])-1</f>
        <v>4.9905621288154345E-2</v>
      </c>
      <c r="AH516" s="1">
        <f>(Table2[[#This Row],[Current Month High]]/Table2[[#This Row],[Close Price]])-1</f>
        <v>0.11308923481692612</v>
      </c>
      <c r="AI516">
        <v>49.090111817583796</v>
      </c>
      <c r="AJ516">
        <v>37.172932330827003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-0.12</v>
      </c>
      <c r="AM516" t="s">
        <v>3189</v>
      </c>
      <c r="AN516">
        <v>-5.71</v>
      </c>
      <c r="AO516" t="s">
        <v>3189</v>
      </c>
      <c r="AP516">
        <v>7.3755055684815995E-2</v>
      </c>
      <c r="AQ516">
        <f>(Table2[[#This Row],[Sharpe Ratio]]-AVERAGE(Table2[Sharpe Ratio]))/_xlfn.STDEV.P(Table2[Sharpe Ratio])</f>
        <v>0.19136009976326876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433</v>
      </c>
      <c r="AT516">
        <f>_xlfn.RANK.AVG(Table2[[#This Row],[6M Return vs Nifty Z-Score]],Table2[6M Return vs Nifty Z-Score])</f>
        <v>685</v>
      </c>
      <c r="AU516">
        <f>_xlfn.RANK.AVG(Table2[[#This Row],[Sharpe Ratio Z-Score]],Table2[Sharpe Ratio Z-Score])</f>
        <v>302</v>
      </c>
      <c r="AV516">
        <f>(Table2[[#This Row],[Rank 1Y]]+Table2[[#This Row],[Rank 6M]]+Table2[[#This Row],[Rank Sharpe]])/3</f>
        <v>473.33333333333331</v>
      </c>
    </row>
    <row r="517" spans="1:48" x14ac:dyDescent="0.3">
      <c r="A517" t="s">
        <v>1771</v>
      </c>
      <c r="B517" t="s">
        <v>1772</v>
      </c>
      <c r="C517" t="s">
        <v>3158</v>
      </c>
      <c r="D517" t="s">
        <v>499</v>
      </c>
      <c r="E517">
        <v>4550.00828387</v>
      </c>
      <c r="F517">
        <v>821.95</v>
      </c>
      <c r="G517">
        <v>-4.5965295523777998</v>
      </c>
      <c r="H517">
        <f>(Table2[[#This Row],[1Y Return vs Nifty]]-AVERAGE(Table2[1Y Return vs Nifty]))/_xlfn.STDEV.P(Table2[1Y Return vs Nifty])</f>
        <v>-0.43575281751928713</v>
      </c>
      <c r="I517">
        <v>10.014975842803301</v>
      </c>
      <c r="J517">
        <f>(Table2[[#This Row],[1M Return vs Nifty]]-AVERAGE(Table2[1M Return vs Nifty]))/_xlfn.STDEV.P(Table2[1M Return vs Nifty])</f>
        <v>0.49380057621434725</v>
      </c>
      <c r="K517">
        <v>13.588149091455399</v>
      </c>
      <c r="L517">
        <f>(Table2[[#This Row],[6M Return vs Nifty]]-AVERAGE(Table2[6M Return vs Nifty]))/_xlfn.STDEV.P(Table2[6M Return vs Nifty])</f>
        <v>0.20381291716208966</v>
      </c>
      <c r="M517">
        <v>4.5372289346983798</v>
      </c>
      <c r="N517">
        <f>(Table2[[#This Row],[1W Return vs Nifty]]-AVERAGE(Table2[1W Return vs Nifty]))/_xlfn.STDEV.P(Table2[1W Return vs Nifty])</f>
        <v>0.61211931134574504</v>
      </c>
      <c r="O517">
        <v>808.21</v>
      </c>
      <c r="P517">
        <v>827.25936604021399</v>
      </c>
      <c r="Q517">
        <v>816.20895685665505</v>
      </c>
      <c r="R517">
        <v>57.868860692929502</v>
      </c>
      <c r="S517" s="1">
        <f>(Table2[[#This Row],[Close Price]]-Table2[[#This Row],[20D EMA]])/Table2[[#This Row],[20D EMA]]</f>
        <v>1.7000532039940126E-2</v>
      </c>
      <c r="T517" s="1">
        <f>(Table2[[#This Row],[Close Price]]-Table2[[#This Row],[50D EMA]])/Table2[[#This Row],[50D EMA]]</f>
        <v>-6.4180186507019257E-3</v>
      </c>
      <c r="U517" s="1">
        <f>(Table2[[#This Row],[Close Price]]-Table2[[#This Row],[200D EMA]])/Table2[[#This Row],[200D EMA]]</f>
        <v>7.0337909123842834E-3</v>
      </c>
      <c r="V517">
        <v>0.50544520409795701</v>
      </c>
      <c r="W517">
        <v>819.5</v>
      </c>
      <c r="X517">
        <v>840</v>
      </c>
      <c r="Y517">
        <v>799.75</v>
      </c>
      <c r="Z517">
        <v>847.7</v>
      </c>
      <c r="AA517">
        <v>754.1</v>
      </c>
      <c r="AB517">
        <v>854</v>
      </c>
      <c r="AC517" s="1">
        <f>(Table2[[#This Row],[Close Price]]/Table2[[#This Row],[Day Low]])-1</f>
        <v>2.9896278218426442E-3</v>
      </c>
      <c r="AD517" s="1">
        <f>(Table2[[#This Row],[Day High]]/Table2[[#This Row],[Close Price]])-1</f>
        <v>2.1959973234381591E-2</v>
      </c>
      <c r="AE517" s="1">
        <f>(Table2[[#This Row],[Close Price]]/Table2[[#This Row],[Current Week Low]])-1</f>
        <v>2.7758674585808052E-2</v>
      </c>
      <c r="AF517" s="1">
        <f>(Table2[[#This Row],[Current Week High]]/Table2[[#This Row],[Close Price]])-1</f>
        <v>3.1327939655696913E-2</v>
      </c>
      <c r="AG517" s="1">
        <f>(Table2[[#This Row],[Close Price]]/Table2[[#This Row],[Current Month Low]])-1</f>
        <v>8.9974804402599196E-2</v>
      </c>
      <c r="AH517" s="1">
        <f>(Table2[[#This Row],[Current Month High]]/Table2[[#This Row],[Close Price]])-1</f>
        <v>3.8992639454954681E-2</v>
      </c>
      <c r="AI517">
        <v>18.3405316625098</v>
      </c>
      <c r="AJ517">
        <v>25.116066671740601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0.03</v>
      </c>
      <c r="AM517" t="s">
        <v>3190</v>
      </c>
      <c r="AN517">
        <v>0.51</v>
      </c>
      <c r="AO517" t="s">
        <v>3190</v>
      </c>
      <c r="AP517">
        <v>-0.12258552924720099</v>
      </c>
      <c r="AQ517">
        <f>(Table2[[#This Row],[Sharpe Ratio]]-AVERAGE(Table2[Sharpe Ratio]))/_xlfn.STDEV.P(Table2[Sharpe Ratio])</f>
        <v>-2.0759151448204114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461</v>
      </c>
      <c r="AT517">
        <f>_xlfn.RANK.AVG(Table2[[#This Row],[6M Return vs Nifty Z-Score]],Table2[6M Return vs Nifty Z-Score])</f>
        <v>233</v>
      </c>
      <c r="AU517">
        <f>_xlfn.RANK.AVG(Table2[[#This Row],[Sharpe Ratio Z-Score]],Table2[Sharpe Ratio Z-Score])</f>
        <v>727</v>
      </c>
      <c r="AV517">
        <f>(Table2[[#This Row],[Rank 1Y]]+Table2[[#This Row],[Rank 6M]]+Table2[[#This Row],[Rank Sharpe]])/3</f>
        <v>473.66666666666669</v>
      </c>
    </row>
    <row r="518" spans="1:48" x14ac:dyDescent="0.3">
      <c r="A518" t="s">
        <v>1817</v>
      </c>
      <c r="B518" t="s">
        <v>1818</v>
      </c>
      <c r="C518" t="s">
        <v>3148</v>
      </c>
      <c r="D518" t="s">
        <v>499</v>
      </c>
      <c r="E518">
        <v>4302.3703957500002</v>
      </c>
      <c r="F518">
        <v>384.55</v>
      </c>
      <c r="G518">
        <v>-3.1988072995688102</v>
      </c>
      <c r="H518">
        <f>(Table2[[#This Row],[1Y Return vs Nifty]]-AVERAGE(Table2[1Y Return vs Nifty]))/_xlfn.STDEV.P(Table2[1Y Return vs Nifty])</f>
        <v>-0.40859696228142534</v>
      </c>
      <c r="I518">
        <v>-9.3751026228136602</v>
      </c>
      <c r="J518">
        <f>(Table2[[#This Row],[1M Return vs Nifty]]-AVERAGE(Table2[1M Return vs Nifty]))/_xlfn.STDEV.P(Table2[1M Return vs Nifty])</f>
        <v>-1.3021982692563785</v>
      </c>
      <c r="K518">
        <v>-1.51038353285042</v>
      </c>
      <c r="L518">
        <f>(Table2[[#This Row],[6M Return vs Nifty]]-AVERAGE(Table2[6M Return vs Nifty]))/_xlfn.STDEV.P(Table2[6M Return vs Nifty])</f>
        <v>-0.28442276698944735</v>
      </c>
      <c r="M518">
        <v>0.81957569882866699</v>
      </c>
      <c r="N518">
        <f>(Table2[[#This Row],[1W Return vs Nifty]]-AVERAGE(Table2[1W Return vs Nifty]))/_xlfn.STDEV.P(Table2[1W Return vs Nifty])</f>
        <v>-0.1749120610203046</v>
      </c>
      <c r="O518">
        <v>409.51</v>
      </c>
      <c r="P518">
        <v>440.344278757003</v>
      </c>
      <c r="Q518">
        <v>415.78125187030503</v>
      </c>
      <c r="R518">
        <v>38.576004998351102</v>
      </c>
      <c r="S518" s="1">
        <f>(Table2[[#This Row],[Close Price]]-Table2[[#This Row],[20D EMA]])/Table2[[#This Row],[20D EMA]]</f>
        <v>-6.0950892530096897E-2</v>
      </c>
      <c r="T518" s="1">
        <f>(Table2[[#This Row],[Close Price]]-Table2[[#This Row],[50D EMA]])/Table2[[#This Row],[50D EMA]]</f>
        <v>-0.12670603763604743</v>
      </c>
      <c r="U518" s="1">
        <f>(Table2[[#This Row],[Close Price]]-Table2[[#This Row],[200D EMA]])/Table2[[#This Row],[200D EMA]]</f>
        <v>-7.5114622724852934E-2</v>
      </c>
      <c r="V518">
        <v>0.49053424938509099</v>
      </c>
      <c r="W518">
        <v>381.1</v>
      </c>
      <c r="X518">
        <v>398.5</v>
      </c>
      <c r="Y518">
        <v>365.85</v>
      </c>
      <c r="Z518">
        <v>398.5</v>
      </c>
      <c r="AA518">
        <v>365.7</v>
      </c>
      <c r="AB518">
        <v>505.7</v>
      </c>
      <c r="AC518" s="1">
        <f>(Table2[[#This Row],[Close Price]]/Table2[[#This Row],[Day Low]])-1</f>
        <v>9.0527420624508803E-3</v>
      </c>
      <c r="AD518" s="1">
        <f>(Table2[[#This Row],[Day High]]/Table2[[#This Row],[Close Price]])-1</f>
        <v>3.6276166948381094E-2</v>
      </c>
      <c r="AE518" s="1">
        <f>(Table2[[#This Row],[Close Price]]/Table2[[#This Row],[Current Week Low]])-1</f>
        <v>5.1113844471778025E-2</v>
      </c>
      <c r="AF518" s="1">
        <f>(Table2[[#This Row],[Current Week High]]/Table2[[#This Row],[Close Price]])-1</f>
        <v>3.6276166948381094E-2</v>
      </c>
      <c r="AG518" s="1">
        <f>(Table2[[#This Row],[Close Price]]/Table2[[#This Row],[Current Month Low]])-1</f>
        <v>5.154498222586823E-2</v>
      </c>
      <c r="AH518" s="1">
        <f>(Table2[[#This Row],[Current Month High]]/Table2[[#This Row],[Close Price]])-1</f>
        <v>0.31504355740475876</v>
      </c>
      <c r="AI518">
        <v>48.485242491223502</v>
      </c>
      <c r="AJ518">
        <v>18.4506391498537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-0.09</v>
      </c>
      <c r="AM518" t="s">
        <v>3189</v>
      </c>
      <c r="AN518">
        <v>-20.88</v>
      </c>
      <c r="AO518" t="s">
        <v>3189</v>
      </c>
      <c r="AP518">
        <v>-5.470446222467E-3</v>
      </c>
      <c r="AQ518">
        <f>(Table2[[#This Row],[Sharpe Ratio]]-AVERAGE(Table2[Sharpe Ratio]))/_xlfn.STDEV.P(Table2[Sharpe Ratio])</f>
        <v>-0.72350943307577964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455</v>
      </c>
      <c r="AT518">
        <f>_xlfn.RANK.AVG(Table2[[#This Row],[6M Return vs Nifty Z-Score]],Table2[6M Return vs Nifty Z-Score])</f>
        <v>401</v>
      </c>
      <c r="AU518">
        <f>_xlfn.RANK.AVG(Table2[[#This Row],[Sharpe Ratio Z-Score]],Table2[Sharpe Ratio Z-Score])</f>
        <v>565</v>
      </c>
      <c r="AV518">
        <f>(Table2[[#This Row],[Rank 1Y]]+Table2[[#This Row],[Rank 6M]]+Table2[[#This Row],[Rank Sharpe]])/3</f>
        <v>473.66666666666669</v>
      </c>
    </row>
    <row r="519" spans="1:48" x14ac:dyDescent="0.3">
      <c r="A519" t="s">
        <v>695</v>
      </c>
      <c r="B519" t="s">
        <v>696</v>
      </c>
      <c r="C519" t="s">
        <v>3158</v>
      </c>
      <c r="D519" t="s">
        <v>398</v>
      </c>
      <c r="E519">
        <v>25396.10205782</v>
      </c>
      <c r="F519">
        <v>5650.85</v>
      </c>
      <c r="G519">
        <v>-9.4128763390053507</v>
      </c>
      <c r="H519">
        <f>(Table2[[#This Row],[1Y Return vs Nifty]]-AVERAGE(Table2[1Y Return vs Nifty]))/_xlfn.STDEV.P(Table2[1Y Return vs Nifty])</f>
        <v>-0.5293279293486558</v>
      </c>
      <c r="I519">
        <v>-6.26558436507203</v>
      </c>
      <c r="J519">
        <f>(Table2[[#This Row],[1M Return vs Nifty]]-AVERAGE(Table2[1M Return vs Nifty]))/_xlfn.STDEV.P(Table2[1M Return vs Nifty])</f>
        <v>-1.0141802908465931</v>
      </c>
      <c r="K519">
        <v>3.6292913791706498</v>
      </c>
      <c r="L519">
        <f>(Table2[[#This Row],[6M Return vs Nifty]]-AVERAGE(Table2[6M Return vs Nifty]))/_xlfn.STDEV.P(Table2[6M Return vs Nifty])</f>
        <v>-0.11822299384411028</v>
      </c>
      <c r="M519">
        <v>-0.35398041575866501</v>
      </c>
      <c r="N519">
        <f>(Table2[[#This Row],[1W Return vs Nifty]]-AVERAGE(Table2[1W Return vs Nifty]))/_xlfn.STDEV.P(Table2[1W Return vs Nifty])</f>
        <v>-0.42335521072040366</v>
      </c>
      <c r="O519">
        <v>6053.75</v>
      </c>
      <c r="P519">
        <v>6265.5861144354703</v>
      </c>
      <c r="Q519">
        <v>6069.4294493574798</v>
      </c>
      <c r="R519">
        <v>23.691297849166599</v>
      </c>
      <c r="S519" s="1">
        <f>(Table2[[#This Row],[Close Price]]-Table2[[#This Row],[20D EMA]])/Table2[[#This Row],[20D EMA]]</f>
        <v>-6.655378897377652E-2</v>
      </c>
      <c r="T519" s="1">
        <f>(Table2[[#This Row],[Close Price]]-Table2[[#This Row],[50D EMA]])/Table2[[#This Row],[50D EMA]]</f>
        <v>-9.8113105974102111E-2</v>
      </c>
      <c r="U519" s="1">
        <f>(Table2[[#This Row],[Close Price]]-Table2[[#This Row],[200D EMA]])/Table2[[#This Row],[200D EMA]]</f>
        <v>-6.8965205518912651E-2</v>
      </c>
      <c r="V519">
        <v>0.94860545196313495</v>
      </c>
      <c r="W519">
        <v>5643.05</v>
      </c>
      <c r="X519">
        <v>5803.7</v>
      </c>
      <c r="Y519">
        <v>5643.05</v>
      </c>
      <c r="Z519">
        <v>5895</v>
      </c>
      <c r="AA519">
        <v>5617.55</v>
      </c>
      <c r="AB519">
        <v>6862.25</v>
      </c>
      <c r="AC519" s="1">
        <f>(Table2[[#This Row],[Close Price]]/Table2[[#This Row],[Day Low]])-1</f>
        <v>1.3822312401980952E-3</v>
      </c>
      <c r="AD519" s="1">
        <f>(Table2[[#This Row],[Day High]]/Table2[[#This Row],[Close Price]])-1</f>
        <v>2.7049028022332777E-2</v>
      </c>
      <c r="AE519" s="1">
        <f>(Table2[[#This Row],[Close Price]]/Table2[[#This Row],[Current Week Low]])-1</f>
        <v>1.3822312401980952E-3</v>
      </c>
      <c r="AF519" s="1">
        <f>(Table2[[#This Row],[Current Week High]]/Table2[[#This Row],[Close Price]])-1</f>
        <v>4.3205889379473783E-2</v>
      </c>
      <c r="AG519" s="1">
        <f>(Table2[[#This Row],[Close Price]]/Table2[[#This Row],[Current Month Low]])-1</f>
        <v>5.927851109469362E-3</v>
      </c>
      <c r="AH519" s="1">
        <f>(Table2[[#This Row],[Current Month High]]/Table2[[#This Row],[Close Price]])-1</f>
        <v>0.21437482856561396</v>
      </c>
      <c r="AI519">
        <v>27.358715945388699</v>
      </c>
      <c r="AJ519">
        <v>15.2952338202889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-0.01</v>
      </c>
      <c r="AM519" t="s">
        <v>3189</v>
      </c>
      <c r="AN519">
        <v>-14.33</v>
      </c>
      <c r="AO519" t="s">
        <v>3189</v>
      </c>
      <c r="AP519">
        <v>-1.3408316489892E-2</v>
      </c>
      <c r="AQ519">
        <f>(Table2[[#This Row],[Sharpe Ratio]]-AVERAGE(Table2[Sharpe Ratio]))/_xlfn.STDEV.P(Table2[Sharpe Ratio])</f>
        <v>-0.81517329746877365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500</v>
      </c>
      <c r="AT519">
        <f>_xlfn.RANK.AVG(Table2[[#This Row],[6M Return vs Nifty Z-Score]],Table2[6M Return vs Nifty Z-Score])</f>
        <v>337</v>
      </c>
      <c r="AU519">
        <f>_xlfn.RANK.AVG(Table2[[#This Row],[Sharpe Ratio Z-Score]],Table2[Sharpe Ratio Z-Score])</f>
        <v>587</v>
      </c>
      <c r="AV519">
        <f>(Table2[[#This Row],[Rank 1Y]]+Table2[[#This Row],[Rank 6M]]+Table2[[#This Row],[Rank Sharpe]])/3</f>
        <v>474.66666666666669</v>
      </c>
    </row>
    <row r="520" spans="1:48" x14ac:dyDescent="0.3">
      <c r="A520" t="s">
        <v>511</v>
      </c>
      <c r="B520" t="s">
        <v>512</v>
      </c>
      <c r="C520" t="s">
        <v>3150</v>
      </c>
      <c r="D520" t="s">
        <v>221</v>
      </c>
      <c r="E520">
        <v>41306.819346750002</v>
      </c>
      <c r="F520">
        <v>673.8</v>
      </c>
      <c r="G520">
        <v>0.46477210755965698</v>
      </c>
      <c r="H520">
        <f>(Table2[[#This Row],[1Y Return vs Nifty]]-AVERAGE(Table2[1Y Return vs Nifty]))/_xlfn.STDEV.P(Table2[1Y Return vs Nifty])</f>
        <v>-0.33741856340249743</v>
      </c>
      <c r="I520">
        <v>-1.6655393087479999</v>
      </c>
      <c r="J520">
        <f>(Table2[[#This Row],[1M Return vs Nifty]]-AVERAGE(Table2[1M Return vs Nifty]))/_xlfn.STDEV.P(Table2[1M Return vs Nifty])</f>
        <v>-0.58810281906528417</v>
      </c>
      <c r="K520">
        <v>4.0372215021963402</v>
      </c>
      <c r="L520">
        <f>(Table2[[#This Row],[6M Return vs Nifty]]-AVERAGE(Table2[6M Return vs Nifty]))/_xlfn.STDEV.P(Table2[6M Return vs Nifty])</f>
        <v>-0.10503190781891281</v>
      </c>
      <c r="M520">
        <v>-3.4737672941953202</v>
      </c>
      <c r="N520">
        <f>(Table2[[#This Row],[1W Return vs Nifty]]-AVERAGE(Table2[1W Return vs Nifty]))/_xlfn.STDEV.P(Table2[1W Return vs Nifty])</f>
        <v>-1.0838176026226387</v>
      </c>
      <c r="O520">
        <v>679.83</v>
      </c>
      <c r="P520">
        <v>686.03232875310096</v>
      </c>
      <c r="Q520">
        <v>663.26898474930397</v>
      </c>
      <c r="R520">
        <v>35.626488309626602</v>
      </c>
      <c r="S520" s="1">
        <f>(Table2[[#This Row],[Close Price]]-Table2[[#This Row],[20D EMA]])/Table2[[#This Row],[20D EMA]]</f>
        <v>-8.8698645249548954E-3</v>
      </c>
      <c r="T520" s="1">
        <f>(Table2[[#This Row],[Close Price]]-Table2[[#This Row],[50D EMA]])/Table2[[#This Row],[50D EMA]]</f>
        <v>-1.783054273161425E-2</v>
      </c>
      <c r="U520" s="1">
        <f>(Table2[[#This Row],[Close Price]]-Table2[[#This Row],[200D EMA]])/Table2[[#This Row],[200D EMA]]</f>
        <v>1.5877442625598419E-2</v>
      </c>
      <c r="V520">
        <v>0.51563134387167597</v>
      </c>
      <c r="W520">
        <v>663.2</v>
      </c>
      <c r="X520">
        <v>679</v>
      </c>
      <c r="Y520">
        <v>663.2</v>
      </c>
      <c r="Z520">
        <v>701</v>
      </c>
      <c r="AA520">
        <v>658.65</v>
      </c>
      <c r="AB520">
        <v>720.9</v>
      </c>
      <c r="AC520" s="1">
        <f>(Table2[[#This Row],[Close Price]]/Table2[[#This Row],[Day Low]])-1</f>
        <v>1.5983112183353354E-2</v>
      </c>
      <c r="AD520" s="1">
        <f>(Table2[[#This Row],[Day High]]/Table2[[#This Row],[Close Price]])-1</f>
        <v>7.7174235678243441E-3</v>
      </c>
      <c r="AE520" s="1">
        <f>(Table2[[#This Row],[Close Price]]/Table2[[#This Row],[Current Week Low]])-1</f>
        <v>1.5983112183353354E-2</v>
      </c>
      <c r="AF520" s="1">
        <f>(Table2[[#This Row],[Current Week High]]/Table2[[#This Row],[Close Price]])-1</f>
        <v>4.0368061739388672E-2</v>
      </c>
      <c r="AG520" s="1">
        <f>(Table2[[#This Row],[Close Price]]/Table2[[#This Row],[Current Month Low]])-1</f>
        <v>2.3001594169892892E-2</v>
      </c>
      <c r="AH520" s="1">
        <f>(Table2[[#This Row],[Current Month High]]/Table2[[#This Row],[Close Price]])-1</f>
        <v>6.990204808548528E-2</v>
      </c>
      <c r="AI520">
        <v>14.076877411694801</v>
      </c>
      <c r="AJ520">
        <v>26.749435665914199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0.05</v>
      </c>
      <c r="AM520" t="s">
        <v>3190</v>
      </c>
      <c r="AN520">
        <v>-5.58</v>
      </c>
      <c r="AO520" t="s">
        <v>3189</v>
      </c>
      <c r="AP520">
        <v>-5.7265777585031999E-2</v>
      </c>
      <c r="AQ520">
        <f>(Table2[[#This Row],[Sharpe Ratio]]-AVERAGE(Table2[Sharpe Ratio]))/_xlfn.STDEV.P(Table2[Sharpe Ratio])</f>
        <v>-1.3216245534112618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428</v>
      </c>
      <c r="AT520">
        <f>_xlfn.RANK.AVG(Table2[[#This Row],[6M Return vs Nifty Z-Score]],Table2[6M Return vs Nifty Z-Score])</f>
        <v>332</v>
      </c>
      <c r="AU520">
        <f>_xlfn.RANK.AVG(Table2[[#This Row],[Sharpe Ratio Z-Score]],Table2[Sharpe Ratio Z-Score])</f>
        <v>672</v>
      </c>
      <c r="AV520">
        <f>(Table2[[#This Row],[Rank 1Y]]+Table2[[#This Row],[Rank 6M]]+Table2[[#This Row],[Rank Sharpe]])/3</f>
        <v>477.33333333333331</v>
      </c>
    </row>
    <row r="521" spans="1:48" x14ac:dyDescent="0.3">
      <c r="A521" t="s">
        <v>590</v>
      </c>
      <c r="B521" t="s">
        <v>591</v>
      </c>
      <c r="C521" t="s">
        <v>3152</v>
      </c>
      <c r="D521" t="s">
        <v>262</v>
      </c>
      <c r="E521">
        <v>32462.890510050001</v>
      </c>
      <c r="F521">
        <v>3478.65</v>
      </c>
      <c r="G521">
        <v>-22.972831473437498</v>
      </c>
      <c r="H521">
        <f>(Table2[[#This Row],[1Y Return vs Nifty]]-AVERAGE(Table2[1Y Return vs Nifty]))/_xlfn.STDEV.P(Table2[1Y Return vs Nifty])</f>
        <v>-0.79277953994046446</v>
      </c>
      <c r="I521">
        <v>-9.7755254072052793</v>
      </c>
      <c r="J521">
        <f>(Table2[[#This Row],[1M Return vs Nifty]]-AVERAGE(Table2[1M Return vs Nifty]))/_xlfn.STDEV.P(Table2[1M Return vs Nifty])</f>
        <v>-1.3392872815439127</v>
      </c>
      <c r="K521">
        <v>-10.129766094786399</v>
      </c>
      <c r="L521">
        <f>(Table2[[#This Row],[6M Return vs Nifty]]-AVERAGE(Table2[6M Return vs Nifty]))/_xlfn.STDEV.P(Table2[6M Return vs Nifty])</f>
        <v>-0.56314456378949396</v>
      </c>
      <c r="M521">
        <v>-2.1839404321934701</v>
      </c>
      <c r="N521">
        <f>(Table2[[#This Row],[1W Return vs Nifty]]-AVERAGE(Table2[1W Return vs Nifty]))/_xlfn.STDEV.P(Table2[1W Return vs Nifty])</f>
        <v>-0.81075980489115407</v>
      </c>
      <c r="O521">
        <v>3596.83</v>
      </c>
      <c r="P521">
        <v>3843.4885604920401</v>
      </c>
      <c r="Q521">
        <v>3951.6189556854301</v>
      </c>
      <c r="R521">
        <v>39.146465339807698</v>
      </c>
      <c r="S521" s="1">
        <f>(Table2[[#This Row],[Close Price]]-Table2[[#This Row],[20D EMA]])/Table2[[#This Row],[20D EMA]]</f>
        <v>-3.2856709936249374E-2</v>
      </c>
      <c r="T521" s="1">
        <f>(Table2[[#This Row],[Close Price]]-Table2[[#This Row],[50D EMA]])/Table2[[#This Row],[50D EMA]]</f>
        <v>-9.492380548293701E-2</v>
      </c>
      <c r="U521" s="1">
        <f>(Table2[[#This Row],[Close Price]]-Table2[[#This Row],[200D EMA]])/Table2[[#This Row],[200D EMA]]</f>
        <v>-0.11968991974920593</v>
      </c>
      <c r="V521">
        <v>0.495874712694095</v>
      </c>
      <c r="W521">
        <v>3442.5</v>
      </c>
      <c r="X521">
        <v>3487</v>
      </c>
      <c r="Y521">
        <v>3427.35</v>
      </c>
      <c r="Z521">
        <v>3549.95</v>
      </c>
      <c r="AA521">
        <v>3337</v>
      </c>
      <c r="AB521">
        <v>3870</v>
      </c>
      <c r="AC521" s="1">
        <f>(Table2[[#This Row],[Close Price]]/Table2[[#This Row],[Day Low]])-1</f>
        <v>1.0501089324618684E-2</v>
      </c>
      <c r="AD521" s="1">
        <f>(Table2[[#This Row],[Day High]]/Table2[[#This Row],[Close Price]])-1</f>
        <v>2.4003564601209337E-3</v>
      </c>
      <c r="AE521" s="1">
        <f>(Table2[[#This Row],[Close Price]]/Table2[[#This Row],[Current Week Low]])-1</f>
        <v>1.4967832290253558E-2</v>
      </c>
      <c r="AF521" s="1">
        <f>(Table2[[#This Row],[Current Week High]]/Table2[[#This Row],[Close Price]])-1</f>
        <v>2.0496456958877696E-2</v>
      </c>
      <c r="AG521" s="1">
        <f>(Table2[[#This Row],[Close Price]]/Table2[[#This Row],[Current Month Low]])-1</f>
        <v>4.2448306862451268E-2</v>
      </c>
      <c r="AH521" s="1">
        <f>(Table2[[#This Row],[Current Month High]]/Table2[[#This Row],[Close Price]])-1</f>
        <v>0.11250053900219914</v>
      </c>
      <c r="AI521">
        <v>42.295143230850996</v>
      </c>
      <c r="AJ521">
        <v>4.2448306862451197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</v>
      </c>
      <c r="AM521" t="s">
        <v>3189</v>
      </c>
      <c r="AN521">
        <v>-4.91</v>
      </c>
      <c r="AO521" t="s">
        <v>3189</v>
      </c>
      <c r="AP521">
        <v>6.6313268918312004E-2</v>
      </c>
      <c r="AQ521">
        <f>(Table2[[#This Row],[Sharpe Ratio]]-AVERAGE(Table2[Sharpe Ratio]))/_xlfn.STDEV.P(Table2[Sharpe Ratio])</f>
        <v>0.10542484130915411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595</v>
      </c>
      <c r="AT521">
        <f>_xlfn.RANK.AVG(Table2[[#This Row],[6M Return vs Nifty Z-Score]],Table2[6M Return vs Nifty Z-Score])</f>
        <v>515</v>
      </c>
      <c r="AU521">
        <f>_xlfn.RANK.AVG(Table2[[#This Row],[Sharpe Ratio Z-Score]],Table2[Sharpe Ratio Z-Score])</f>
        <v>322</v>
      </c>
      <c r="AV521">
        <f>(Table2[[#This Row],[Rank 1Y]]+Table2[[#This Row],[Rank 6M]]+Table2[[#This Row],[Rank Sharpe]])/3</f>
        <v>477.33333333333331</v>
      </c>
    </row>
    <row r="522" spans="1:48" x14ac:dyDescent="0.3">
      <c r="A522" t="s">
        <v>964</v>
      </c>
      <c r="B522" t="s">
        <v>965</v>
      </c>
      <c r="C522" t="s">
        <v>3144</v>
      </c>
      <c r="D522" t="s">
        <v>966</v>
      </c>
      <c r="E522">
        <v>15552.797543250001</v>
      </c>
      <c r="F522">
        <v>174.9</v>
      </c>
      <c r="G522">
        <v>-1.36225776329874</v>
      </c>
      <c r="H522">
        <f>(Table2[[#This Row],[1Y Return vs Nifty]]-AVERAGE(Table2[1Y Return vs Nifty]))/_xlfn.STDEV.P(Table2[1Y Return vs Nifty])</f>
        <v>-0.37291528572237892</v>
      </c>
      <c r="I522">
        <v>-3.0972889992515902</v>
      </c>
      <c r="J522">
        <f>(Table2[[#This Row],[1M Return vs Nifty]]-AVERAGE(Table2[1M Return vs Nifty]))/_xlfn.STDEV.P(Table2[1M Return vs Nifty])</f>
        <v>-0.7207181045427119</v>
      </c>
      <c r="K522">
        <v>6.8122721596764499</v>
      </c>
      <c r="L522">
        <f>(Table2[[#This Row],[6M Return vs Nifty]]-AVERAGE(Table2[6M Return vs Nifty]))/_xlfn.STDEV.P(Table2[6M Return vs Nifty])</f>
        <v>-1.5296117591929292E-2</v>
      </c>
      <c r="M522">
        <v>3.7214665661131501</v>
      </c>
      <c r="N522">
        <f>(Table2[[#This Row],[1W Return vs Nifty]]-AVERAGE(Table2[1W Return vs Nifty]))/_xlfn.STDEV.P(Table2[1W Return vs Nifty])</f>
        <v>0.43942150018961246</v>
      </c>
      <c r="O522">
        <v>171.3</v>
      </c>
      <c r="P522">
        <v>181.219019305004</v>
      </c>
      <c r="Q522">
        <v>175.52826886416</v>
      </c>
      <c r="R522">
        <v>67.388893952065203</v>
      </c>
      <c r="S522" s="1">
        <f>(Table2[[#This Row],[Close Price]]-Table2[[#This Row],[20D EMA]])/Table2[[#This Row],[20D EMA]]</f>
        <v>2.101576182136599E-2</v>
      </c>
      <c r="T522" s="1">
        <f>(Table2[[#This Row],[Close Price]]-Table2[[#This Row],[50D EMA]])/Table2[[#This Row],[50D EMA]]</f>
        <v>-3.4869514961719604E-2</v>
      </c>
      <c r="U522" s="1">
        <f>(Table2[[#This Row],[Close Price]]-Table2[[#This Row],[200D EMA]])/Table2[[#This Row],[200D EMA]]</f>
        <v>-3.5793030275152109E-3</v>
      </c>
      <c r="V522">
        <v>0.29003528299319098</v>
      </c>
      <c r="W522">
        <v>171.7</v>
      </c>
      <c r="X522">
        <v>176.5</v>
      </c>
      <c r="Y522">
        <v>165.2</v>
      </c>
      <c r="Z522">
        <v>176.5</v>
      </c>
      <c r="AA522">
        <v>159.11000000000001</v>
      </c>
      <c r="AB522">
        <v>180</v>
      </c>
      <c r="AC522" s="1">
        <f>(Table2[[#This Row],[Close Price]]/Table2[[#This Row],[Day Low]])-1</f>
        <v>1.8637157833430562E-2</v>
      </c>
      <c r="AD522" s="1">
        <f>(Table2[[#This Row],[Day High]]/Table2[[#This Row],[Close Price]])-1</f>
        <v>9.1480846197826704E-3</v>
      </c>
      <c r="AE522" s="1">
        <f>(Table2[[#This Row],[Close Price]]/Table2[[#This Row],[Current Week Low]])-1</f>
        <v>5.871670702179177E-2</v>
      </c>
      <c r="AF522" s="1">
        <f>(Table2[[#This Row],[Current Week High]]/Table2[[#This Row],[Close Price]])-1</f>
        <v>9.1480846197826704E-3</v>
      </c>
      <c r="AG522" s="1">
        <f>(Table2[[#This Row],[Close Price]]/Table2[[#This Row],[Current Month Low]])-1</f>
        <v>9.9239519829048994E-2</v>
      </c>
      <c r="AH522" s="1">
        <f>(Table2[[#This Row],[Current Month High]]/Table2[[#This Row],[Close Price]])-1</f>
        <v>2.9159519725557415E-2</v>
      </c>
      <c r="AI522">
        <v>39.736992567181197</v>
      </c>
      <c r="AJ522">
        <v>34.331797235022997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-7.0000000000000007E-2</v>
      </c>
      <c r="AM522" t="s">
        <v>3189</v>
      </c>
      <c r="AN522">
        <v>2.2400000000000002</v>
      </c>
      <c r="AO522" t="s">
        <v>3190</v>
      </c>
      <c r="AP522">
        <v>-7.1995686604141004E-2</v>
      </c>
      <c r="AQ522">
        <f>(Table2[[#This Row],[Sharpe Ratio]]-AVERAGE(Table2[Sharpe Ratio]))/_xlfn.STDEV.P(Table2[Sharpe Ratio])</f>
        <v>-1.4917206040345163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443</v>
      </c>
      <c r="AT522">
        <f>_xlfn.RANK.AVG(Table2[[#This Row],[6M Return vs Nifty Z-Score]],Table2[6M Return vs Nifty Z-Score])</f>
        <v>302</v>
      </c>
      <c r="AU522">
        <f>_xlfn.RANK.AVG(Table2[[#This Row],[Sharpe Ratio Z-Score]],Table2[Sharpe Ratio Z-Score])</f>
        <v>689</v>
      </c>
      <c r="AV522">
        <f>(Table2[[#This Row],[Rank 1Y]]+Table2[[#This Row],[Rank 6M]]+Table2[[#This Row],[Rank Sharpe]])/3</f>
        <v>478</v>
      </c>
    </row>
    <row r="523" spans="1:48" x14ac:dyDescent="0.3">
      <c r="A523" t="s">
        <v>442</v>
      </c>
      <c r="B523" t="s">
        <v>443</v>
      </c>
      <c r="C523" t="s">
        <v>3144</v>
      </c>
      <c r="D523" t="s">
        <v>34</v>
      </c>
      <c r="E523">
        <v>50944.353420539999</v>
      </c>
      <c r="F523">
        <v>111.9</v>
      </c>
      <c r="G523">
        <v>-14.1158567520809</v>
      </c>
      <c r="H523">
        <f>(Table2[[#This Row],[1Y Return vs Nifty]]-AVERAGE(Table2[1Y Return vs Nifty]))/_xlfn.STDEV.P(Table2[1Y Return vs Nifty])</f>
        <v>-0.62070048568258707</v>
      </c>
      <c r="I523">
        <v>16.065551132890299</v>
      </c>
      <c r="J523">
        <f>(Table2[[#This Row],[1M Return vs Nifty]]-AVERAGE(Table2[1M Return vs Nifty]))/_xlfn.STDEV.P(Table2[1M Return vs Nifty])</f>
        <v>1.0542328743455445</v>
      </c>
      <c r="K523">
        <v>-18.669785543779799</v>
      </c>
      <c r="L523">
        <f>(Table2[[#This Row],[6M Return vs Nifty]]-AVERAGE(Table2[6M Return vs Nifty]))/_xlfn.STDEV.P(Table2[6M Return vs Nifty])</f>
        <v>-0.83930002485956767</v>
      </c>
      <c r="M523">
        <v>4.0052571534624803</v>
      </c>
      <c r="N523">
        <f>(Table2[[#This Row],[1W Return vs Nifty]]-AVERAGE(Table2[1W Return vs Nifty]))/_xlfn.STDEV.P(Table2[1W Return vs Nifty])</f>
        <v>0.49950028679378039</v>
      </c>
      <c r="O523">
        <v>107.26</v>
      </c>
      <c r="P523">
        <v>108.502066912632</v>
      </c>
      <c r="Q523">
        <v>114.97970325275</v>
      </c>
      <c r="R523">
        <v>67.058753623043202</v>
      </c>
      <c r="S523" s="1">
        <f>(Table2[[#This Row],[Close Price]]-Table2[[#This Row],[20D EMA]])/Table2[[#This Row],[20D EMA]]</f>
        <v>4.3259369755733731E-2</v>
      </c>
      <c r="T523" s="1">
        <f>(Table2[[#This Row],[Close Price]]-Table2[[#This Row],[50D EMA]])/Table2[[#This Row],[50D EMA]]</f>
        <v>3.1316759063254394E-2</v>
      </c>
      <c r="U523" s="1">
        <f>(Table2[[#This Row],[Close Price]]-Table2[[#This Row],[200D EMA]])/Table2[[#This Row],[200D EMA]]</f>
        <v>-2.6784755618825581E-2</v>
      </c>
      <c r="V523">
        <v>1.1254871988778099</v>
      </c>
      <c r="W523">
        <v>109.84</v>
      </c>
      <c r="X523">
        <v>114.63</v>
      </c>
      <c r="Y523">
        <v>105.34</v>
      </c>
      <c r="Z523">
        <v>114.63</v>
      </c>
      <c r="AA523">
        <v>100.7</v>
      </c>
      <c r="AB523">
        <v>115</v>
      </c>
      <c r="AC523" s="1">
        <f>(Table2[[#This Row],[Close Price]]/Table2[[#This Row],[Day Low]])-1</f>
        <v>1.8754552075746611E-2</v>
      </c>
      <c r="AD523" s="1">
        <f>(Table2[[#This Row],[Day High]]/Table2[[#This Row],[Close Price]])-1</f>
        <v>2.4396782841823006E-2</v>
      </c>
      <c r="AE523" s="1">
        <f>(Table2[[#This Row],[Close Price]]/Table2[[#This Row],[Current Week Low]])-1</f>
        <v>6.2274539586102184E-2</v>
      </c>
      <c r="AF523" s="1">
        <f>(Table2[[#This Row],[Current Week High]]/Table2[[#This Row],[Close Price]])-1</f>
        <v>2.4396782841823006E-2</v>
      </c>
      <c r="AG523" s="1">
        <f>(Table2[[#This Row],[Close Price]]/Table2[[#This Row],[Current Month Low]])-1</f>
        <v>0.11122144985104265</v>
      </c>
      <c r="AH523" s="1">
        <f>(Table2[[#This Row],[Current Month High]]/Table2[[#This Row],[Close Price]])-1</f>
        <v>2.7703306523681803E-2</v>
      </c>
      <c r="AI523">
        <v>41.152815013404798</v>
      </c>
      <c r="AJ523">
        <v>16.5625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-0.03</v>
      </c>
      <c r="AM523" t="s">
        <v>3189</v>
      </c>
      <c r="AN523">
        <v>0.23</v>
      </c>
      <c r="AO523" t="s">
        <v>3190</v>
      </c>
      <c r="AP523">
        <v>7.7267076618290007E-2</v>
      </c>
      <c r="AQ523">
        <f>(Table2[[#This Row],[Sharpe Ratio]]-AVERAGE(Table2[Sharpe Ratio]))/_xlfn.STDEV.P(Table2[Sharpe Ratio])</f>
        <v>0.23191573997225759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527</v>
      </c>
      <c r="AT523">
        <f>_xlfn.RANK.AVG(Table2[[#This Row],[6M Return vs Nifty Z-Score]],Table2[6M Return vs Nifty Z-Score])</f>
        <v>626</v>
      </c>
      <c r="AU523">
        <f>_xlfn.RANK.AVG(Table2[[#This Row],[Sharpe Ratio Z-Score]],Table2[Sharpe Ratio Z-Score])</f>
        <v>286</v>
      </c>
      <c r="AV523">
        <f>(Table2[[#This Row],[Rank 1Y]]+Table2[[#This Row],[Rank 6M]]+Table2[[#This Row],[Rank Sharpe]])/3</f>
        <v>479.66666666666669</v>
      </c>
    </row>
    <row r="524" spans="1:48" x14ac:dyDescent="0.3">
      <c r="A524" t="s">
        <v>1495</v>
      </c>
      <c r="B524" t="s">
        <v>1496</v>
      </c>
      <c r="C524" t="s">
        <v>3146</v>
      </c>
      <c r="D524" t="s">
        <v>371</v>
      </c>
      <c r="E524">
        <v>6920.4858846199904</v>
      </c>
      <c r="F524">
        <v>302.35000000000002</v>
      </c>
      <c r="G524">
        <v>-32.560650081184001</v>
      </c>
      <c r="H524">
        <f>(Table2[[#This Row],[1Y Return vs Nifty]]-AVERAGE(Table2[1Y Return vs Nifty]))/_xlfn.STDEV.P(Table2[1Y Return vs Nifty])</f>
        <v>-0.97905790363939482</v>
      </c>
      <c r="I524">
        <v>15.920265081815501</v>
      </c>
      <c r="J524">
        <f>(Table2[[#This Row],[1M Return vs Nifty]]-AVERAGE(Table2[1M Return vs Nifty]))/_xlfn.STDEV.P(Table2[1M Return vs Nifty])</f>
        <v>1.040775807606179</v>
      </c>
      <c r="K524">
        <v>5.5227885429221901</v>
      </c>
      <c r="L524">
        <f>(Table2[[#This Row],[6M Return vs Nifty]]-AVERAGE(Table2[6M Return vs Nifty]))/_xlfn.STDEV.P(Table2[6M Return vs Nifty])</f>
        <v>-5.6993674003121268E-2</v>
      </c>
      <c r="M524">
        <v>4.2942107467695401</v>
      </c>
      <c r="N524">
        <f>(Table2[[#This Row],[1W Return vs Nifty]]-AVERAGE(Table2[1W Return vs Nifty]))/_xlfn.STDEV.P(Table2[1W Return vs Nifty])</f>
        <v>0.56067208756754316</v>
      </c>
      <c r="O524">
        <v>289.83999999999997</v>
      </c>
      <c r="P524">
        <v>289.85448780258798</v>
      </c>
      <c r="Q524">
        <v>304.88166263117802</v>
      </c>
      <c r="R524">
        <v>67.486719210423502</v>
      </c>
      <c r="S524" s="1">
        <f>(Table2[[#This Row],[Close Price]]-Table2[[#This Row],[20D EMA]])/Table2[[#This Row],[20D EMA]]</f>
        <v>4.3161744410709524E-2</v>
      </c>
      <c r="T524" s="1">
        <f>(Table2[[#This Row],[Close Price]]-Table2[[#This Row],[50D EMA]])/Table2[[#This Row],[50D EMA]]</f>
        <v>4.3109604036637841E-2</v>
      </c>
      <c r="U524" s="1">
        <f>(Table2[[#This Row],[Close Price]]-Table2[[#This Row],[200D EMA]])/Table2[[#This Row],[200D EMA]]</f>
        <v>-8.3037550022829736E-3</v>
      </c>
      <c r="V524">
        <v>0.94205929950668998</v>
      </c>
      <c r="W524">
        <v>301.5</v>
      </c>
      <c r="X524">
        <v>310</v>
      </c>
      <c r="Y524">
        <v>297.05</v>
      </c>
      <c r="Z524">
        <v>310</v>
      </c>
      <c r="AA524">
        <v>265.3</v>
      </c>
      <c r="AB524">
        <v>310</v>
      </c>
      <c r="AC524" s="1">
        <f>(Table2[[#This Row],[Close Price]]/Table2[[#This Row],[Day Low]])-1</f>
        <v>2.8192371475954658E-3</v>
      </c>
      <c r="AD524" s="1">
        <f>(Table2[[#This Row],[Day High]]/Table2[[#This Row],[Close Price]])-1</f>
        <v>2.5301802546717322E-2</v>
      </c>
      <c r="AE524" s="1">
        <f>(Table2[[#This Row],[Close Price]]/Table2[[#This Row],[Current Week Low]])-1</f>
        <v>1.7842114122201602E-2</v>
      </c>
      <c r="AF524" s="1">
        <f>(Table2[[#This Row],[Current Week High]]/Table2[[#This Row],[Close Price]])-1</f>
        <v>2.5301802546717322E-2</v>
      </c>
      <c r="AG524" s="1">
        <f>(Table2[[#This Row],[Close Price]]/Table2[[#This Row],[Current Month Low]])-1</f>
        <v>0.13965322276667935</v>
      </c>
      <c r="AH524" s="1">
        <f>(Table2[[#This Row],[Current Month High]]/Table2[[#This Row],[Close Price]])-1</f>
        <v>2.5301802546717322E-2</v>
      </c>
      <c r="AI524">
        <v>27.732760046303898</v>
      </c>
      <c r="AJ524">
        <v>17.121828394344298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0.12</v>
      </c>
      <c r="AM524" t="s">
        <v>3190</v>
      </c>
      <c r="AN524">
        <v>7.98</v>
      </c>
      <c r="AO524" t="s">
        <v>3190</v>
      </c>
      <c r="AP524">
        <v>1.0905506741841001E-2</v>
      </c>
      <c r="AQ524">
        <f>(Table2[[#This Row],[Sharpe Ratio]]-AVERAGE(Table2[Sharpe Ratio]))/_xlfn.STDEV.P(Table2[Sharpe Ratio])</f>
        <v>-0.53440541886853798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650</v>
      </c>
      <c r="AT524">
        <f>_xlfn.RANK.AVG(Table2[[#This Row],[6M Return vs Nifty Z-Score]],Table2[6M Return vs Nifty Z-Score])</f>
        <v>317</v>
      </c>
      <c r="AU524">
        <f>_xlfn.RANK.AVG(Table2[[#This Row],[Sharpe Ratio Z-Score]],Table2[Sharpe Ratio Z-Score])</f>
        <v>478</v>
      </c>
      <c r="AV524">
        <f>(Table2[[#This Row],[Rank 1Y]]+Table2[[#This Row],[Rank 6M]]+Table2[[#This Row],[Rank Sharpe]])/3</f>
        <v>481.66666666666669</v>
      </c>
    </row>
    <row r="525" spans="1:48" x14ac:dyDescent="0.3">
      <c r="A525" t="s">
        <v>2175</v>
      </c>
      <c r="B525" t="s">
        <v>2176</v>
      </c>
      <c r="C525" t="s">
        <v>3150</v>
      </c>
      <c r="D525" t="s">
        <v>262</v>
      </c>
      <c r="E525">
        <v>2776.8324899999998</v>
      </c>
      <c r="F525">
        <v>286.5</v>
      </c>
      <c r="G525">
        <v>-9.7866538121192406</v>
      </c>
      <c r="H525">
        <f>(Table2[[#This Row],[1Y Return vs Nifty]]-AVERAGE(Table2[1Y Return vs Nifty]))/_xlfn.STDEV.P(Table2[1Y Return vs Nifty])</f>
        <v>-0.53658992072831346</v>
      </c>
      <c r="I525">
        <v>15.5765848782248</v>
      </c>
      <c r="J525">
        <f>(Table2[[#This Row],[1M Return vs Nifty]]-AVERAGE(Table2[1M Return vs Nifty]))/_xlfn.STDEV.P(Table2[1M Return vs Nifty])</f>
        <v>1.0089425558761995</v>
      </c>
      <c r="K525">
        <v>-13.775054605451</v>
      </c>
      <c r="L525">
        <f>(Table2[[#This Row],[6M Return vs Nifty]]-AVERAGE(Table2[6M Return vs Nifty]))/_xlfn.STDEV.P(Table2[6M Return vs Nifty])</f>
        <v>-0.68102091470514425</v>
      </c>
      <c r="M525">
        <v>-1.4205889149615001</v>
      </c>
      <c r="N525">
        <f>(Table2[[#This Row],[1W Return vs Nifty]]-AVERAGE(Table2[1W Return vs Nifty]))/_xlfn.STDEV.P(Table2[1W Return vs Nifty])</f>
        <v>-0.64915742992832737</v>
      </c>
      <c r="O525">
        <v>279.66000000000003</v>
      </c>
      <c r="P525">
        <v>284.81146271346199</v>
      </c>
      <c r="Q525">
        <v>297.30707202370701</v>
      </c>
      <c r="R525">
        <v>60.839012995484197</v>
      </c>
      <c r="S525" s="1">
        <f>(Table2[[#This Row],[Close Price]]-Table2[[#This Row],[20D EMA]])/Table2[[#This Row],[20D EMA]]</f>
        <v>2.4458270757348115E-2</v>
      </c>
      <c r="T525" s="1">
        <f>(Table2[[#This Row],[Close Price]]-Table2[[#This Row],[50D EMA]])/Table2[[#This Row],[50D EMA]]</f>
        <v>5.9286142153512304E-3</v>
      </c>
      <c r="U525" s="1">
        <f>(Table2[[#This Row],[Close Price]]-Table2[[#This Row],[200D EMA]])/Table2[[#This Row],[200D EMA]]</f>
        <v>-3.6349865309780661E-2</v>
      </c>
      <c r="V525">
        <v>0.58591870199123897</v>
      </c>
      <c r="W525">
        <v>283</v>
      </c>
      <c r="X525">
        <v>289</v>
      </c>
      <c r="Y525">
        <v>280.39999999999998</v>
      </c>
      <c r="Z525">
        <v>291.8</v>
      </c>
      <c r="AA525">
        <v>258.3</v>
      </c>
      <c r="AB525">
        <v>306.55</v>
      </c>
      <c r="AC525" s="1">
        <f>(Table2[[#This Row],[Close Price]]/Table2[[#This Row],[Day Low]])-1</f>
        <v>1.2367491166077826E-2</v>
      </c>
      <c r="AD525" s="1">
        <f>(Table2[[#This Row],[Day High]]/Table2[[#This Row],[Close Price]])-1</f>
        <v>8.7260034904013128E-3</v>
      </c>
      <c r="AE525" s="1">
        <f>(Table2[[#This Row],[Close Price]]/Table2[[#This Row],[Current Week Low]])-1</f>
        <v>2.1754636233951574E-2</v>
      </c>
      <c r="AF525" s="1">
        <f>(Table2[[#This Row],[Current Week High]]/Table2[[#This Row],[Close Price]])-1</f>
        <v>1.8499127399651094E-2</v>
      </c>
      <c r="AG525" s="1">
        <f>(Table2[[#This Row],[Close Price]]/Table2[[#This Row],[Current Month Low]])-1</f>
        <v>0.10917537746806039</v>
      </c>
      <c r="AH525" s="1">
        <f>(Table2[[#This Row],[Current Month High]]/Table2[[#This Row],[Close Price]])-1</f>
        <v>6.9982547993019173E-2</v>
      </c>
      <c r="AI525">
        <v>40.1570680628272</v>
      </c>
      <c r="AJ525">
        <v>18.0956306677658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</v>
      </c>
      <c r="AM525" t="s">
        <v>3191</v>
      </c>
      <c r="AN525">
        <v>-0.62</v>
      </c>
      <c r="AO525" t="s">
        <v>3189</v>
      </c>
      <c r="AP525">
        <v>5.1730902759943999E-2</v>
      </c>
      <c r="AQ525">
        <f>(Table2[[#This Row],[Sharpe Ratio]]-AVERAGE(Table2[Sharpe Ratio]))/_xlfn.STDEV.P(Table2[Sharpe Ratio])</f>
        <v>-6.2967433827290129E-2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502</v>
      </c>
      <c r="AT525">
        <f>_xlfn.RANK.AVG(Table2[[#This Row],[6M Return vs Nifty Z-Score]],Table2[6M Return vs Nifty Z-Score])</f>
        <v>570</v>
      </c>
      <c r="AU525">
        <f>_xlfn.RANK.AVG(Table2[[#This Row],[Sharpe Ratio Z-Score]],Table2[Sharpe Ratio Z-Score])</f>
        <v>373</v>
      </c>
      <c r="AV525">
        <f>(Table2[[#This Row],[Rank 1Y]]+Table2[[#This Row],[Rank 6M]]+Table2[[#This Row],[Rank Sharpe]])/3</f>
        <v>481.66666666666669</v>
      </c>
    </row>
    <row r="526" spans="1:48" x14ac:dyDescent="0.3">
      <c r="A526" t="s">
        <v>1254</v>
      </c>
      <c r="B526" t="s">
        <v>1255</v>
      </c>
      <c r="C526" t="s">
        <v>3157</v>
      </c>
      <c r="D526" t="s">
        <v>136</v>
      </c>
      <c r="E526">
        <v>9341.8378033589997</v>
      </c>
      <c r="F526">
        <v>173.49</v>
      </c>
      <c r="G526">
        <v>-37.774386708565501</v>
      </c>
      <c r="H526">
        <f>(Table2[[#This Row],[1Y Return vs Nifty]]-AVERAGE(Table2[1Y Return vs Nifty]))/_xlfn.STDEV.P(Table2[1Y Return vs Nifty])</f>
        <v>-1.0803537632545439</v>
      </c>
      <c r="I526">
        <v>8.1097375305402597</v>
      </c>
      <c r="J526">
        <f>(Table2[[#This Row],[1M Return vs Nifty]]-AVERAGE(Table2[1M Return vs Nifty]))/_xlfn.STDEV.P(Table2[1M Return vs Nifty])</f>
        <v>0.31732858229030719</v>
      </c>
      <c r="K526">
        <v>-16.883577840761301</v>
      </c>
      <c r="L526">
        <f>(Table2[[#This Row],[6M Return vs Nifty]]-AVERAGE(Table2[6M Return vs Nifty]))/_xlfn.STDEV.P(Table2[6M Return vs Nifty])</f>
        <v>-0.78154008476339709</v>
      </c>
      <c r="M526">
        <v>7.5383109828229502</v>
      </c>
      <c r="N526">
        <f>(Table2[[#This Row],[1W Return vs Nifty]]-AVERAGE(Table2[1W Return vs Nifty]))/_xlfn.STDEV.P(Table2[1W Return vs Nifty])</f>
        <v>1.2474517571288544</v>
      </c>
      <c r="O526">
        <v>165.14</v>
      </c>
      <c r="P526">
        <v>173.046470539155</v>
      </c>
      <c r="Q526">
        <v>188.05437211512501</v>
      </c>
      <c r="R526">
        <v>66.894609197023101</v>
      </c>
      <c r="S526" s="1">
        <f>(Table2[[#This Row],[Close Price]]-Table2[[#This Row],[20D EMA]])/Table2[[#This Row],[20D EMA]]</f>
        <v>5.0563158532154678E-2</v>
      </c>
      <c r="T526" s="1">
        <f>(Table2[[#This Row],[Close Price]]-Table2[[#This Row],[50D EMA]])/Table2[[#This Row],[50D EMA]]</f>
        <v>2.5630656289210864E-3</v>
      </c>
      <c r="U526" s="1">
        <f>(Table2[[#This Row],[Close Price]]-Table2[[#This Row],[200D EMA]])/Table2[[#This Row],[200D EMA]]</f>
        <v>-7.7447665541159727E-2</v>
      </c>
      <c r="V526">
        <v>0.95782411570299297</v>
      </c>
      <c r="W526">
        <v>168.25</v>
      </c>
      <c r="X526">
        <v>174.2</v>
      </c>
      <c r="Y526">
        <v>159.5</v>
      </c>
      <c r="Z526">
        <v>174.2</v>
      </c>
      <c r="AA526">
        <v>150.91</v>
      </c>
      <c r="AB526">
        <v>179.4</v>
      </c>
      <c r="AC526" s="1">
        <f>(Table2[[#This Row],[Close Price]]/Table2[[#This Row],[Day Low]])-1</f>
        <v>3.114413075780087E-2</v>
      </c>
      <c r="AD526" s="1">
        <f>(Table2[[#This Row],[Day High]]/Table2[[#This Row],[Close Price]])-1</f>
        <v>4.0924548965357577E-3</v>
      </c>
      <c r="AE526" s="1">
        <f>(Table2[[#This Row],[Close Price]]/Table2[[#This Row],[Current Week Low]])-1</f>
        <v>8.7711598746081476E-2</v>
      </c>
      <c r="AF526" s="1">
        <f>(Table2[[#This Row],[Current Week High]]/Table2[[#This Row],[Close Price]])-1</f>
        <v>4.0924548965357577E-3</v>
      </c>
      <c r="AG526" s="1">
        <f>(Table2[[#This Row],[Close Price]]/Table2[[#This Row],[Current Month Low]])-1</f>
        <v>0.14962560466503216</v>
      </c>
      <c r="AH526" s="1">
        <f>(Table2[[#This Row],[Current Month High]]/Table2[[#This Row],[Close Price]])-1</f>
        <v>3.4065363997924925E-2</v>
      </c>
      <c r="AI526">
        <v>64.216957749726106</v>
      </c>
      <c r="AJ526">
        <v>14.9625604665032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3189</v>
      </c>
      <c r="AN526">
        <v>4.62</v>
      </c>
      <c r="AO526" t="s">
        <v>3190</v>
      </c>
      <c r="AP526">
        <v>0.119160153043447</v>
      </c>
      <c r="AQ526">
        <f>(Table2[[#This Row],[Sharpe Ratio]]-AVERAGE(Table2[Sharpe Ratio]))/_xlfn.STDEV.P(Table2[Sharpe Ratio])</f>
        <v>0.71568294037607927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676</v>
      </c>
      <c r="AT526">
        <f>_xlfn.RANK.AVG(Table2[[#This Row],[6M Return vs Nifty Z-Score]],Table2[6M Return vs Nifty Z-Score])</f>
        <v>608</v>
      </c>
      <c r="AU526">
        <f>_xlfn.RANK.AVG(Table2[[#This Row],[Sharpe Ratio Z-Score]],Table2[Sharpe Ratio Z-Score])</f>
        <v>165</v>
      </c>
      <c r="AV526">
        <f>(Table2[[#This Row],[Rank 1Y]]+Table2[[#This Row],[Rank 6M]]+Table2[[#This Row],[Rank Sharpe]])/3</f>
        <v>483</v>
      </c>
    </row>
    <row r="527" spans="1:48" x14ac:dyDescent="0.3">
      <c r="A527" t="s">
        <v>1293</v>
      </c>
      <c r="B527" t="s">
        <v>1294</v>
      </c>
      <c r="C527" t="s">
        <v>3146</v>
      </c>
      <c r="D527" t="s">
        <v>979</v>
      </c>
      <c r="E527">
        <v>8971.5843931950003</v>
      </c>
      <c r="F527">
        <v>42.15</v>
      </c>
      <c r="G527">
        <v>-34.491067940589602</v>
      </c>
      <c r="H527">
        <f>(Table2[[#This Row],[1Y Return vs Nifty]]-AVERAGE(Table2[1Y Return vs Nifty]))/_xlfn.STDEV.P(Table2[1Y Return vs Nifty])</f>
        <v>-1.0165633149135223</v>
      </c>
      <c r="I527">
        <v>9.2192896560291597</v>
      </c>
      <c r="J527">
        <f>(Table2[[#This Row],[1M Return vs Nifty]]-AVERAGE(Table2[1M Return vs Nifty]))/_xlfn.STDEV.P(Table2[1M Return vs Nifty])</f>
        <v>0.42010043748941139</v>
      </c>
      <c r="K527">
        <v>-2.1768437366442401</v>
      </c>
      <c r="L527">
        <f>(Table2[[#This Row],[6M Return vs Nifty]]-AVERAGE(Table2[6M Return vs Nifty]))/_xlfn.STDEV.P(Table2[6M Return vs Nifty])</f>
        <v>-0.30597384494223012</v>
      </c>
      <c r="M527">
        <v>5.4881438373055103</v>
      </c>
      <c r="N527">
        <f>(Table2[[#This Row],[1W Return vs Nifty]]-AVERAGE(Table2[1W Return vs Nifty]))/_xlfn.STDEV.P(Table2[1W Return vs Nifty])</f>
        <v>0.81342906599991638</v>
      </c>
      <c r="O527">
        <v>41.65</v>
      </c>
      <c r="P527">
        <v>43.583488165698803</v>
      </c>
      <c r="Q527">
        <v>45.796686620837797</v>
      </c>
      <c r="R527">
        <v>56.808572776235302</v>
      </c>
      <c r="S527" s="1">
        <f>(Table2[[#This Row],[Close Price]]-Table2[[#This Row],[20D EMA]])/Table2[[#This Row],[20D EMA]]</f>
        <v>1.2004801920768308E-2</v>
      </c>
      <c r="T527" s="1">
        <f>(Table2[[#This Row],[Close Price]]-Table2[[#This Row],[50D EMA]])/Table2[[#This Row],[50D EMA]]</f>
        <v>-3.2890625005710127E-2</v>
      </c>
      <c r="U527" s="1">
        <f>(Table2[[#This Row],[Close Price]]-Table2[[#This Row],[200D EMA]])/Table2[[#This Row],[200D EMA]]</f>
        <v>-7.9627739251741658E-2</v>
      </c>
      <c r="V527">
        <v>0.33967010850878498</v>
      </c>
      <c r="W527">
        <v>41.86</v>
      </c>
      <c r="X527">
        <v>43.4</v>
      </c>
      <c r="Y527">
        <v>39.700000000000003</v>
      </c>
      <c r="Z527">
        <v>43.4</v>
      </c>
      <c r="AA527">
        <v>38.200000000000003</v>
      </c>
      <c r="AB527">
        <v>44.1</v>
      </c>
      <c r="AC527" s="1">
        <f>(Table2[[#This Row],[Close Price]]/Table2[[#This Row],[Day Low]])-1</f>
        <v>6.9278547539417534E-3</v>
      </c>
      <c r="AD527" s="1">
        <f>(Table2[[#This Row],[Day High]]/Table2[[#This Row],[Close Price]])-1</f>
        <v>2.9655990510083052E-2</v>
      </c>
      <c r="AE527" s="1">
        <f>(Table2[[#This Row],[Close Price]]/Table2[[#This Row],[Current Week Low]])-1</f>
        <v>6.1712846347606876E-2</v>
      </c>
      <c r="AF527" s="1">
        <f>(Table2[[#This Row],[Current Week High]]/Table2[[#This Row],[Close Price]])-1</f>
        <v>2.9655990510083052E-2</v>
      </c>
      <c r="AG527" s="1">
        <f>(Table2[[#This Row],[Close Price]]/Table2[[#This Row],[Current Month Low]])-1</f>
        <v>0.10340314136125639</v>
      </c>
      <c r="AH527" s="1">
        <f>(Table2[[#This Row],[Current Month High]]/Table2[[#This Row],[Close Price]])-1</f>
        <v>4.6263345195729499E-2</v>
      </c>
      <c r="AI527">
        <v>34.045077105575302</v>
      </c>
      <c r="AJ527">
        <v>15.321477428180501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0.01</v>
      </c>
      <c r="AM527" t="s">
        <v>3190</v>
      </c>
      <c r="AN527">
        <v>-1.26</v>
      </c>
      <c r="AO527" t="s">
        <v>3189</v>
      </c>
      <c r="AP527">
        <v>4.7867885156977999E-2</v>
      </c>
      <c r="AQ527">
        <f>(Table2[[#This Row],[Sharpe Ratio]]-AVERAGE(Table2[Sharpe Ratio]))/_xlfn.STDEV.P(Table2[Sharpe Ratio])</f>
        <v>-0.10757626589137123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660</v>
      </c>
      <c r="AT527">
        <f>_xlfn.RANK.AVG(Table2[[#This Row],[6M Return vs Nifty Z-Score]],Table2[6M Return vs Nifty Z-Score])</f>
        <v>410</v>
      </c>
      <c r="AU527">
        <f>_xlfn.RANK.AVG(Table2[[#This Row],[Sharpe Ratio Z-Score]],Table2[Sharpe Ratio Z-Score])</f>
        <v>381</v>
      </c>
      <c r="AV527">
        <f>(Table2[[#This Row],[Rank 1Y]]+Table2[[#This Row],[Rank 6M]]+Table2[[#This Row],[Rank Sharpe]])/3</f>
        <v>483.66666666666669</v>
      </c>
    </row>
    <row r="528" spans="1:48" x14ac:dyDescent="0.3">
      <c r="A528" t="s">
        <v>1659</v>
      </c>
      <c r="B528" t="s">
        <v>1660</v>
      </c>
      <c r="C528" t="s">
        <v>3152</v>
      </c>
      <c r="D528" t="s">
        <v>262</v>
      </c>
      <c r="E528">
        <v>5497.5005156799998</v>
      </c>
      <c r="F528">
        <v>693.2</v>
      </c>
      <c r="G528">
        <v>-17.482840330919199</v>
      </c>
      <c r="H528">
        <f>(Table2[[#This Row],[1Y Return vs Nifty]]-AVERAGE(Table2[1Y Return vs Nifty]))/_xlfn.STDEV.P(Table2[1Y Return vs Nifty])</f>
        <v>-0.6861164282787916</v>
      </c>
      <c r="I528">
        <v>6.9544076781446904</v>
      </c>
      <c r="J528">
        <f>(Table2[[#This Row],[1M Return vs Nifty]]-AVERAGE(Table2[1M Return vs Nifty]))/_xlfn.STDEV.P(Table2[1M Return vs Nifty])</f>
        <v>0.21031658206969414</v>
      </c>
      <c r="K528">
        <v>0.651174957848209</v>
      </c>
      <c r="L528">
        <f>(Table2[[#This Row],[6M Return vs Nifty]]-AVERAGE(Table2[6M Return vs Nifty]))/_xlfn.STDEV.P(Table2[6M Return vs Nifty])</f>
        <v>-0.21452524682640231</v>
      </c>
      <c r="M528">
        <v>0.86064023400662704</v>
      </c>
      <c r="N528">
        <f>(Table2[[#This Row],[1W Return vs Nifty]]-AVERAGE(Table2[1W Return vs Nifty]))/_xlfn.STDEV.P(Table2[1W Return vs Nifty])</f>
        <v>-0.16621865272583169</v>
      </c>
      <c r="O528">
        <v>645.72</v>
      </c>
      <c r="P528">
        <v>664.97174387008295</v>
      </c>
      <c r="Q528">
        <v>687.49841234639905</v>
      </c>
      <c r="R528">
        <v>74.7119871784396</v>
      </c>
      <c r="S528" s="1">
        <f>(Table2[[#This Row],[Close Price]]-Table2[[#This Row],[20D EMA]])/Table2[[#This Row],[20D EMA]]</f>
        <v>7.3530322740506748E-2</v>
      </c>
      <c r="T528" s="1">
        <f>(Table2[[#This Row],[Close Price]]-Table2[[#This Row],[50D EMA]])/Table2[[#This Row],[50D EMA]]</f>
        <v>4.2450309190027957E-2</v>
      </c>
      <c r="U528" s="1">
        <f>(Table2[[#This Row],[Close Price]]-Table2[[#This Row],[200D EMA]])/Table2[[#This Row],[200D EMA]]</f>
        <v>8.2932375569301324E-3</v>
      </c>
      <c r="V528">
        <v>0.75768805863648103</v>
      </c>
      <c r="W528">
        <v>661.6</v>
      </c>
      <c r="X528">
        <v>705.1</v>
      </c>
      <c r="Y528">
        <v>625.95000000000005</v>
      </c>
      <c r="Z528">
        <v>705.1</v>
      </c>
      <c r="AA528">
        <v>611.20000000000005</v>
      </c>
      <c r="AB528">
        <v>705.1</v>
      </c>
      <c r="AC528" s="1">
        <f>(Table2[[#This Row],[Close Price]]/Table2[[#This Row],[Day Low]])-1</f>
        <v>4.7762998790810141E-2</v>
      </c>
      <c r="AD528" s="1">
        <f>(Table2[[#This Row],[Day High]]/Table2[[#This Row],[Close Price]])-1</f>
        <v>1.7166762839007532E-2</v>
      </c>
      <c r="AE528" s="1">
        <f>(Table2[[#This Row],[Close Price]]/Table2[[#This Row],[Current Week Low]])-1</f>
        <v>0.10743669622174301</v>
      </c>
      <c r="AF528" s="1">
        <f>(Table2[[#This Row],[Current Week High]]/Table2[[#This Row],[Close Price]])-1</f>
        <v>1.7166762839007532E-2</v>
      </c>
      <c r="AG528" s="1">
        <f>(Table2[[#This Row],[Close Price]]/Table2[[#This Row],[Current Month Low]])-1</f>
        <v>0.13416230366492155</v>
      </c>
      <c r="AH528" s="1">
        <f>(Table2[[#This Row],[Current Month High]]/Table2[[#This Row],[Close Price]])-1</f>
        <v>1.7166762839007532E-2</v>
      </c>
      <c r="AI528">
        <v>27.495672244662401</v>
      </c>
      <c r="AJ528">
        <v>19.3937306234929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0.05</v>
      </c>
      <c r="AM528" t="s">
        <v>3190</v>
      </c>
      <c r="AN528">
        <v>4.82</v>
      </c>
      <c r="AO528" t="s">
        <v>3190</v>
      </c>
      <c r="AQ528">
        <f>(Table2[[#This Row],[Sharpe Ratio]]-AVERAGE(Table2[Sharpe Ratio]))/_xlfn.STDEV.P(Table2[Sharpe Ratio])</f>
        <v>-0.66033855426170107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553</v>
      </c>
      <c r="AT528">
        <f>_xlfn.RANK.AVG(Table2[[#This Row],[6M Return vs Nifty Z-Score]],Table2[6M Return vs Nifty Z-Score])</f>
        <v>371</v>
      </c>
      <c r="AU528">
        <f>_xlfn.RANK.AVG(Table2[[#This Row],[Sharpe Ratio Z-Score]],Table2[Sharpe Ratio Z-Score])</f>
        <v>533</v>
      </c>
      <c r="AV528">
        <f>(Table2[[#This Row],[Rank 1Y]]+Table2[[#This Row],[Rank 6M]]+Table2[[#This Row],[Rank Sharpe]])/3</f>
        <v>485.66666666666669</v>
      </c>
    </row>
    <row r="529" spans="1:48" x14ac:dyDescent="0.3">
      <c r="A529" t="s">
        <v>1626</v>
      </c>
      <c r="B529" t="s">
        <v>1627</v>
      </c>
      <c r="C529" t="s">
        <v>3158</v>
      </c>
      <c r="D529" t="s">
        <v>256</v>
      </c>
      <c r="E529">
        <v>5746.8068006399999</v>
      </c>
      <c r="F529">
        <v>782.55</v>
      </c>
      <c r="G529">
        <v>-11.594184933248499</v>
      </c>
      <c r="H529">
        <f>(Table2[[#This Row],[1Y Return vs Nifty]]-AVERAGE(Table2[1Y Return vs Nifty]))/_xlfn.STDEV.P(Table2[1Y Return vs Nifty])</f>
        <v>-0.57170780868113835</v>
      </c>
      <c r="I529">
        <v>-4.0548803321993603</v>
      </c>
      <c r="J529">
        <f>(Table2[[#This Row],[1M Return vs Nifty]]-AVERAGE(Table2[1M Return vs Nifty]))/_xlfn.STDEV.P(Table2[1M Return vs Nifty])</f>
        <v>-0.80941464754312442</v>
      </c>
      <c r="K529">
        <v>-5.0544242680991003</v>
      </c>
      <c r="L529">
        <f>(Table2[[#This Row],[6M Return vs Nifty]]-AVERAGE(Table2[6M Return vs Nifty]))/_xlfn.STDEV.P(Table2[6M Return vs Nifty])</f>
        <v>-0.39902510591141332</v>
      </c>
      <c r="M529">
        <v>0.214215009330504</v>
      </c>
      <c r="N529">
        <f>(Table2[[#This Row],[1W Return vs Nifty]]-AVERAGE(Table2[1W Return vs Nifty]))/_xlfn.STDEV.P(Table2[1W Return vs Nifty])</f>
        <v>-0.30306760001337013</v>
      </c>
      <c r="O529">
        <v>793.86</v>
      </c>
      <c r="P529">
        <v>805.738714404917</v>
      </c>
      <c r="Q529">
        <v>786.24793153135101</v>
      </c>
      <c r="R529">
        <v>46.845931009249597</v>
      </c>
      <c r="S529" s="1">
        <f>(Table2[[#This Row],[Close Price]]-Table2[[#This Row],[20D EMA]])/Table2[[#This Row],[20D EMA]]</f>
        <v>-1.4246844531781497E-2</v>
      </c>
      <c r="T529" s="1">
        <f>(Table2[[#This Row],[Close Price]]-Table2[[#This Row],[50D EMA]])/Table2[[#This Row],[50D EMA]]</f>
        <v>-2.8779446724293507E-2</v>
      </c>
      <c r="U529" s="1">
        <f>(Table2[[#This Row],[Close Price]]-Table2[[#This Row],[200D EMA]])/Table2[[#This Row],[200D EMA]]</f>
        <v>-4.7032639235676105E-3</v>
      </c>
      <c r="V529">
        <v>0.239610696827009</v>
      </c>
      <c r="W529">
        <v>774.05</v>
      </c>
      <c r="X529">
        <v>788.5</v>
      </c>
      <c r="Y529">
        <v>762.3</v>
      </c>
      <c r="Z529">
        <v>788.5</v>
      </c>
      <c r="AA529">
        <v>737.2</v>
      </c>
      <c r="AB529">
        <v>894.2</v>
      </c>
      <c r="AC529" s="1">
        <f>(Table2[[#This Row],[Close Price]]/Table2[[#This Row],[Day Low]])-1</f>
        <v>1.0981202764679177E-2</v>
      </c>
      <c r="AD529" s="1">
        <f>(Table2[[#This Row],[Day High]]/Table2[[#This Row],[Close Price]])-1</f>
        <v>7.6033480288799637E-3</v>
      </c>
      <c r="AE529" s="1">
        <f>(Table2[[#This Row],[Close Price]]/Table2[[#This Row],[Current Week Low]])-1</f>
        <v>2.6564344746162982E-2</v>
      </c>
      <c r="AF529" s="1">
        <f>(Table2[[#This Row],[Current Week High]]/Table2[[#This Row],[Close Price]])-1</f>
        <v>7.6033480288799637E-3</v>
      </c>
      <c r="AG529" s="1">
        <f>(Table2[[#This Row],[Close Price]]/Table2[[#This Row],[Current Month Low]])-1</f>
        <v>6.1516549104720486E-2</v>
      </c>
      <c r="AH529" s="1">
        <f>(Table2[[#This Row],[Current Month High]]/Table2[[#This Row],[Close Price]])-1</f>
        <v>0.1426745894831003</v>
      </c>
      <c r="AI529">
        <v>15.0086256469235</v>
      </c>
      <c r="AJ529">
        <v>21.325581395348799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0.05</v>
      </c>
      <c r="AM529" t="s">
        <v>3190</v>
      </c>
      <c r="AN529">
        <v>-3.12</v>
      </c>
      <c r="AO529" t="s">
        <v>3189</v>
      </c>
      <c r="AP529">
        <v>6.757473744083E-3</v>
      </c>
      <c r="AQ529">
        <f>(Table2[[#This Row],[Sharpe Ratio]]-AVERAGE(Table2[Sharpe Ratio]))/_xlfn.STDEV.P(Table2[Sharpe Ratio])</f>
        <v>-0.58230551315006074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514</v>
      </c>
      <c r="AT529">
        <f>_xlfn.RANK.AVG(Table2[[#This Row],[6M Return vs Nifty Z-Score]],Table2[6M Return vs Nifty Z-Score])</f>
        <v>452</v>
      </c>
      <c r="AU529">
        <f>_xlfn.RANK.AVG(Table2[[#This Row],[Sharpe Ratio Z-Score]],Table2[Sharpe Ratio Z-Score])</f>
        <v>492</v>
      </c>
      <c r="AV529">
        <f>(Table2[[#This Row],[Rank 1Y]]+Table2[[#This Row],[Rank 6M]]+Table2[[#This Row],[Rank Sharpe]])/3</f>
        <v>486</v>
      </c>
    </row>
    <row r="530" spans="1:48" x14ac:dyDescent="0.3">
      <c r="A530" t="s">
        <v>1829</v>
      </c>
      <c r="B530" t="s">
        <v>1830</v>
      </c>
      <c r="C530" t="s">
        <v>3153</v>
      </c>
      <c r="D530" t="s">
        <v>928</v>
      </c>
      <c r="E530">
        <v>4264.9807981000004</v>
      </c>
      <c r="F530">
        <v>347.8</v>
      </c>
      <c r="G530">
        <v>-20.291693255850099</v>
      </c>
      <c r="H530">
        <f>(Table2[[#This Row],[1Y Return vs Nifty]]-AVERAGE(Table2[1Y Return vs Nifty]))/_xlfn.STDEV.P(Table2[1Y Return vs Nifty])</f>
        <v>-0.74068864622879949</v>
      </c>
      <c r="I530">
        <v>-4.8754636826631899</v>
      </c>
      <c r="J530">
        <f>(Table2[[#This Row],[1M Return vs Nifty]]-AVERAGE(Table2[1M Return vs Nifty]))/_xlfn.STDEV.P(Table2[1M Return vs Nifty])</f>
        <v>-0.8854208768453351</v>
      </c>
      <c r="K530">
        <v>12.6414259861197</v>
      </c>
      <c r="L530">
        <f>(Table2[[#This Row],[6M Return vs Nifty]]-AVERAGE(Table2[6M Return vs Nifty]))/_xlfn.STDEV.P(Table2[6M Return vs Nifty])</f>
        <v>0.17319908106708073</v>
      </c>
      <c r="M530">
        <v>0.71782978648059703</v>
      </c>
      <c r="N530">
        <f>(Table2[[#This Row],[1W Return vs Nifty]]-AVERAGE(Table2[1W Return vs Nifty]))/_xlfn.STDEV.P(Table2[1W Return vs Nifty])</f>
        <v>-0.19645178512779091</v>
      </c>
      <c r="O530">
        <v>353.83</v>
      </c>
      <c r="P530">
        <v>366.68016219986299</v>
      </c>
      <c r="Q530">
        <v>358.01467717932798</v>
      </c>
      <c r="R530">
        <v>49.279773589641302</v>
      </c>
      <c r="S530" s="1">
        <f>(Table2[[#This Row],[Close Price]]-Table2[[#This Row],[20D EMA]])/Table2[[#This Row],[20D EMA]]</f>
        <v>-1.7042082355933564E-2</v>
      </c>
      <c r="T530" s="1">
        <f>(Table2[[#This Row],[Close Price]]-Table2[[#This Row],[50D EMA]])/Table2[[#This Row],[50D EMA]]</f>
        <v>-5.1489456333261199E-2</v>
      </c>
      <c r="U530" s="1">
        <f>(Table2[[#This Row],[Close Price]]-Table2[[#This Row],[200D EMA]])/Table2[[#This Row],[200D EMA]]</f>
        <v>-2.8531448095384864E-2</v>
      </c>
      <c r="V530">
        <v>0.314470412059416</v>
      </c>
      <c r="W530">
        <v>344.25</v>
      </c>
      <c r="X530">
        <v>352.15</v>
      </c>
      <c r="Y530">
        <v>328.45</v>
      </c>
      <c r="Z530">
        <v>352.15</v>
      </c>
      <c r="AA530">
        <v>325.5</v>
      </c>
      <c r="AB530">
        <v>395.45</v>
      </c>
      <c r="AC530" s="1">
        <f>(Table2[[#This Row],[Close Price]]/Table2[[#This Row],[Day Low]])-1</f>
        <v>1.0312273057371035E-2</v>
      </c>
      <c r="AD530" s="1">
        <f>(Table2[[#This Row],[Day High]]/Table2[[#This Row],[Close Price]])-1</f>
        <v>1.2507188039102779E-2</v>
      </c>
      <c r="AE530" s="1">
        <f>(Table2[[#This Row],[Close Price]]/Table2[[#This Row],[Current Week Low]])-1</f>
        <v>5.891307657177669E-2</v>
      </c>
      <c r="AF530" s="1">
        <f>(Table2[[#This Row],[Current Week High]]/Table2[[#This Row],[Close Price]])-1</f>
        <v>1.2507188039102779E-2</v>
      </c>
      <c r="AG530" s="1">
        <f>(Table2[[#This Row],[Close Price]]/Table2[[#This Row],[Current Month Low]])-1</f>
        <v>6.8509984639016919E-2</v>
      </c>
      <c r="AH530" s="1">
        <f>(Table2[[#This Row],[Current Month High]]/Table2[[#This Row],[Close Price]])-1</f>
        <v>0.13700402530189759</v>
      </c>
      <c r="AI530">
        <v>29.3559516963772</v>
      </c>
      <c r="AJ530">
        <v>29.800335883560301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-0.05</v>
      </c>
      <c r="AM530" t="s">
        <v>3189</v>
      </c>
      <c r="AN530">
        <v>-6.56</v>
      </c>
      <c r="AO530" t="s">
        <v>3189</v>
      </c>
      <c r="AP530">
        <v>-4.0166008090910997E-2</v>
      </c>
      <c r="AQ530">
        <f>(Table2[[#This Row],[Sharpe Ratio]]-AVERAGE(Table2[Sharpe Ratio]))/_xlfn.STDEV.P(Table2[Sharpe Ratio])</f>
        <v>-1.1241621486031483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575</v>
      </c>
      <c r="AT530">
        <f>_xlfn.RANK.AVG(Table2[[#This Row],[6M Return vs Nifty Z-Score]],Table2[6M Return vs Nifty Z-Score])</f>
        <v>240</v>
      </c>
      <c r="AU530">
        <f>_xlfn.RANK.AVG(Table2[[#This Row],[Sharpe Ratio Z-Score]],Table2[Sharpe Ratio Z-Score])</f>
        <v>644</v>
      </c>
      <c r="AV530">
        <f>(Table2[[#This Row],[Rank 1Y]]+Table2[[#This Row],[Rank 6M]]+Table2[[#This Row],[Rank Sharpe]])/3</f>
        <v>486.33333333333331</v>
      </c>
    </row>
    <row r="531" spans="1:48" x14ac:dyDescent="0.3">
      <c r="A531" t="s">
        <v>559</v>
      </c>
      <c r="B531" t="s">
        <v>560</v>
      </c>
      <c r="C531" t="s">
        <v>3144</v>
      </c>
      <c r="D531" t="s">
        <v>54</v>
      </c>
      <c r="E531">
        <v>35997.293123263997</v>
      </c>
      <c r="F531">
        <v>144.32</v>
      </c>
      <c r="G531">
        <v>-22.9903163094726</v>
      </c>
      <c r="H531">
        <f>(Table2[[#This Row],[1Y Return vs Nifty]]-AVERAGE(Table2[1Y Return vs Nifty]))/_xlfn.STDEV.P(Table2[1Y Return vs Nifty])</f>
        <v>-0.79311924668497158</v>
      </c>
      <c r="I531">
        <v>1.5051940835367299</v>
      </c>
      <c r="J531">
        <f>(Table2[[#This Row],[1M Return vs Nifty]]-AVERAGE(Table2[1M Return vs Nifty]))/_xlfn.STDEV.P(Table2[1M Return vs Nifty])</f>
        <v>-0.29441481146197618</v>
      </c>
      <c r="K531">
        <v>-12.441852652832001</v>
      </c>
      <c r="L531">
        <f>(Table2[[#This Row],[6M Return vs Nifty]]-AVERAGE(Table2[6M Return vs Nifty]))/_xlfn.STDEV.P(Table2[6M Return vs Nifty])</f>
        <v>-0.63790965458167725</v>
      </c>
      <c r="M531">
        <v>-0.25363023089515302</v>
      </c>
      <c r="N531">
        <f>(Table2[[#This Row],[1W Return vs Nifty]]-AVERAGE(Table2[1W Return vs Nifty]))/_xlfn.STDEV.P(Table2[1W Return vs Nifty])</f>
        <v>-0.40211096369158145</v>
      </c>
      <c r="O531">
        <v>143.35</v>
      </c>
      <c r="P531">
        <v>152.66603286267701</v>
      </c>
      <c r="Q531">
        <v>159.71668718804699</v>
      </c>
      <c r="R531">
        <v>61.180414691038003</v>
      </c>
      <c r="S531" s="1">
        <f>(Table2[[#This Row],[Close Price]]-Table2[[#This Row],[20D EMA]])/Table2[[#This Row],[20D EMA]]</f>
        <v>6.7666550401116075E-3</v>
      </c>
      <c r="T531" s="1">
        <f>(Table2[[#This Row],[Close Price]]-Table2[[#This Row],[50D EMA]])/Table2[[#This Row],[50D EMA]]</f>
        <v>-5.4668564487977959E-2</v>
      </c>
      <c r="U531" s="1">
        <f>(Table2[[#This Row],[Close Price]]-Table2[[#This Row],[200D EMA]])/Table2[[#This Row],[200D EMA]]</f>
        <v>-9.6399990878343653E-2</v>
      </c>
      <c r="V531">
        <v>0.78519756557784404</v>
      </c>
      <c r="W531">
        <v>139.80000000000001</v>
      </c>
      <c r="X531">
        <v>145.25</v>
      </c>
      <c r="Y531">
        <v>139.5</v>
      </c>
      <c r="Z531">
        <v>145.25</v>
      </c>
      <c r="AA531">
        <v>134.1</v>
      </c>
      <c r="AB531">
        <v>149.5</v>
      </c>
      <c r="AC531" s="1">
        <f>(Table2[[#This Row],[Close Price]]/Table2[[#This Row],[Day Low]])-1</f>
        <v>3.233190271816877E-2</v>
      </c>
      <c r="AD531" s="1">
        <f>(Table2[[#This Row],[Day High]]/Table2[[#This Row],[Close Price]])-1</f>
        <v>6.4440133037695357E-3</v>
      </c>
      <c r="AE531" s="1">
        <f>(Table2[[#This Row],[Close Price]]/Table2[[#This Row],[Current Week Low]])-1</f>
        <v>3.4551971326164832E-2</v>
      </c>
      <c r="AF531" s="1">
        <f>(Table2[[#This Row],[Current Week High]]/Table2[[#This Row],[Close Price]])-1</f>
        <v>6.4440133037695357E-3</v>
      </c>
      <c r="AG531" s="1">
        <f>(Table2[[#This Row],[Close Price]]/Table2[[#This Row],[Current Month Low]])-1</f>
        <v>7.6211782252050719E-2</v>
      </c>
      <c r="AH531" s="1">
        <f>(Table2[[#This Row],[Current Month High]]/Table2[[#This Row],[Close Price]])-1</f>
        <v>3.5892461197339243E-2</v>
      </c>
      <c r="AI531">
        <v>34.596729490022099</v>
      </c>
      <c r="AJ531">
        <v>7.6211782252050702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-0.14000000000000001</v>
      </c>
      <c r="AM531" t="s">
        <v>3189</v>
      </c>
      <c r="AN531">
        <v>3</v>
      </c>
      <c r="AO531" t="s">
        <v>3190</v>
      </c>
      <c r="AP531">
        <v>6.9184829539932005E-2</v>
      </c>
      <c r="AQ531">
        <f>(Table2[[#This Row],[Sharpe Ratio]]-AVERAGE(Table2[Sharpe Ratio]))/_xlfn.STDEV.P(Table2[Sharpe Ratio])</f>
        <v>0.13858466057410462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596</v>
      </c>
      <c r="AT531">
        <f>_xlfn.RANK.AVG(Table2[[#This Row],[6M Return vs Nifty Z-Score]],Table2[6M Return vs Nifty Z-Score])</f>
        <v>552</v>
      </c>
      <c r="AU531">
        <f>_xlfn.RANK.AVG(Table2[[#This Row],[Sharpe Ratio Z-Score]],Table2[Sharpe Ratio Z-Score])</f>
        <v>314</v>
      </c>
      <c r="AV531">
        <f>(Table2[[#This Row],[Rank 1Y]]+Table2[[#This Row],[Rank 6M]]+Table2[[#This Row],[Rank Sharpe]])/3</f>
        <v>487.33333333333331</v>
      </c>
    </row>
    <row r="532" spans="1:48" x14ac:dyDescent="0.3">
      <c r="A532" t="s">
        <v>1920</v>
      </c>
      <c r="B532" t="s">
        <v>1921</v>
      </c>
      <c r="C532" t="s">
        <v>3144</v>
      </c>
      <c r="D532" t="s">
        <v>24</v>
      </c>
      <c r="E532">
        <v>3808.1585191199902</v>
      </c>
      <c r="F532">
        <v>121.35</v>
      </c>
      <c r="G532">
        <v>-10.6213674651784</v>
      </c>
      <c r="H532">
        <f>(Table2[[#This Row],[1Y Return vs Nifty]]-AVERAGE(Table2[1Y Return vs Nifty]))/_xlfn.STDEV.P(Table2[1Y Return vs Nifty])</f>
        <v>-0.55280727942170682</v>
      </c>
      <c r="I532">
        <v>6.4254160638520696</v>
      </c>
      <c r="J532">
        <f>(Table2[[#This Row],[1M Return vs Nifty]]-AVERAGE(Table2[1M Return vs Nifty]))/_xlfn.STDEV.P(Table2[1M Return vs Nifty])</f>
        <v>0.16131892947030263</v>
      </c>
      <c r="K532">
        <v>-10.9926843876831</v>
      </c>
      <c r="L532">
        <f>(Table2[[#This Row],[6M Return vs Nifty]]-AVERAGE(Table2[6M Return vs Nifty]))/_xlfn.STDEV.P(Table2[6M Return vs Nifty])</f>
        <v>-0.59104843455512523</v>
      </c>
      <c r="M532">
        <v>5.2394643296628303</v>
      </c>
      <c r="N532">
        <f>(Table2[[#This Row],[1W Return vs Nifty]]-AVERAGE(Table2[1W Return vs Nifty]))/_xlfn.STDEV.P(Table2[1W Return vs Nifty])</f>
        <v>0.76078333446935176</v>
      </c>
      <c r="O532">
        <v>118.17</v>
      </c>
      <c r="P532">
        <v>118.875178682547</v>
      </c>
      <c r="Q532">
        <v>123.48116478112399</v>
      </c>
      <c r="R532">
        <v>62.388208569899497</v>
      </c>
      <c r="S532" s="1">
        <f>(Table2[[#This Row],[Close Price]]-Table2[[#This Row],[20D EMA]])/Table2[[#This Row],[20D EMA]]</f>
        <v>2.6910383346026849E-2</v>
      </c>
      <c r="T532" s="1">
        <f>(Table2[[#This Row],[Close Price]]-Table2[[#This Row],[50D EMA]])/Table2[[#This Row],[50D EMA]]</f>
        <v>2.0818654868750494E-2</v>
      </c>
      <c r="U532" s="1">
        <f>(Table2[[#This Row],[Close Price]]-Table2[[#This Row],[200D EMA]])/Table2[[#This Row],[200D EMA]]</f>
        <v>-1.7259027195779909E-2</v>
      </c>
      <c r="V532">
        <v>0.93840516201369895</v>
      </c>
      <c r="W532">
        <v>120.1</v>
      </c>
      <c r="X532">
        <v>123</v>
      </c>
      <c r="Y532">
        <v>116.75</v>
      </c>
      <c r="Z532">
        <v>123.3</v>
      </c>
      <c r="AA532">
        <v>110.43</v>
      </c>
      <c r="AB532">
        <v>124.4</v>
      </c>
      <c r="AC532" s="1">
        <f>(Table2[[#This Row],[Close Price]]/Table2[[#This Row],[Day Low]])-1</f>
        <v>1.0407993338884314E-2</v>
      </c>
      <c r="AD532" s="1">
        <f>(Table2[[#This Row],[Day High]]/Table2[[#This Row],[Close Price]])-1</f>
        <v>1.3597033374536549E-2</v>
      </c>
      <c r="AE532" s="1">
        <f>(Table2[[#This Row],[Close Price]]/Table2[[#This Row],[Current Week Low]])-1</f>
        <v>3.9400428265524479E-2</v>
      </c>
      <c r="AF532" s="1">
        <f>(Table2[[#This Row],[Current Week High]]/Table2[[#This Row],[Close Price]])-1</f>
        <v>1.606922126081578E-2</v>
      </c>
      <c r="AG532" s="1">
        <f>(Table2[[#This Row],[Close Price]]/Table2[[#This Row],[Current Month Low]])-1</f>
        <v>9.8886172235805425E-2</v>
      </c>
      <c r="AH532" s="1">
        <f>(Table2[[#This Row],[Current Month High]]/Table2[[#This Row],[Close Price]])-1</f>
        <v>2.513391017717348E-2</v>
      </c>
      <c r="AI532">
        <v>34.693036670786903</v>
      </c>
      <c r="AJ532">
        <v>11.6478056858956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-0.01</v>
      </c>
      <c r="AM532" t="s">
        <v>3189</v>
      </c>
      <c r="AN532">
        <v>1.6</v>
      </c>
      <c r="AO532" t="s">
        <v>3190</v>
      </c>
      <c r="AP532">
        <v>2.9673312007818E-2</v>
      </c>
      <c r="AQ532">
        <f>(Table2[[#This Row],[Sharpe Ratio]]-AVERAGE(Table2[Sharpe Ratio]))/_xlfn.STDEV.P(Table2[Sharpe Ratio])</f>
        <v>-0.31768109623574936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507</v>
      </c>
      <c r="AT532">
        <f>_xlfn.RANK.AVG(Table2[[#This Row],[6M Return vs Nifty Z-Score]],Table2[6M Return vs Nifty Z-Score])</f>
        <v>529</v>
      </c>
      <c r="AU532">
        <f>_xlfn.RANK.AVG(Table2[[#This Row],[Sharpe Ratio Z-Score]],Table2[Sharpe Ratio Z-Score])</f>
        <v>426</v>
      </c>
      <c r="AV532">
        <f>(Table2[[#This Row],[Rank 1Y]]+Table2[[#This Row],[Rank 6M]]+Table2[[#This Row],[Rank Sharpe]])/3</f>
        <v>487.33333333333331</v>
      </c>
    </row>
    <row r="533" spans="1:48" x14ac:dyDescent="0.3">
      <c r="A533" t="s">
        <v>1106</v>
      </c>
      <c r="B533" t="s">
        <v>1107</v>
      </c>
      <c r="C533" t="s">
        <v>3147</v>
      </c>
      <c r="D533" t="s">
        <v>315</v>
      </c>
      <c r="E533">
        <v>11442.38895558</v>
      </c>
      <c r="F533">
        <v>490.05</v>
      </c>
      <c r="G533">
        <v>22.492241632656501</v>
      </c>
      <c r="H533">
        <f>(Table2[[#This Row],[1Y Return vs Nifty]]-AVERAGE(Table2[1Y Return vs Nifty]))/_xlfn.STDEV.P(Table2[1Y Return vs Nifty])</f>
        <v>9.0545413330215097E-2</v>
      </c>
      <c r="I533">
        <v>-11.088820904483001</v>
      </c>
      <c r="J533">
        <f>(Table2[[#This Row],[1M Return vs Nifty]]-AVERAGE(Table2[1M Return vs Nifty]))/_xlfn.STDEV.P(Table2[1M Return vs Nifty])</f>
        <v>-1.4609307911901044</v>
      </c>
      <c r="K533">
        <v>-39.355417999231101</v>
      </c>
      <c r="L533">
        <f>(Table2[[#This Row],[6M Return vs Nifty]]-AVERAGE(Table2[6M Return vs Nifty]))/_xlfn.STDEV.P(Table2[6M Return vs Nifty])</f>
        <v>-1.5082036968452979</v>
      </c>
      <c r="M533">
        <v>2.3292641401360399</v>
      </c>
      <c r="N533">
        <f>(Table2[[#This Row],[1W Return vs Nifty]]-AVERAGE(Table2[1W Return vs Nifty]))/_xlfn.STDEV.P(Table2[1W Return vs Nifty])</f>
        <v>0.14469068039281199</v>
      </c>
      <c r="O533">
        <v>516.75</v>
      </c>
      <c r="P533">
        <v>565.590517858167</v>
      </c>
      <c r="Q533">
        <v>591.13829475730802</v>
      </c>
      <c r="R533">
        <v>40.381930288909302</v>
      </c>
      <c r="S533" s="1">
        <f>(Table2[[#This Row],[Close Price]]-Table2[[#This Row],[20D EMA]])/Table2[[#This Row],[20D EMA]]</f>
        <v>-5.1669085631349761E-2</v>
      </c>
      <c r="T533" s="1">
        <f>(Table2[[#This Row],[Close Price]]-Table2[[#This Row],[50D EMA]])/Table2[[#This Row],[50D EMA]]</f>
        <v>-0.13356043899786571</v>
      </c>
      <c r="U533" s="1">
        <f>(Table2[[#This Row],[Close Price]]-Table2[[#This Row],[200D EMA]])/Table2[[#This Row],[200D EMA]]</f>
        <v>-0.17100616835999405</v>
      </c>
      <c r="V533">
        <v>0.54302246333119697</v>
      </c>
      <c r="W533">
        <v>485.05</v>
      </c>
      <c r="X533">
        <v>505</v>
      </c>
      <c r="Y533">
        <v>475.8</v>
      </c>
      <c r="Z533">
        <v>512.54999999999995</v>
      </c>
      <c r="AA533">
        <v>459.05</v>
      </c>
      <c r="AB533">
        <v>603.35</v>
      </c>
      <c r="AC533" s="1">
        <f>(Table2[[#This Row],[Close Price]]/Table2[[#This Row],[Day Low]])-1</f>
        <v>1.0308215647871322E-2</v>
      </c>
      <c r="AD533" s="1">
        <f>(Table2[[#This Row],[Day High]]/Table2[[#This Row],[Close Price]])-1</f>
        <v>3.0507091113151752E-2</v>
      </c>
      <c r="AE533" s="1">
        <f>(Table2[[#This Row],[Close Price]]/Table2[[#This Row],[Current Week Low]])-1</f>
        <v>2.9949558638083129E-2</v>
      </c>
      <c r="AF533" s="1">
        <f>(Table2[[#This Row],[Current Week High]]/Table2[[#This Row],[Close Price]])-1</f>
        <v>4.5913682277318513E-2</v>
      </c>
      <c r="AG533" s="1">
        <f>(Table2[[#This Row],[Close Price]]/Table2[[#This Row],[Current Month Low]])-1</f>
        <v>6.7530770068620072E-2</v>
      </c>
      <c r="AH533" s="1">
        <f>(Table2[[#This Row],[Current Month High]]/Table2[[#This Row],[Close Price]])-1</f>
        <v>0.23120089786756459</v>
      </c>
      <c r="AI533">
        <v>68.962350780532503</v>
      </c>
      <c r="AJ533">
        <v>50.552995391704997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-0.25</v>
      </c>
      <c r="AM533" t="s">
        <v>3189</v>
      </c>
      <c r="AN533">
        <v>-11.25</v>
      </c>
      <c r="AO533" t="s">
        <v>3189</v>
      </c>
      <c r="AP533">
        <v>1.6781473287024E-2</v>
      </c>
      <c r="AQ533">
        <f>(Table2[[#This Row],[Sharpe Ratio]]-AVERAGE(Table2[Sharpe Ratio]))/_xlfn.STDEV.P(Table2[Sharpe Ratio])</f>
        <v>-0.46655172733294331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272</v>
      </c>
      <c r="AT533">
        <f>_xlfn.RANK.AVG(Table2[[#This Row],[6M Return vs Nifty Z-Score]],Table2[6M Return vs Nifty Z-Score])</f>
        <v>729</v>
      </c>
      <c r="AU533">
        <f>_xlfn.RANK.AVG(Table2[[#This Row],[Sharpe Ratio Z-Score]],Table2[Sharpe Ratio Z-Score])</f>
        <v>462</v>
      </c>
      <c r="AV533">
        <f>(Table2[[#This Row],[Rank 1Y]]+Table2[[#This Row],[Rank 6M]]+Table2[[#This Row],[Rank Sharpe]])/3</f>
        <v>487.66666666666669</v>
      </c>
    </row>
    <row r="534" spans="1:48" x14ac:dyDescent="0.3">
      <c r="A534" t="s">
        <v>232</v>
      </c>
      <c r="B534" t="s">
        <v>233</v>
      </c>
      <c r="C534" t="s">
        <v>3153</v>
      </c>
      <c r="D534" t="s">
        <v>234</v>
      </c>
      <c r="E534">
        <v>107683.511888319</v>
      </c>
      <c r="F534">
        <v>1717.6</v>
      </c>
      <c r="G534">
        <v>14.6929896427578</v>
      </c>
      <c r="H534">
        <f>(Table2[[#This Row],[1Y Return vs Nifty]]-AVERAGE(Table2[1Y Return vs Nifty]))/_xlfn.STDEV.P(Table2[1Y Return vs Nifty])</f>
        <v>-6.0983517096163294E-2</v>
      </c>
      <c r="I534">
        <v>3.2760810023283602</v>
      </c>
      <c r="J534">
        <f>(Table2[[#This Row],[1M Return vs Nifty]]-AVERAGE(Table2[1M Return vs Nifty]))/_xlfn.STDEV.P(Table2[1M Return vs Nifty])</f>
        <v>-0.13038706566152719</v>
      </c>
      <c r="K534">
        <v>-13.399545553669901</v>
      </c>
      <c r="L534">
        <f>(Table2[[#This Row],[6M Return vs Nifty]]-AVERAGE(Table2[6M Return vs Nifty]))/_xlfn.STDEV.P(Table2[6M Return vs Nifty])</f>
        <v>-0.66887821691037297</v>
      </c>
      <c r="M534">
        <v>3.9713902863903501</v>
      </c>
      <c r="N534">
        <f>(Table2[[#This Row],[1W Return vs Nifty]]-AVERAGE(Table2[1W Return vs Nifty]))/_xlfn.STDEV.P(Table2[1W Return vs Nifty])</f>
        <v>0.49233063293463514</v>
      </c>
      <c r="O534">
        <v>1689.51</v>
      </c>
      <c r="P534">
        <v>1760.1598222510199</v>
      </c>
      <c r="Q534">
        <v>1721.6265312527701</v>
      </c>
      <c r="R534">
        <v>67.019992806072395</v>
      </c>
      <c r="S534" s="1">
        <f>(Table2[[#This Row],[Close Price]]-Table2[[#This Row],[20D EMA]])/Table2[[#This Row],[20D EMA]]</f>
        <v>1.6626122366840041E-2</v>
      </c>
      <c r="T534" s="1">
        <f>(Table2[[#This Row],[Close Price]]-Table2[[#This Row],[50D EMA]])/Table2[[#This Row],[50D EMA]]</f>
        <v>-2.4179521491742403E-2</v>
      </c>
      <c r="U534" s="1">
        <f>(Table2[[#This Row],[Close Price]]-Table2[[#This Row],[200D EMA]])/Table2[[#This Row],[200D EMA]]</f>
        <v>-2.338794842944354E-3</v>
      </c>
      <c r="V534">
        <v>0.99550294803157302</v>
      </c>
      <c r="W534">
        <v>1707.9</v>
      </c>
      <c r="X534">
        <v>1742.4</v>
      </c>
      <c r="Y534">
        <v>1686.7</v>
      </c>
      <c r="Z534">
        <v>1742.4</v>
      </c>
      <c r="AA534">
        <v>1586.75</v>
      </c>
      <c r="AB534">
        <v>1742.4</v>
      </c>
      <c r="AC534" s="1">
        <f>(Table2[[#This Row],[Close Price]]/Table2[[#This Row],[Day Low]])-1</f>
        <v>5.6794894314653455E-3</v>
      </c>
      <c r="AD534" s="1">
        <f>(Table2[[#This Row],[Day High]]/Table2[[#This Row],[Close Price]])-1</f>
        <v>1.4438751746623346E-2</v>
      </c>
      <c r="AE534" s="1">
        <f>(Table2[[#This Row],[Close Price]]/Table2[[#This Row],[Current Week Low]])-1</f>
        <v>1.831979605146139E-2</v>
      </c>
      <c r="AF534" s="1">
        <f>(Table2[[#This Row],[Current Week High]]/Table2[[#This Row],[Close Price]])-1</f>
        <v>1.4438751746623346E-2</v>
      </c>
      <c r="AG534" s="1">
        <f>(Table2[[#This Row],[Close Price]]/Table2[[#This Row],[Current Month Low]])-1</f>
        <v>8.2464156294312252E-2</v>
      </c>
      <c r="AH534" s="1">
        <f>(Table2[[#This Row],[Current Month High]]/Table2[[#This Row],[Close Price]])-1</f>
        <v>1.4438751746623346E-2</v>
      </c>
      <c r="AI534">
        <v>22.612948299953398</v>
      </c>
      <c r="AJ534">
        <v>34.397496087636902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-0.03</v>
      </c>
      <c r="AM534" t="s">
        <v>3189</v>
      </c>
      <c r="AN534">
        <v>3.43</v>
      </c>
      <c r="AO534" t="s">
        <v>3190</v>
      </c>
      <c r="AP534">
        <v>-8.6048423196310002E-3</v>
      </c>
      <c r="AQ534">
        <f>(Table2[[#This Row],[Sharpe Ratio]]-AVERAGE(Table2[Sharpe Ratio]))/_xlfn.STDEV.P(Table2[Sharpe Ratio])</f>
        <v>-0.75970438828730802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326</v>
      </c>
      <c r="AT534">
        <f>_xlfn.RANK.AVG(Table2[[#This Row],[6M Return vs Nifty Z-Score]],Table2[6M Return vs Nifty Z-Score])</f>
        <v>564</v>
      </c>
      <c r="AU534">
        <f>_xlfn.RANK.AVG(Table2[[#This Row],[Sharpe Ratio Z-Score]],Table2[Sharpe Ratio Z-Score])</f>
        <v>575</v>
      </c>
      <c r="AV534">
        <f>(Table2[[#This Row],[Rank 1Y]]+Table2[[#This Row],[Rank 6M]]+Table2[[#This Row],[Rank Sharpe]])/3</f>
        <v>488.33333333333331</v>
      </c>
    </row>
    <row r="535" spans="1:48" x14ac:dyDescent="0.3">
      <c r="A535" t="s">
        <v>1543</v>
      </c>
      <c r="B535" t="s">
        <v>1544</v>
      </c>
      <c r="C535" t="s">
        <v>574</v>
      </c>
      <c r="D535" t="s">
        <v>574</v>
      </c>
      <c r="E535">
        <v>6496.86096</v>
      </c>
      <c r="F535">
        <v>324</v>
      </c>
      <c r="G535">
        <v>-25.661348919215101</v>
      </c>
      <c r="H535">
        <f>(Table2[[#This Row],[1Y Return vs Nifty]]-AVERAGE(Table2[1Y Return vs Nifty]))/_xlfn.STDEV.P(Table2[1Y Return vs Nifty])</f>
        <v>-0.84501380208752319</v>
      </c>
      <c r="I535">
        <v>14.712410159207</v>
      </c>
      <c r="J535">
        <f>(Table2[[#This Row],[1M Return vs Nifty]]-AVERAGE(Table2[1M Return vs Nifty]))/_xlfn.STDEV.P(Table2[1M Return vs Nifty])</f>
        <v>0.92889869218616283</v>
      </c>
      <c r="K535">
        <v>-6.28597251020068</v>
      </c>
      <c r="L535">
        <f>(Table2[[#This Row],[6M Return vs Nifty]]-AVERAGE(Table2[6M Return vs Nifty]))/_xlfn.STDEV.P(Table2[6M Return vs Nifty])</f>
        <v>-0.43884922746744642</v>
      </c>
      <c r="M535">
        <v>-11.818207973437699</v>
      </c>
      <c r="N535">
        <f>(Table2[[#This Row],[1W Return vs Nifty]]-AVERAGE(Table2[1W Return vs Nifty]))/_xlfn.STDEV.P(Table2[1W Return vs Nifty])</f>
        <v>-2.8503450818523817</v>
      </c>
      <c r="O535">
        <v>310.83999999999997</v>
      </c>
      <c r="P535">
        <v>318.03163932988599</v>
      </c>
      <c r="Q535">
        <v>336.09756295798297</v>
      </c>
      <c r="R535">
        <v>60.465228383868102</v>
      </c>
      <c r="S535" s="1">
        <f>(Table2[[#This Row],[Close Price]]-Table2[[#This Row],[20D EMA]])/Table2[[#This Row],[20D EMA]]</f>
        <v>4.2336893578690082E-2</v>
      </c>
      <c r="T535" s="1">
        <f>(Table2[[#This Row],[Close Price]]-Table2[[#This Row],[50D EMA]])/Table2[[#This Row],[50D EMA]]</f>
        <v>1.8766562605814142E-2</v>
      </c>
      <c r="U535" s="1">
        <f>(Table2[[#This Row],[Close Price]]-Table2[[#This Row],[200D EMA]])/Table2[[#This Row],[200D EMA]]</f>
        <v>-3.5994200170666936E-2</v>
      </c>
      <c r="V535">
        <v>2.4233115361171902</v>
      </c>
      <c r="W535">
        <v>318.75</v>
      </c>
      <c r="X535">
        <v>328</v>
      </c>
      <c r="Y535">
        <v>313</v>
      </c>
      <c r="Z535">
        <v>334.95</v>
      </c>
      <c r="AA535">
        <v>273.89999999999998</v>
      </c>
      <c r="AB535">
        <v>358.7</v>
      </c>
      <c r="AC535" s="1">
        <f>(Table2[[#This Row],[Close Price]]/Table2[[#This Row],[Day Low]])-1</f>
        <v>1.6470588235294015E-2</v>
      </c>
      <c r="AD535" s="1">
        <f>(Table2[[#This Row],[Day High]]/Table2[[#This Row],[Close Price]])-1</f>
        <v>1.2345679012345734E-2</v>
      </c>
      <c r="AE535" s="1">
        <f>(Table2[[#This Row],[Close Price]]/Table2[[#This Row],[Current Week Low]])-1</f>
        <v>3.514376996805102E-2</v>
      </c>
      <c r="AF535" s="1">
        <f>(Table2[[#This Row],[Current Week High]]/Table2[[#This Row],[Close Price]])-1</f>
        <v>3.3796296296296324E-2</v>
      </c>
      <c r="AG535" s="1">
        <f>(Table2[[#This Row],[Close Price]]/Table2[[#This Row],[Current Month Low]])-1</f>
        <v>0.18291347207009867</v>
      </c>
      <c r="AH535" s="1">
        <f>(Table2[[#This Row],[Current Month High]]/Table2[[#This Row],[Close Price]])-1</f>
        <v>0.10709876543209873</v>
      </c>
      <c r="AI535">
        <v>34.8611111111111</v>
      </c>
      <c r="AJ535">
        <v>21.008403361344499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-0.04</v>
      </c>
      <c r="AM535" t="s">
        <v>3189</v>
      </c>
      <c r="AN535">
        <v>7.68</v>
      </c>
      <c r="AO535" t="s">
        <v>3190</v>
      </c>
      <c r="AP535">
        <v>4.7138108092282999E-2</v>
      </c>
      <c r="AQ535">
        <f>(Table2[[#This Row],[Sharpe Ratio]]-AVERAGE(Table2[Sharpe Ratio]))/_xlfn.STDEV.P(Table2[Sharpe Ratio])</f>
        <v>-0.11600348675057782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614</v>
      </c>
      <c r="AT535">
        <f>_xlfn.RANK.AVG(Table2[[#This Row],[6M Return vs Nifty Z-Score]],Table2[6M Return vs Nifty Z-Score])</f>
        <v>469</v>
      </c>
      <c r="AU535">
        <f>_xlfn.RANK.AVG(Table2[[#This Row],[Sharpe Ratio Z-Score]],Table2[Sharpe Ratio Z-Score])</f>
        <v>382</v>
      </c>
      <c r="AV535">
        <f>(Table2[[#This Row],[Rank 1Y]]+Table2[[#This Row],[Rank 6M]]+Table2[[#This Row],[Rank Sharpe]])/3</f>
        <v>488.33333333333331</v>
      </c>
    </row>
    <row r="536" spans="1:48" x14ac:dyDescent="0.3">
      <c r="A536" t="s">
        <v>1936</v>
      </c>
      <c r="B536" t="s">
        <v>1937</v>
      </c>
      <c r="C536" t="s">
        <v>3161</v>
      </c>
      <c r="D536" t="s">
        <v>1469</v>
      </c>
      <c r="E536">
        <v>3702.70178248</v>
      </c>
      <c r="F536">
        <v>560.6</v>
      </c>
      <c r="G536">
        <v>-34.321126153049001</v>
      </c>
      <c r="H536">
        <f>(Table2[[#This Row],[1Y Return vs Nifty]]-AVERAGE(Table2[1Y Return vs Nifty]))/_xlfn.STDEV.P(Table2[1Y Return vs Nifty])</f>
        <v>-1.0132615755500392</v>
      </c>
      <c r="I536">
        <v>4.1990905964529999</v>
      </c>
      <c r="J536">
        <f>(Table2[[#This Row],[1M Return vs Nifty]]-AVERAGE(Table2[1M Return vs Nifty]))/_xlfn.STDEV.P(Table2[1M Return vs Nifty])</f>
        <v>-4.4893643427791535E-2</v>
      </c>
      <c r="K536">
        <v>-12.467896718385999</v>
      </c>
      <c r="L536">
        <f>(Table2[[#This Row],[6M Return vs Nifty]]-AVERAGE(Table2[6M Return vs Nifty]))/_xlfn.STDEV.P(Table2[6M Return vs Nifty])</f>
        <v>-0.63875183192965157</v>
      </c>
      <c r="M536">
        <v>-0.29632534906505897</v>
      </c>
      <c r="N536">
        <f>(Table2[[#This Row],[1W Return vs Nifty]]-AVERAGE(Table2[1W Return vs Nifty]))/_xlfn.STDEV.P(Table2[1W Return vs Nifty])</f>
        <v>-0.41114956823984311</v>
      </c>
      <c r="O536">
        <v>559.88</v>
      </c>
      <c r="P536">
        <v>577.18541780444298</v>
      </c>
      <c r="Q536">
        <v>612.85603481165799</v>
      </c>
      <c r="R536">
        <v>53.574470512322499</v>
      </c>
      <c r="S536" s="1">
        <f>(Table2[[#This Row],[Close Price]]-Table2[[#This Row],[20D EMA]])/Table2[[#This Row],[20D EMA]]</f>
        <v>1.2859898549689706E-3</v>
      </c>
      <c r="T536" s="1">
        <f>(Table2[[#This Row],[Close Price]]-Table2[[#This Row],[50D EMA]])/Table2[[#This Row],[50D EMA]]</f>
        <v>-2.8734991032053903E-2</v>
      </c>
      <c r="U536" s="1">
        <f>(Table2[[#This Row],[Close Price]]-Table2[[#This Row],[200D EMA]])/Table2[[#This Row],[200D EMA]]</f>
        <v>-8.5266411430079528E-2</v>
      </c>
      <c r="V536">
        <v>0.77681066568639601</v>
      </c>
      <c r="W536">
        <v>554.75</v>
      </c>
      <c r="X536">
        <v>574.4</v>
      </c>
      <c r="Y536">
        <v>551.04999999999995</v>
      </c>
      <c r="Z536">
        <v>574.4</v>
      </c>
      <c r="AA536">
        <v>524.1</v>
      </c>
      <c r="AB536">
        <v>581.95000000000005</v>
      </c>
      <c r="AC536" s="1">
        <f>(Table2[[#This Row],[Close Price]]/Table2[[#This Row],[Day Low]])-1</f>
        <v>1.0545290671473584E-2</v>
      </c>
      <c r="AD536" s="1">
        <f>(Table2[[#This Row],[Day High]]/Table2[[#This Row],[Close Price]])-1</f>
        <v>2.4616482340349632E-2</v>
      </c>
      <c r="AE536" s="1">
        <f>(Table2[[#This Row],[Close Price]]/Table2[[#This Row],[Current Week Low]])-1</f>
        <v>1.73305507667183E-2</v>
      </c>
      <c r="AF536" s="1">
        <f>(Table2[[#This Row],[Current Week High]]/Table2[[#This Row],[Close Price]])-1</f>
        <v>2.4616482340349632E-2</v>
      </c>
      <c r="AG536" s="1">
        <f>(Table2[[#This Row],[Close Price]]/Table2[[#This Row],[Current Month Low]])-1</f>
        <v>6.9643197863003214E-2</v>
      </c>
      <c r="AH536" s="1">
        <f>(Table2[[#This Row],[Current Month High]]/Table2[[#This Row],[Close Price]])-1</f>
        <v>3.8084195504816343E-2</v>
      </c>
      <c r="AI536">
        <v>45.379950053514001</v>
      </c>
      <c r="AJ536">
        <v>6.9643197863003197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3189</v>
      </c>
      <c r="AN536">
        <v>0.93</v>
      </c>
      <c r="AO536" t="s">
        <v>3190</v>
      </c>
      <c r="AP536">
        <v>8.8049049457382997E-2</v>
      </c>
      <c r="AQ536">
        <f>(Table2[[#This Row],[Sharpe Ratio]]-AVERAGE(Table2[Sharpe Ratio]))/_xlfn.STDEV.P(Table2[Sharpe Ratio])</f>
        <v>0.35642234727565075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658</v>
      </c>
      <c r="AT536">
        <f>_xlfn.RANK.AVG(Table2[[#This Row],[6M Return vs Nifty Z-Score]],Table2[6M Return vs Nifty Z-Score])</f>
        <v>553</v>
      </c>
      <c r="AU536">
        <f>_xlfn.RANK.AVG(Table2[[#This Row],[Sharpe Ratio Z-Score]],Table2[Sharpe Ratio Z-Score])</f>
        <v>258</v>
      </c>
      <c r="AV536">
        <f>(Table2[[#This Row],[Rank 1Y]]+Table2[[#This Row],[Rank 6M]]+Table2[[#This Row],[Rank Sharpe]])/3</f>
        <v>489.66666666666669</v>
      </c>
    </row>
    <row r="537" spans="1:48" x14ac:dyDescent="0.3">
      <c r="A537" t="s">
        <v>444</v>
      </c>
      <c r="B537" t="s">
        <v>445</v>
      </c>
      <c r="C537" t="s">
        <v>3144</v>
      </c>
      <c r="D537" t="s">
        <v>420</v>
      </c>
      <c r="E537">
        <v>50494.522860099998</v>
      </c>
      <c r="F537">
        <v>193.81</v>
      </c>
      <c r="G537">
        <v>-6.5889248695089497</v>
      </c>
      <c r="H537">
        <f>(Table2[[#This Row],[1Y Return vs Nifty]]-AVERAGE(Table2[1Y Return vs Nifty]))/_xlfn.STDEV.P(Table2[1Y Return vs Nifty])</f>
        <v>-0.47446236707383738</v>
      </c>
      <c r="I537">
        <v>-3.8826255017758</v>
      </c>
      <c r="J537">
        <f>(Table2[[#This Row],[1M Return vs Nifty]]-AVERAGE(Table2[1M Return vs Nifty]))/_xlfn.STDEV.P(Table2[1M Return vs Nifty])</f>
        <v>-0.79345960759235512</v>
      </c>
      <c r="K537">
        <v>-19.178971796264001</v>
      </c>
      <c r="L537">
        <f>(Table2[[#This Row],[6M Return vs Nifty]]-AVERAGE(Table2[6M Return vs Nifty]))/_xlfn.STDEV.P(Table2[6M Return vs Nifty])</f>
        <v>-0.85576539302004551</v>
      </c>
      <c r="M537">
        <v>1.788126515868</v>
      </c>
      <c r="N537">
        <f>(Table2[[#This Row],[1W Return vs Nifty]]-AVERAGE(Table2[1W Return vs Nifty]))/_xlfn.STDEV.P(Table2[1W Return vs Nifty])</f>
        <v>3.013123655943754E-2</v>
      </c>
      <c r="O537">
        <v>195.87</v>
      </c>
      <c r="P537">
        <v>206.17595684695999</v>
      </c>
      <c r="Q537">
        <v>207.95144744514101</v>
      </c>
      <c r="R537">
        <v>52.032965006870903</v>
      </c>
      <c r="S537" s="1">
        <f>(Table2[[#This Row],[Close Price]]-Table2[[#This Row],[20D EMA]])/Table2[[#This Row],[20D EMA]]</f>
        <v>-1.051717976208711E-2</v>
      </c>
      <c r="T537" s="1">
        <f>(Table2[[#This Row],[Close Price]]-Table2[[#This Row],[50D EMA]])/Table2[[#This Row],[50D EMA]]</f>
        <v>-5.997768622526134E-2</v>
      </c>
      <c r="U537" s="1">
        <f>(Table2[[#This Row],[Close Price]]-Table2[[#This Row],[200D EMA]])/Table2[[#This Row],[200D EMA]]</f>
        <v>-6.8003601893041013E-2</v>
      </c>
      <c r="V537">
        <v>0.71887690491677603</v>
      </c>
      <c r="W537">
        <v>193.05</v>
      </c>
      <c r="X537">
        <v>196.17</v>
      </c>
      <c r="Y537">
        <v>189.6</v>
      </c>
      <c r="Z537">
        <v>196.17</v>
      </c>
      <c r="AA537">
        <v>179.18</v>
      </c>
      <c r="AB537">
        <v>208.8</v>
      </c>
      <c r="AC537" s="1">
        <f>(Table2[[#This Row],[Close Price]]/Table2[[#This Row],[Day Low]])-1</f>
        <v>3.9368039368039565E-3</v>
      </c>
      <c r="AD537" s="1">
        <f>(Table2[[#This Row],[Day High]]/Table2[[#This Row],[Close Price]])-1</f>
        <v>1.2176874258294168E-2</v>
      </c>
      <c r="AE537" s="1">
        <f>(Table2[[#This Row],[Close Price]]/Table2[[#This Row],[Current Week Low]])-1</f>
        <v>2.2204641350211052E-2</v>
      </c>
      <c r="AF537" s="1">
        <f>(Table2[[#This Row],[Current Week High]]/Table2[[#This Row],[Close Price]])-1</f>
        <v>1.2176874258294168E-2</v>
      </c>
      <c r="AG537" s="1">
        <f>(Table2[[#This Row],[Close Price]]/Table2[[#This Row],[Current Month Low]])-1</f>
        <v>8.1649737693939128E-2</v>
      </c>
      <c r="AH537" s="1">
        <f>(Table2[[#This Row],[Current Month High]]/Table2[[#This Row],[Close Price]])-1</f>
        <v>7.7343790310097527E-2</v>
      </c>
      <c r="AI537">
        <v>27.3928073886796</v>
      </c>
      <c r="AJ537">
        <v>25.038709677419298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-0.11</v>
      </c>
      <c r="AM537" t="s">
        <v>3189</v>
      </c>
      <c r="AN537">
        <v>-3.63</v>
      </c>
      <c r="AO537" t="s">
        <v>3189</v>
      </c>
      <c r="AP537">
        <v>5.3399846177937998E-2</v>
      </c>
      <c r="AQ537">
        <f>(Table2[[#This Row],[Sharpe Ratio]]-AVERAGE(Table2[Sharpe Ratio]))/_xlfn.STDEV.P(Table2[Sharpe Ratio])</f>
        <v>-4.3695034809334336E-2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474</v>
      </c>
      <c r="AT537">
        <f>_xlfn.RANK.AVG(Table2[[#This Row],[6M Return vs Nifty Z-Score]],Table2[6M Return vs Nifty Z-Score])</f>
        <v>631</v>
      </c>
      <c r="AU537">
        <f>_xlfn.RANK.AVG(Table2[[#This Row],[Sharpe Ratio Z-Score]],Table2[Sharpe Ratio Z-Score])</f>
        <v>365</v>
      </c>
      <c r="AV537">
        <f>(Table2[[#This Row],[Rank 1Y]]+Table2[[#This Row],[Rank 6M]]+Table2[[#This Row],[Rank Sharpe]])/3</f>
        <v>490</v>
      </c>
    </row>
    <row r="538" spans="1:48" x14ac:dyDescent="0.3">
      <c r="A538" t="s">
        <v>1928</v>
      </c>
      <c r="B538" t="s">
        <v>1929</v>
      </c>
      <c r="C538" t="s">
        <v>3152</v>
      </c>
      <c r="D538" t="s">
        <v>527</v>
      </c>
      <c r="E538">
        <v>3729.7745080949999</v>
      </c>
      <c r="F538">
        <v>334.85</v>
      </c>
      <c r="G538">
        <v>-29.388575308354199</v>
      </c>
      <c r="H538">
        <f>(Table2[[#This Row],[1Y Return vs Nifty]]-AVERAGE(Table2[1Y Return vs Nifty]))/_xlfn.STDEV.P(Table2[1Y Return vs Nifty])</f>
        <v>-0.91742877584843086</v>
      </c>
      <c r="I538">
        <v>14.050446570680601</v>
      </c>
      <c r="J538">
        <f>(Table2[[#This Row],[1M Return vs Nifty]]-AVERAGE(Table2[1M Return vs Nifty]))/_xlfn.STDEV.P(Table2[1M Return vs Nifty])</f>
        <v>0.8675845596598174</v>
      </c>
      <c r="K538">
        <v>2.1744420255744199</v>
      </c>
      <c r="L538">
        <f>(Table2[[#This Row],[6M Return vs Nifty]]-AVERAGE(Table2[6M Return vs Nifty]))/_xlfn.STDEV.P(Table2[6M Return vs Nifty])</f>
        <v>-0.16526792113373384</v>
      </c>
      <c r="M538">
        <v>3.0156790924352399</v>
      </c>
      <c r="N538">
        <f>(Table2[[#This Row],[1W Return vs Nifty]]-AVERAGE(Table2[1W Return vs Nifty]))/_xlfn.STDEV.P(Table2[1W Return vs Nifty])</f>
        <v>0.29000549800630404</v>
      </c>
      <c r="O538">
        <v>325.60000000000002</v>
      </c>
      <c r="P538">
        <v>328.23598654230699</v>
      </c>
      <c r="Q538">
        <v>329.950841571544</v>
      </c>
      <c r="R538">
        <v>60.972789428174799</v>
      </c>
      <c r="S538" s="1">
        <f>(Table2[[#This Row],[Close Price]]-Table2[[#This Row],[20D EMA]])/Table2[[#This Row],[20D EMA]]</f>
        <v>2.8409090909090908E-2</v>
      </c>
      <c r="T538" s="1">
        <f>(Table2[[#This Row],[Close Price]]-Table2[[#This Row],[50D EMA]])/Table2[[#This Row],[50D EMA]]</f>
        <v>2.0150177704054216E-2</v>
      </c>
      <c r="U538" s="1">
        <f>(Table2[[#This Row],[Close Price]]-Table2[[#This Row],[200D EMA]])/Table2[[#This Row],[200D EMA]]</f>
        <v>1.4848146484856663E-2</v>
      </c>
      <c r="V538">
        <v>1.2228065602868099</v>
      </c>
      <c r="W538">
        <v>327.10000000000002</v>
      </c>
      <c r="X538">
        <v>337.8</v>
      </c>
      <c r="Y538">
        <v>320.55</v>
      </c>
      <c r="Z538">
        <v>337.8</v>
      </c>
      <c r="AA538">
        <v>295.5</v>
      </c>
      <c r="AB538">
        <v>358</v>
      </c>
      <c r="AC538" s="1">
        <f>(Table2[[#This Row],[Close Price]]/Table2[[#This Row],[Day Low]])-1</f>
        <v>2.3693060226230411E-2</v>
      </c>
      <c r="AD538" s="1">
        <f>(Table2[[#This Row],[Day High]]/Table2[[#This Row],[Close Price]])-1</f>
        <v>8.8099148872629041E-3</v>
      </c>
      <c r="AE538" s="1">
        <f>(Table2[[#This Row],[Close Price]]/Table2[[#This Row],[Current Week Low]])-1</f>
        <v>4.4610825144283384E-2</v>
      </c>
      <c r="AF538" s="1">
        <f>(Table2[[#This Row],[Current Week High]]/Table2[[#This Row],[Close Price]])-1</f>
        <v>8.8099148872629041E-3</v>
      </c>
      <c r="AG538" s="1">
        <f>(Table2[[#This Row],[Close Price]]/Table2[[#This Row],[Current Month Low]])-1</f>
        <v>0.13316412859560067</v>
      </c>
      <c r="AH538" s="1">
        <f>(Table2[[#This Row],[Current Month High]]/Table2[[#This Row],[Close Price]])-1</f>
        <v>6.9135433776317701E-2</v>
      </c>
      <c r="AI538">
        <v>34.9559504255636</v>
      </c>
      <c r="AJ538">
        <v>42.307692307692299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0.1</v>
      </c>
      <c r="AM538" t="s">
        <v>3190</v>
      </c>
      <c r="AN538">
        <v>-1.3</v>
      </c>
      <c r="AO538" t="s">
        <v>3189</v>
      </c>
      <c r="AP538">
        <v>9.7099732759759992E-3</v>
      </c>
      <c r="AQ538">
        <f>(Table2[[#This Row],[Sharpe Ratio]]-AVERAGE(Table2[Sharpe Ratio]))/_xlfn.STDEV.P(Table2[Sharpe Ratio])</f>
        <v>-0.54821103848694541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637</v>
      </c>
      <c r="AT538">
        <f>_xlfn.RANK.AVG(Table2[[#This Row],[6M Return vs Nifty Z-Score]],Table2[6M Return vs Nifty Z-Score])</f>
        <v>353</v>
      </c>
      <c r="AU538">
        <f>_xlfn.RANK.AVG(Table2[[#This Row],[Sharpe Ratio Z-Score]],Table2[Sharpe Ratio Z-Score])</f>
        <v>483</v>
      </c>
      <c r="AV538">
        <f>(Table2[[#This Row],[Rank 1Y]]+Table2[[#This Row],[Rank 6M]]+Table2[[#This Row],[Rank Sharpe]])/3</f>
        <v>491</v>
      </c>
    </row>
    <row r="539" spans="1:48" x14ac:dyDescent="0.3">
      <c r="A539" t="s">
        <v>849</v>
      </c>
      <c r="B539" t="s">
        <v>850</v>
      </c>
      <c r="C539" t="s">
        <v>3150</v>
      </c>
      <c r="D539" t="s">
        <v>221</v>
      </c>
      <c r="E539">
        <v>18074.720452164998</v>
      </c>
      <c r="F539">
        <v>476.45</v>
      </c>
      <c r="G539">
        <v>-17.425030177721201</v>
      </c>
      <c r="H539">
        <f>(Table2[[#This Row],[1Y Return vs Nifty]]-AVERAGE(Table2[1Y Return vs Nifty]))/_xlfn.STDEV.P(Table2[1Y Return vs Nifty])</f>
        <v>-0.68499325509587317</v>
      </c>
      <c r="I539">
        <v>-0.558967933046432</v>
      </c>
      <c r="J539">
        <f>(Table2[[#This Row],[1M Return vs Nifty]]-AVERAGE(Table2[1M Return vs Nifty]))/_xlfn.STDEV.P(Table2[1M Return vs Nifty])</f>
        <v>-0.4856070547126497</v>
      </c>
      <c r="K539">
        <v>-16.5686547714099</v>
      </c>
      <c r="L539">
        <f>(Table2[[#This Row],[6M Return vs Nifty]]-AVERAGE(Table2[6M Return vs Nifty]))/_xlfn.STDEV.P(Table2[6M Return vs Nifty])</f>
        <v>-0.77135653355045575</v>
      </c>
      <c r="M539">
        <v>1.0417455396206701</v>
      </c>
      <c r="N539">
        <f>(Table2[[#This Row],[1W Return vs Nifty]]-AVERAGE(Table2[1W Return vs Nifty]))/_xlfn.STDEV.P(Table2[1W Return vs Nifty])</f>
        <v>-0.12787845578520762</v>
      </c>
      <c r="O539">
        <v>481.62</v>
      </c>
      <c r="P539">
        <v>507.15877967405902</v>
      </c>
      <c r="Q539">
        <v>519.70319646803705</v>
      </c>
      <c r="R539">
        <v>50.252149240861897</v>
      </c>
      <c r="S539" s="1">
        <f>(Table2[[#This Row],[Close Price]]-Table2[[#This Row],[20D EMA]])/Table2[[#This Row],[20D EMA]]</f>
        <v>-1.0734604044682563E-2</v>
      </c>
      <c r="T539" s="1">
        <f>(Table2[[#This Row],[Close Price]]-Table2[[#This Row],[50D EMA]])/Table2[[#This Row],[50D EMA]]</f>
        <v>-6.0550622220904779E-2</v>
      </c>
      <c r="U539" s="1">
        <f>(Table2[[#This Row],[Close Price]]-Table2[[#This Row],[200D EMA]])/Table2[[#This Row],[200D EMA]]</f>
        <v>-8.3226727797694494E-2</v>
      </c>
      <c r="V539">
        <v>1.7257146631807301</v>
      </c>
      <c r="W539">
        <v>474.95</v>
      </c>
      <c r="X539">
        <v>486.65</v>
      </c>
      <c r="Y539">
        <v>458.55</v>
      </c>
      <c r="Z539">
        <v>486.65</v>
      </c>
      <c r="AA539">
        <v>453.1</v>
      </c>
      <c r="AB539">
        <v>511.25</v>
      </c>
      <c r="AC539" s="1">
        <f>(Table2[[#This Row],[Close Price]]/Table2[[#This Row],[Day Low]])-1</f>
        <v>3.1582271818086927E-3</v>
      </c>
      <c r="AD539" s="1">
        <f>(Table2[[#This Row],[Day High]]/Table2[[#This Row],[Close Price]])-1</f>
        <v>2.1408332458809909E-2</v>
      </c>
      <c r="AE539" s="1">
        <f>(Table2[[#This Row],[Close Price]]/Table2[[#This Row],[Current Week Low]])-1</f>
        <v>3.9036092029222536E-2</v>
      </c>
      <c r="AF539" s="1">
        <f>(Table2[[#This Row],[Current Week High]]/Table2[[#This Row],[Close Price]])-1</f>
        <v>2.1408332458809909E-2</v>
      </c>
      <c r="AG539" s="1">
        <f>(Table2[[#This Row],[Close Price]]/Table2[[#This Row],[Current Month Low]])-1</f>
        <v>5.1533877731185118E-2</v>
      </c>
      <c r="AH539" s="1">
        <f>(Table2[[#This Row],[Current Month High]]/Table2[[#This Row],[Close Price]])-1</f>
        <v>7.3040193094763284E-2</v>
      </c>
      <c r="AI539">
        <v>30.6328051212089</v>
      </c>
      <c r="AJ539">
        <v>17.121435594886901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3189</v>
      </c>
      <c r="AN539">
        <v>-1.03</v>
      </c>
      <c r="AO539" t="s">
        <v>3189</v>
      </c>
      <c r="AP539">
        <v>6.8140529974041006E-2</v>
      </c>
      <c r="AQ539">
        <f>(Table2[[#This Row],[Sharpe Ratio]]-AVERAGE(Table2[Sharpe Ratio]))/_xlfn.STDEV.P(Table2[Sharpe Ratio])</f>
        <v>0.12652543932601693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552</v>
      </c>
      <c r="AT539">
        <f>_xlfn.RANK.AVG(Table2[[#This Row],[6M Return vs Nifty Z-Score]],Table2[6M Return vs Nifty Z-Score])</f>
        <v>607</v>
      </c>
      <c r="AU539">
        <f>_xlfn.RANK.AVG(Table2[[#This Row],[Sharpe Ratio Z-Score]],Table2[Sharpe Ratio Z-Score])</f>
        <v>316</v>
      </c>
      <c r="AV539">
        <f>(Table2[[#This Row],[Rank 1Y]]+Table2[[#This Row],[Rank 6M]]+Table2[[#This Row],[Rank Sharpe]])/3</f>
        <v>491.66666666666669</v>
      </c>
    </row>
    <row r="540" spans="1:48" x14ac:dyDescent="0.3">
      <c r="A540" t="s">
        <v>177</v>
      </c>
      <c r="B540" t="s">
        <v>178</v>
      </c>
      <c r="C540" t="s">
        <v>3144</v>
      </c>
      <c r="D540" t="s">
        <v>40</v>
      </c>
      <c r="E540">
        <v>141537.16904074</v>
      </c>
      <c r="F540">
        <v>680.55</v>
      </c>
      <c r="G540">
        <v>-18.8822875685022</v>
      </c>
      <c r="H540">
        <f>(Table2[[#This Row],[1Y Return vs Nifty]]-AVERAGE(Table2[1Y Return vs Nifty]))/_xlfn.STDEV.P(Table2[1Y Return vs Nifty])</f>
        <v>-0.71330579764059077</v>
      </c>
      <c r="I540">
        <v>-2.4219755539655998</v>
      </c>
      <c r="J540">
        <f>(Table2[[#This Row],[1M Return vs Nifty]]-AVERAGE(Table2[1M Return vs Nifty]))/_xlfn.STDEV.P(Table2[1M Return vs Nifty])</f>
        <v>-0.65816744647213321</v>
      </c>
      <c r="K540">
        <v>13.167949051581999</v>
      </c>
      <c r="L540">
        <f>(Table2[[#This Row],[6M Return vs Nifty]]-AVERAGE(Table2[6M Return vs Nifty]))/_xlfn.STDEV.P(Table2[6M Return vs Nifty])</f>
        <v>0.19022506335848038</v>
      </c>
      <c r="M540">
        <v>-2.2767104610750399</v>
      </c>
      <c r="N540">
        <f>(Table2[[#This Row],[1W Return vs Nifty]]-AVERAGE(Table2[1W Return vs Nifty]))/_xlfn.STDEV.P(Table2[1W Return vs Nifty])</f>
        <v>-0.83039932437097974</v>
      </c>
      <c r="O540">
        <v>693.12</v>
      </c>
      <c r="P540">
        <v>704.90824274265105</v>
      </c>
      <c r="Q540">
        <v>666.24386359860205</v>
      </c>
      <c r="R540">
        <v>23.394482093926001</v>
      </c>
      <c r="S540" s="1">
        <f>(Table2[[#This Row],[Close Price]]-Table2[[#This Row],[20D EMA]])/Table2[[#This Row],[20D EMA]]</f>
        <v>-1.8135387811634422E-2</v>
      </c>
      <c r="T540" s="1">
        <f>(Table2[[#This Row],[Close Price]]-Table2[[#This Row],[50D EMA]])/Table2[[#This Row],[50D EMA]]</f>
        <v>-3.4555196358434188E-2</v>
      </c>
      <c r="U540" s="1">
        <f>(Table2[[#This Row],[Close Price]]-Table2[[#This Row],[200D EMA]])/Table2[[#This Row],[200D EMA]]</f>
        <v>2.1472822765114509E-2</v>
      </c>
      <c r="V540">
        <v>0.95336060497155795</v>
      </c>
      <c r="W540">
        <v>638.65</v>
      </c>
      <c r="X540">
        <v>690.15</v>
      </c>
      <c r="Y540">
        <v>638.65</v>
      </c>
      <c r="Z540">
        <v>695.8</v>
      </c>
      <c r="AA540">
        <v>638.65</v>
      </c>
      <c r="AB540">
        <v>727.6</v>
      </c>
      <c r="AC540" s="1">
        <f>(Table2[[#This Row],[Close Price]]/Table2[[#This Row],[Day Low]])-1</f>
        <v>6.5607140061066271E-2</v>
      </c>
      <c r="AD540" s="1">
        <f>(Table2[[#This Row],[Day High]]/Table2[[#This Row],[Close Price]])-1</f>
        <v>1.4106237601939631E-2</v>
      </c>
      <c r="AE540" s="1">
        <f>(Table2[[#This Row],[Close Price]]/Table2[[#This Row],[Current Week Low]])-1</f>
        <v>6.5607140061066271E-2</v>
      </c>
      <c r="AF540" s="1">
        <f>(Table2[[#This Row],[Current Week High]]/Table2[[#This Row],[Close Price]])-1</f>
        <v>2.2408346190581074E-2</v>
      </c>
      <c r="AG540" s="1">
        <f>(Table2[[#This Row],[Close Price]]/Table2[[#This Row],[Current Month Low]])-1</f>
        <v>6.5607140061066271E-2</v>
      </c>
      <c r="AH540" s="1">
        <f>(Table2[[#This Row],[Current Month High]]/Table2[[#This Row],[Close Price]])-1</f>
        <v>6.9135258247006171E-2</v>
      </c>
      <c r="AI540">
        <v>11.8507089853794</v>
      </c>
      <c r="AJ540">
        <v>33.075870160344103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-0.11</v>
      </c>
      <c r="AM540" t="s">
        <v>3189</v>
      </c>
      <c r="AN540">
        <v>-7.17</v>
      </c>
      <c r="AO540" t="s">
        <v>3189</v>
      </c>
      <c r="AP540">
        <v>-6.0105006079683998E-2</v>
      </c>
      <c r="AQ540">
        <f>(Table2[[#This Row],[Sharpe Ratio]]-AVERAGE(Table2[Sharpe Ratio]))/_xlfn.STDEV.P(Table2[Sharpe Ratio])</f>
        <v>-1.354411012114489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562</v>
      </c>
      <c r="AT540">
        <f>_xlfn.RANK.AVG(Table2[[#This Row],[6M Return vs Nifty Z-Score]],Table2[6M Return vs Nifty Z-Score])</f>
        <v>238</v>
      </c>
      <c r="AU540">
        <f>_xlfn.RANK.AVG(Table2[[#This Row],[Sharpe Ratio Z-Score]],Table2[Sharpe Ratio Z-Score])</f>
        <v>678</v>
      </c>
      <c r="AV540">
        <f>(Table2[[#This Row],[Rank 1Y]]+Table2[[#This Row],[Rank 6M]]+Table2[[#This Row],[Rank Sharpe]])/3</f>
        <v>492.66666666666669</v>
      </c>
    </row>
    <row r="541" spans="1:48" x14ac:dyDescent="0.3">
      <c r="A541" t="s">
        <v>647</v>
      </c>
      <c r="B541" t="s">
        <v>648</v>
      </c>
      <c r="C541" t="s">
        <v>3150</v>
      </c>
      <c r="D541" t="s">
        <v>527</v>
      </c>
      <c r="E541">
        <v>28211.089714091999</v>
      </c>
      <c r="F541">
        <v>63.81</v>
      </c>
      <c r="G541">
        <v>-14.533674880889</v>
      </c>
      <c r="H541">
        <f>(Table2[[#This Row],[1Y Return vs Nifty]]-AVERAGE(Table2[1Y Return vs Nifty]))/_xlfn.STDEV.P(Table2[1Y Return vs Nifty])</f>
        <v>-0.62881812750939836</v>
      </c>
      <c r="I541">
        <v>4.9304615735676203</v>
      </c>
      <c r="J541">
        <f>(Table2[[#This Row],[1M Return vs Nifty]]-AVERAGE(Table2[1M Return vs Nifty]))/_xlfn.STDEV.P(Table2[1M Return vs Nifty])</f>
        <v>2.2849322792683743E-2</v>
      </c>
      <c r="K541">
        <v>-9.38579863659068</v>
      </c>
      <c r="L541">
        <f>(Table2[[#This Row],[6M Return vs Nifty]]-AVERAGE(Table2[6M Return vs Nifty]))/_xlfn.STDEV.P(Table2[6M Return vs Nifty])</f>
        <v>-0.53908716232029874</v>
      </c>
      <c r="M541">
        <v>2.4543742625311902</v>
      </c>
      <c r="N541">
        <f>(Table2[[#This Row],[1W Return vs Nifty]]-AVERAGE(Table2[1W Return vs Nifty]))/_xlfn.STDEV.P(Table2[1W Return vs Nifty])</f>
        <v>0.17117663405182892</v>
      </c>
      <c r="O541">
        <v>62.96</v>
      </c>
      <c r="P541">
        <v>64.826597346352898</v>
      </c>
      <c r="Q541">
        <v>66.966715442714005</v>
      </c>
      <c r="R541">
        <v>62.691258156157502</v>
      </c>
      <c r="S541" s="1">
        <f>(Table2[[#This Row],[Close Price]]-Table2[[#This Row],[20D EMA]])/Table2[[#This Row],[20D EMA]]</f>
        <v>1.350063532401527E-2</v>
      </c>
      <c r="T541" s="1">
        <f>(Table2[[#This Row],[Close Price]]-Table2[[#This Row],[50D EMA]])/Table2[[#This Row],[50D EMA]]</f>
        <v>-1.5681794016142184E-2</v>
      </c>
      <c r="U541" s="1">
        <f>(Table2[[#This Row],[Close Price]]-Table2[[#This Row],[200D EMA]])/Table2[[#This Row],[200D EMA]]</f>
        <v>-4.7138573571140464E-2</v>
      </c>
      <c r="V541">
        <v>1.01710843114336</v>
      </c>
      <c r="W541">
        <v>63.48</v>
      </c>
      <c r="X541">
        <v>64.55</v>
      </c>
      <c r="Y541">
        <v>61.42</v>
      </c>
      <c r="Z541">
        <v>64.55</v>
      </c>
      <c r="AA541">
        <v>60</v>
      </c>
      <c r="AB541">
        <v>66.38</v>
      </c>
      <c r="AC541" s="1">
        <f>(Table2[[#This Row],[Close Price]]/Table2[[#This Row],[Day Low]])-1</f>
        <v>5.1984877126654006E-3</v>
      </c>
      <c r="AD541" s="1">
        <f>(Table2[[#This Row],[Day High]]/Table2[[#This Row],[Close Price]])-1</f>
        <v>1.1596928381131466E-2</v>
      </c>
      <c r="AE541" s="1">
        <f>(Table2[[#This Row],[Close Price]]/Table2[[#This Row],[Current Week Low]])-1</f>
        <v>3.891240638228588E-2</v>
      </c>
      <c r="AF541" s="1">
        <f>(Table2[[#This Row],[Current Week High]]/Table2[[#This Row],[Close Price]])-1</f>
        <v>1.1596928381131466E-2</v>
      </c>
      <c r="AG541" s="1">
        <f>(Table2[[#This Row],[Close Price]]/Table2[[#This Row],[Current Month Low]])-1</f>
        <v>6.3500000000000112E-2</v>
      </c>
      <c r="AH541" s="1">
        <f>(Table2[[#This Row],[Current Month High]]/Table2[[#This Row],[Close Price]])-1</f>
        <v>4.0275818837172794E-2</v>
      </c>
      <c r="AI541">
        <v>25.3721987149349</v>
      </c>
      <c r="AJ541">
        <v>7.9695431472081202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-7.0000000000000007E-2</v>
      </c>
      <c r="AM541" t="s">
        <v>3189</v>
      </c>
      <c r="AN541">
        <v>-0.31</v>
      </c>
      <c r="AO541" t="s">
        <v>3189</v>
      </c>
      <c r="AP541">
        <v>2.0210443826143999E-2</v>
      </c>
      <c r="AQ541">
        <f>(Table2[[#This Row],[Sharpe Ratio]]-AVERAGE(Table2[Sharpe Ratio]))/_xlfn.STDEV.P(Table2[Sharpe Ratio])</f>
        <v>-0.42695512523233625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531</v>
      </c>
      <c r="AT541">
        <f>_xlfn.RANK.AVG(Table2[[#This Row],[6M Return vs Nifty Z-Score]],Table2[6M Return vs Nifty Z-Score])</f>
        <v>503</v>
      </c>
      <c r="AU541">
        <f>_xlfn.RANK.AVG(Table2[[#This Row],[Sharpe Ratio Z-Score]],Table2[Sharpe Ratio Z-Score])</f>
        <v>448</v>
      </c>
      <c r="AV541">
        <f>(Table2[[#This Row],[Rank 1Y]]+Table2[[#This Row],[Rank 6M]]+Table2[[#This Row],[Rank Sharpe]])/3</f>
        <v>494</v>
      </c>
    </row>
    <row r="542" spans="1:48" x14ac:dyDescent="0.3">
      <c r="A542" t="s">
        <v>1400</v>
      </c>
      <c r="B542" t="s">
        <v>1401</v>
      </c>
      <c r="C542" t="s">
        <v>3150</v>
      </c>
      <c r="D542" t="s">
        <v>221</v>
      </c>
      <c r="E542">
        <v>7907.4601320000002</v>
      </c>
      <c r="F542">
        <v>517.54999999999995</v>
      </c>
      <c r="G542">
        <v>-25.4618198489371</v>
      </c>
      <c r="H542">
        <f>(Table2[[#This Row],[1Y Return vs Nifty]]-AVERAGE(Table2[1Y Return vs Nifty]))/_xlfn.STDEV.P(Table2[1Y Return vs Nifty])</f>
        <v>-0.84113722178888006</v>
      </c>
      <c r="I542">
        <v>1.61927915699473</v>
      </c>
      <c r="J542">
        <f>(Table2[[#This Row],[1M Return vs Nifty]]-AVERAGE(Table2[1M Return vs Nifty]))/_xlfn.STDEV.P(Table2[1M Return vs Nifty])</f>
        <v>-0.28384772373309775</v>
      </c>
      <c r="K542">
        <v>-10.133931398467499</v>
      </c>
      <c r="L542">
        <f>(Table2[[#This Row],[6M Return vs Nifty]]-AVERAGE(Table2[6M Return vs Nifty]))/_xlfn.STDEV.P(Table2[6M Return vs Nifty])</f>
        <v>-0.56327925567929826</v>
      </c>
      <c r="M542">
        <v>1.0830462851544</v>
      </c>
      <c r="N542">
        <f>(Table2[[#This Row],[1W Return vs Nifty]]-AVERAGE(Table2[1W Return vs Nifty]))/_xlfn.STDEV.P(Table2[1W Return vs Nifty])</f>
        <v>-0.11913504149268332</v>
      </c>
      <c r="O542">
        <v>519.01</v>
      </c>
      <c r="P542">
        <v>538.34206863829797</v>
      </c>
      <c r="Q542">
        <v>546.08931221236696</v>
      </c>
      <c r="R542">
        <v>52.980399398629999</v>
      </c>
      <c r="S542" s="1">
        <f>(Table2[[#This Row],[Close Price]]-Table2[[#This Row],[20D EMA]])/Table2[[#This Row],[20D EMA]]</f>
        <v>-2.8130479181519364E-3</v>
      </c>
      <c r="T542" s="1">
        <f>(Table2[[#This Row],[Close Price]]-Table2[[#This Row],[50D EMA]])/Table2[[#This Row],[50D EMA]]</f>
        <v>-3.8622411008840965E-2</v>
      </c>
      <c r="U542" s="1">
        <f>(Table2[[#This Row],[Close Price]]-Table2[[#This Row],[200D EMA]])/Table2[[#This Row],[200D EMA]]</f>
        <v>-5.2261253927028781E-2</v>
      </c>
      <c r="V542">
        <v>0.67190215012506405</v>
      </c>
      <c r="W542">
        <v>513</v>
      </c>
      <c r="X542">
        <v>526.5</v>
      </c>
      <c r="Y542">
        <v>510</v>
      </c>
      <c r="Z542">
        <v>526.5</v>
      </c>
      <c r="AA542">
        <v>488.1</v>
      </c>
      <c r="AB542">
        <v>550.79999999999995</v>
      </c>
      <c r="AC542" s="1">
        <f>(Table2[[#This Row],[Close Price]]/Table2[[#This Row],[Day Low]])-1</f>
        <v>8.8693957115009159E-3</v>
      </c>
      <c r="AD542" s="1">
        <f>(Table2[[#This Row],[Day High]]/Table2[[#This Row],[Close Price]])-1</f>
        <v>1.7293015167616721E-2</v>
      </c>
      <c r="AE542" s="1">
        <f>(Table2[[#This Row],[Close Price]]/Table2[[#This Row],[Current Week Low]])-1</f>
        <v>1.480392156862731E-2</v>
      </c>
      <c r="AF542" s="1">
        <f>(Table2[[#This Row],[Current Week High]]/Table2[[#This Row],[Close Price]])-1</f>
        <v>1.7293015167616721E-2</v>
      </c>
      <c r="AG542" s="1">
        <f>(Table2[[#This Row],[Close Price]]/Table2[[#This Row],[Current Month Low]])-1</f>
        <v>6.0335996721982976E-2</v>
      </c>
      <c r="AH542" s="1">
        <f>(Table2[[#This Row],[Current Month High]]/Table2[[#This Row],[Close Price]])-1</f>
        <v>6.4245000483045045E-2</v>
      </c>
      <c r="AI542">
        <v>36.759733359095698</v>
      </c>
      <c r="AJ542">
        <v>19.526558891454901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</v>
      </c>
      <c r="AM542" t="s">
        <v>3191</v>
      </c>
      <c r="AN542">
        <v>-1.45</v>
      </c>
      <c r="AO542" t="s">
        <v>3189</v>
      </c>
      <c r="AP542">
        <v>5.6524353774173003E-2</v>
      </c>
      <c r="AQ542">
        <f>(Table2[[#This Row],[Sharpe Ratio]]-AVERAGE(Table2[Sharpe Ratio]))/_xlfn.STDEV.P(Table2[Sharpe Ratio])</f>
        <v>-7.6142686910599857E-3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611</v>
      </c>
      <c r="AT542">
        <f>_xlfn.RANK.AVG(Table2[[#This Row],[6M Return vs Nifty Z-Score]],Table2[6M Return vs Nifty Z-Score])</f>
        <v>516</v>
      </c>
      <c r="AU542">
        <f>_xlfn.RANK.AVG(Table2[[#This Row],[Sharpe Ratio Z-Score]],Table2[Sharpe Ratio Z-Score])</f>
        <v>357</v>
      </c>
      <c r="AV542">
        <f>(Table2[[#This Row],[Rank 1Y]]+Table2[[#This Row],[Rank 6M]]+Table2[[#This Row],[Rank Sharpe]])/3</f>
        <v>494.66666666666669</v>
      </c>
    </row>
    <row r="543" spans="1:48" x14ac:dyDescent="0.3">
      <c r="A543" t="s">
        <v>1172</v>
      </c>
      <c r="B543" t="s">
        <v>1173</v>
      </c>
      <c r="C543" t="s">
        <v>3152</v>
      </c>
      <c r="D543" t="s">
        <v>1174</v>
      </c>
      <c r="E543">
        <v>10460.493375</v>
      </c>
      <c r="F543">
        <v>1152.5</v>
      </c>
      <c r="G543">
        <v>0.55981961165864202</v>
      </c>
      <c r="H543">
        <f>(Table2[[#This Row],[1Y Return vs Nifty]]-AVERAGE(Table2[1Y Return vs Nifty]))/_xlfn.STDEV.P(Table2[1Y Return vs Nifty])</f>
        <v>-0.33557191879421072</v>
      </c>
      <c r="I543">
        <v>5.1523510172826601</v>
      </c>
      <c r="J543">
        <f>(Table2[[#This Row],[1M Return vs Nifty]]-AVERAGE(Table2[1M Return vs Nifty]))/_xlfn.STDEV.P(Table2[1M Return vs Nifty])</f>
        <v>4.3401750439689302E-2</v>
      </c>
      <c r="K543">
        <v>-10.783481987492699</v>
      </c>
      <c r="L543">
        <f>(Table2[[#This Row],[6M Return vs Nifty]]-AVERAGE(Table2[6M Return vs Nifty]))/_xlfn.STDEV.P(Table2[6M Return vs Nifty])</f>
        <v>-0.58428353365219388</v>
      </c>
      <c r="M543">
        <v>-5.4607750757204903</v>
      </c>
      <c r="N543">
        <f>(Table2[[#This Row],[1W Return vs Nifty]]-AVERAGE(Table2[1W Return vs Nifty]))/_xlfn.STDEV.P(Table2[1W Return vs Nifty])</f>
        <v>-1.504469385340595</v>
      </c>
      <c r="O543">
        <v>1147.6500000000001</v>
      </c>
      <c r="P543">
        <v>1155.4896995099</v>
      </c>
      <c r="Q543">
        <v>1174.51916637666</v>
      </c>
      <c r="R543">
        <v>52.343890945010699</v>
      </c>
      <c r="S543" s="1">
        <f>(Table2[[#This Row],[Close Price]]-Table2[[#This Row],[20D EMA]])/Table2[[#This Row],[20D EMA]]</f>
        <v>4.2260270988541005E-3</v>
      </c>
      <c r="T543" s="1">
        <f>(Table2[[#This Row],[Close Price]]-Table2[[#This Row],[50D EMA]])/Table2[[#This Row],[50D EMA]]</f>
        <v>-2.5873874177918428E-3</v>
      </c>
      <c r="U543" s="1">
        <f>(Table2[[#This Row],[Close Price]]-Table2[[#This Row],[200D EMA]])/Table2[[#This Row],[200D EMA]]</f>
        <v>-1.874738787327597E-2</v>
      </c>
      <c r="V543">
        <v>0.59598550153881602</v>
      </c>
      <c r="W543">
        <v>1135</v>
      </c>
      <c r="X543">
        <v>1166.45</v>
      </c>
      <c r="Y543">
        <v>1125.55</v>
      </c>
      <c r="Z543">
        <v>1166.45</v>
      </c>
      <c r="AA543">
        <v>1103.4000000000001</v>
      </c>
      <c r="AB543">
        <v>1247</v>
      </c>
      <c r="AC543" s="1">
        <f>(Table2[[#This Row],[Close Price]]/Table2[[#This Row],[Day Low]])-1</f>
        <v>1.5418502202643181E-2</v>
      </c>
      <c r="AD543" s="1">
        <f>(Table2[[#This Row],[Day High]]/Table2[[#This Row],[Close Price]])-1</f>
        <v>1.2104121475054352E-2</v>
      </c>
      <c r="AE543" s="1">
        <f>(Table2[[#This Row],[Close Price]]/Table2[[#This Row],[Current Week Low]])-1</f>
        <v>2.3943849673492945E-2</v>
      </c>
      <c r="AF543" s="1">
        <f>(Table2[[#This Row],[Current Week High]]/Table2[[#This Row],[Close Price]])-1</f>
        <v>1.2104121475054352E-2</v>
      </c>
      <c r="AG543" s="1">
        <f>(Table2[[#This Row],[Close Price]]/Table2[[#This Row],[Current Month Low]])-1</f>
        <v>4.4498821823454771E-2</v>
      </c>
      <c r="AH543" s="1">
        <f>(Table2[[#This Row],[Current Month High]]/Table2[[#This Row],[Close Price]])-1</f>
        <v>8.1995661605205994E-2</v>
      </c>
      <c r="AI543">
        <v>30.750542299349199</v>
      </c>
      <c r="AJ543">
        <v>43.7839186576008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0.04</v>
      </c>
      <c r="AM543" t="s">
        <v>3190</v>
      </c>
      <c r="AN543">
        <v>-2.59</v>
      </c>
      <c r="AO543" t="s">
        <v>3189</v>
      </c>
      <c r="AQ543">
        <f>(Table2[[#This Row],[Sharpe Ratio]]-AVERAGE(Table2[Sharpe Ratio]))/_xlfn.STDEV.P(Table2[Sharpe Ratio])</f>
        <v>-0.66033855426170107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427</v>
      </c>
      <c r="AT543">
        <f>_xlfn.RANK.AVG(Table2[[#This Row],[6M Return vs Nifty Z-Score]],Table2[6M Return vs Nifty Z-Score])</f>
        <v>526</v>
      </c>
      <c r="AU543">
        <f>_xlfn.RANK.AVG(Table2[[#This Row],[Sharpe Ratio Z-Score]],Table2[Sharpe Ratio Z-Score])</f>
        <v>533</v>
      </c>
      <c r="AV543">
        <f>(Table2[[#This Row],[Rank 1Y]]+Table2[[#This Row],[Rank 6M]]+Table2[[#This Row],[Rank Sharpe]])/3</f>
        <v>495.33333333333331</v>
      </c>
    </row>
    <row r="544" spans="1:48" x14ac:dyDescent="0.3">
      <c r="A544" t="s">
        <v>38</v>
      </c>
      <c r="B544" t="s">
        <v>39</v>
      </c>
      <c r="C544" t="s">
        <v>3144</v>
      </c>
      <c r="D544" t="s">
        <v>40</v>
      </c>
      <c r="E544">
        <v>593664.28421585995</v>
      </c>
      <c r="F544">
        <v>938.6</v>
      </c>
      <c r="G544">
        <v>15.655230521284</v>
      </c>
      <c r="H544">
        <f>(Table2[[#This Row],[1Y Return vs Nifty]]-AVERAGE(Table2[1Y Return vs Nifty]))/_xlfn.STDEV.P(Table2[1Y Return vs Nifty])</f>
        <v>-4.2288476684024016E-2</v>
      </c>
      <c r="I544">
        <v>2.7492443587115001</v>
      </c>
      <c r="J544">
        <f>(Table2[[#This Row],[1M Return vs Nifty]]-AVERAGE(Table2[1M Return vs Nifty]))/_xlfn.STDEV.P(Table2[1M Return vs Nifty])</f>
        <v>-0.17918511489920191</v>
      </c>
      <c r="K544">
        <v>-12.100779215583101</v>
      </c>
      <c r="L544">
        <f>(Table2[[#This Row],[6M Return vs Nifty]]-AVERAGE(Table2[6M Return vs Nifty]))/_xlfn.STDEV.P(Table2[6M Return vs Nifty])</f>
        <v>-0.62688048856106271</v>
      </c>
      <c r="M544">
        <v>0.33075417552438902</v>
      </c>
      <c r="N544">
        <f>(Table2[[#This Row],[1W Return vs Nifty]]-AVERAGE(Table2[1W Return vs Nifty]))/_xlfn.STDEV.P(Table2[1W Return vs Nifty])</f>
        <v>-0.27839612742442349</v>
      </c>
      <c r="O544">
        <v>916.6</v>
      </c>
      <c r="P544">
        <v>946.56643374630698</v>
      </c>
      <c r="Q544">
        <v>955.668570383766</v>
      </c>
      <c r="R544">
        <v>67.581846873523503</v>
      </c>
      <c r="S544" s="1">
        <f>(Table2[[#This Row],[Close Price]]-Table2[[#This Row],[20D EMA]])/Table2[[#This Row],[20D EMA]]</f>
        <v>2.4001745581496835E-2</v>
      </c>
      <c r="T544" s="1">
        <f>(Table2[[#This Row],[Close Price]]-Table2[[#This Row],[50D EMA]])/Table2[[#This Row],[50D EMA]]</f>
        <v>-8.416138014505253E-3</v>
      </c>
      <c r="U544" s="1">
        <f>(Table2[[#This Row],[Close Price]]-Table2[[#This Row],[200D EMA]])/Table2[[#This Row],[200D EMA]]</f>
        <v>-1.7860345011567955E-2</v>
      </c>
      <c r="V544">
        <v>1.04331044828993</v>
      </c>
      <c r="W544">
        <v>917.25</v>
      </c>
      <c r="X544">
        <v>952.5</v>
      </c>
      <c r="Y544">
        <v>900</v>
      </c>
      <c r="Z544">
        <v>952.5</v>
      </c>
      <c r="AA544">
        <v>872</v>
      </c>
      <c r="AB544">
        <v>958</v>
      </c>
      <c r="AC544" s="1">
        <f>(Table2[[#This Row],[Close Price]]/Table2[[#This Row],[Day Low]])-1</f>
        <v>2.3276097029163223E-2</v>
      </c>
      <c r="AD544" s="1">
        <f>(Table2[[#This Row],[Day High]]/Table2[[#This Row],[Close Price]])-1</f>
        <v>1.4809290432559186E-2</v>
      </c>
      <c r="AE544" s="1">
        <f>(Table2[[#This Row],[Close Price]]/Table2[[#This Row],[Current Week Low]])-1</f>
        <v>4.2888888888888976E-2</v>
      </c>
      <c r="AF544" s="1">
        <f>(Table2[[#This Row],[Current Week High]]/Table2[[#This Row],[Close Price]])-1</f>
        <v>1.4809290432559186E-2</v>
      </c>
      <c r="AG544" s="1">
        <f>(Table2[[#This Row],[Close Price]]/Table2[[#This Row],[Current Month Low]])-1</f>
        <v>7.6376146788990962E-2</v>
      </c>
      <c r="AH544" s="1">
        <f>(Table2[[#This Row],[Current Month High]]/Table2[[#This Row],[Close Price]])-1</f>
        <v>2.0669081610909856E-2</v>
      </c>
      <c r="AI544">
        <v>30.1939058171745</v>
      </c>
      <c r="AJ544">
        <v>40.688001199130603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</v>
      </c>
      <c r="AM544" t="s">
        <v>3189</v>
      </c>
      <c r="AN544">
        <v>2.62</v>
      </c>
      <c r="AO544" t="s">
        <v>3190</v>
      </c>
      <c r="AP544">
        <v>-3.2120159410537003E-2</v>
      </c>
      <c r="AQ544">
        <f>(Table2[[#This Row],[Sharpe Ratio]]-AVERAGE(Table2[Sharpe Ratio]))/_xlfn.STDEV.P(Table2[Sharpe Ratio])</f>
        <v>-1.0312513857010484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320</v>
      </c>
      <c r="AT544">
        <f>_xlfn.RANK.AVG(Table2[[#This Row],[6M Return vs Nifty Z-Score]],Table2[6M Return vs Nifty Z-Score])</f>
        <v>542</v>
      </c>
      <c r="AU544">
        <f>_xlfn.RANK.AVG(Table2[[#This Row],[Sharpe Ratio Z-Score]],Table2[Sharpe Ratio Z-Score])</f>
        <v>627</v>
      </c>
      <c r="AV544">
        <f>(Table2[[#This Row],[Rank 1Y]]+Table2[[#This Row],[Rank 6M]]+Table2[[#This Row],[Rank Sharpe]])/3</f>
        <v>496.33333333333331</v>
      </c>
    </row>
    <row r="545" spans="1:48" x14ac:dyDescent="0.3">
      <c r="A545" t="s">
        <v>1262</v>
      </c>
      <c r="B545" t="s">
        <v>1263</v>
      </c>
      <c r="C545" t="s">
        <v>3144</v>
      </c>
      <c r="D545" t="s">
        <v>139</v>
      </c>
      <c r="E545">
        <v>9240.4439192640002</v>
      </c>
      <c r="F545">
        <v>85.44</v>
      </c>
      <c r="G545">
        <v>-21.1155101591775</v>
      </c>
      <c r="H545">
        <f>(Table2[[#This Row],[1Y Return vs Nifty]]-AVERAGE(Table2[1Y Return vs Nifty]))/_xlfn.STDEV.P(Table2[1Y Return vs Nifty])</f>
        <v>-0.75669429579494374</v>
      </c>
      <c r="I545">
        <v>7.46748962823093</v>
      </c>
      <c r="J545">
        <f>(Table2[[#This Row],[1M Return vs Nifty]]-AVERAGE(Table2[1M Return vs Nifty]))/_xlfn.STDEV.P(Table2[1M Return vs Nifty])</f>
        <v>0.25784060790696839</v>
      </c>
      <c r="K545">
        <v>-0.22397465355426899</v>
      </c>
      <c r="L545">
        <f>(Table2[[#This Row],[6M Return vs Nifty]]-AVERAGE(Table2[6M Return vs Nifty]))/_xlfn.STDEV.P(Table2[6M Return vs Nifty])</f>
        <v>-0.24282463723008965</v>
      </c>
      <c r="M545">
        <v>-1.1647271971416899</v>
      </c>
      <c r="N545">
        <f>(Table2[[#This Row],[1W Return vs Nifty]]-AVERAGE(Table2[1W Return vs Nifty]))/_xlfn.STDEV.P(Table2[1W Return vs Nifty])</f>
        <v>-0.59499121642333086</v>
      </c>
      <c r="O545">
        <v>85.23</v>
      </c>
      <c r="P545">
        <v>85.641244134533494</v>
      </c>
      <c r="Q545">
        <v>85.606898366143298</v>
      </c>
      <c r="R545">
        <v>51.332276473812897</v>
      </c>
      <c r="S545" s="1">
        <f>(Table2[[#This Row],[Close Price]]-Table2[[#This Row],[20D EMA]])/Table2[[#This Row],[20D EMA]]</f>
        <v>2.4639211545229816E-3</v>
      </c>
      <c r="T545" s="1">
        <f>(Table2[[#This Row],[Close Price]]-Table2[[#This Row],[50D EMA]])/Table2[[#This Row],[50D EMA]]</f>
        <v>-2.349850665613436E-3</v>
      </c>
      <c r="U545" s="1">
        <f>(Table2[[#This Row],[Close Price]]-Table2[[#This Row],[200D EMA]])/Table2[[#This Row],[200D EMA]]</f>
        <v>-1.9495901536984901E-3</v>
      </c>
      <c r="V545">
        <v>0.34910704077301802</v>
      </c>
      <c r="W545">
        <v>84.99</v>
      </c>
      <c r="X545">
        <v>87.38</v>
      </c>
      <c r="Y545">
        <v>84.99</v>
      </c>
      <c r="Z545">
        <v>93.59</v>
      </c>
      <c r="AA545">
        <v>81.23</v>
      </c>
      <c r="AB545">
        <v>93.59</v>
      </c>
      <c r="AC545" s="1">
        <f>(Table2[[#This Row],[Close Price]]/Table2[[#This Row],[Day Low]])-1</f>
        <v>5.2947405577126183E-3</v>
      </c>
      <c r="AD545" s="1">
        <f>(Table2[[#This Row],[Day High]]/Table2[[#This Row],[Close Price]])-1</f>
        <v>2.2705992509363337E-2</v>
      </c>
      <c r="AE545" s="1">
        <f>(Table2[[#This Row],[Close Price]]/Table2[[#This Row],[Current Week Low]])-1</f>
        <v>5.2947405577126183E-3</v>
      </c>
      <c r="AF545" s="1">
        <f>(Table2[[#This Row],[Current Week High]]/Table2[[#This Row],[Close Price]])-1</f>
        <v>9.5388576779026346E-2</v>
      </c>
      <c r="AG545" s="1">
        <f>(Table2[[#This Row],[Close Price]]/Table2[[#This Row],[Current Month Low]])-1</f>
        <v>5.182814231195354E-2</v>
      </c>
      <c r="AH545" s="1">
        <f>(Table2[[#This Row],[Current Month High]]/Table2[[#This Row],[Close Price]])-1</f>
        <v>9.5388576779026346E-2</v>
      </c>
      <c r="AI545">
        <v>23.841292134831399</v>
      </c>
      <c r="AJ545">
        <v>18.011049723756798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0.03</v>
      </c>
      <c r="AM545" t="s">
        <v>3190</v>
      </c>
      <c r="AN545">
        <v>0.74</v>
      </c>
      <c r="AO545" t="s">
        <v>3190</v>
      </c>
      <c r="AQ545">
        <f>(Table2[[#This Row],[Sharpe Ratio]]-AVERAGE(Table2[Sharpe Ratio]))/_xlfn.STDEV.P(Table2[Sharpe Ratio])</f>
        <v>-0.66033855426170107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581</v>
      </c>
      <c r="AT545">
        <f>_xlfn.RANK.AVG(Table2[[#This Row],[6M Return vs Nifty Z-Score]],Table2[6M Return vs Nifty Z-Score])</f>
        <v>378</v>
      </c>
      <c r="AU545">
        <f>_xlfn.RANK.AVG(Table2[[#This Row],[Sharpe Ratio Z-Score]],Table2[Sharpe Ratio Z-Score])</f>
        <v>533</v>
      </c>
      <c r="AV545">
        <f>(Table2[[#This Row],[Rank 1Y]]+Table2[[#This Row],[Rank 6M]]+Table2[[#This Row],[Rank Sharpe]])/3</f>
        <v>497.33333333333331</v>
      </c>
    </row>
    <row r="546" spans="1:48" x14ac:dyDescent="0.3">
      <c r="A546" t="s">
        <v>455</v>
      </c>
      <c r="B546" t="s">
        <v>456</v>
      </c>
      <c r="C546" t="s">
        <v>3145</v>
      </c>
      <c r="D546" t="s">
        <v>27</v>
      </c>
      <c r="E546">
        <v>49735.35</v>
      </c>
      <c r="F546">
        <v>1745.1</v>
      </c>
      <c r="G546">
        <v>-16.574795966491099</v>
      </c>
      <c r="H546">
        <f>(Table2[[#This Row],[1Y Return vs Nifty]]-AVERAGE(Table2[1Y Return vs Nifty]))/_xlfn.STDEV.P(Table2[1Y Return vs Nifty])</f>
        <v>-0.66847435292339874</v>
      </c>
      <c r="I546">
        <v>0.78553774908145801</v>
      </c>
      <c r="J546">
        <f>(Table2[[#This Row],[1M Return vs Nifty]]-AVERAGE(Table2[1M Return vs Nifty]))/_xlfn.STDEV.P(Table2[1M Return vs Nifty])</f>
        <v>-0.36107271323938595</v>
      </c>
      <c r="K546">
        <v>-7.5192018311476501</v>
      </c>
      <c r="L546">
        <f>(Table2[[#This Row],[6M Return vs Nifty]]-AVERAGE(Table2[6M Return vs Nifty]))/_xlfn.STDEV.P(Table2[6M Return vs Nifty])</f>
        <v>-0.47872770945045723</v>
      </c>
      <c r="M546">
        <v>-0.28760646455963901</v>
      </c>
      <c r="N546">
        <f>(Table2[[#This Row],[1W Return vs Nifty]]-AVERAGE(Table2[1W Return vs Nifty]))/_xlfn.STDEV.P(Table2[1W Return vs Nifty])</f>
        <v>-0.40930377058136502</v>
      </c>
      <c r="O546">
        <v>1773.2</v>
      </c>
      <c r="P546">
        <v>1833.4057359512401</v>
      </c>
      <c r="Q546">
        <v>1840.7862647780901</v>
      </c>
      <c r="R546">
        <v>43.840895819975501</v>
      </c>
      <c r="S546" s="1">
        <f>(Table2[[#This Row],[Close Price]]-Table2[[#This Row],[20D EMA]])/Table2[[#This Row],[20D EMA]]</f>
        <v>-1.5847056169636893E-2</v>
      </c>
      <c r="T546" s="1">
        <f>(Table2[[#This Row],[Close Price]]-Table2[[#This Row],[50D EMA]])/Table2[[#This Row],[50D EMA]]</f>
        <v>-4.8164862921312855E-2</v>
      </c>
      <c r="U546" s="1">
        <f>(Table2[[#This Row],[Close Price]]-Table2[[#This Row],[200D EMA]])/Table2[[#This Row],[200D EMA]]</f>
        <v>-5.1981192281237119E-2</v>
      </c>
      <c r="V546">
        <v>0.51580338243312995</v>
      </c>
      <c r="W546">
        <v>1728.15</v>
      </c>
      <c r="X546">
        <v>1765.35</v>
      </c>
      <c r="Y546">
        <v>1728.15</v>
      </c>
      <c r="Z546">
        <v>1817.25</v>
      </c>
      <c r="AA546">
        <v>1699.25</v>
      </c>
      <c r="AB546">
        <v>1829.1</v>
      </c>
      <c r="AC546" s="1">
        <f>(Table2[[#This Row],[Close Price]]/Table2[[#This Row],[Day Low]])-1</f>
        <v>9.8081763735786698E-3</v>
      </c>
      <c r="AD546" s="1">
        <f>(Table2[[#This Row],[Day High]]/Table2[[#This Row],[Close Price]])-1</f>
        <v>1.1603919546157915E-2</v>
      </c>
      <c r="AE546" s="1">
        <f>(Table2[[#This Row],[Close Price]]/Table2[[#This Row],[Current Week Low]])-1</f>
        <v>9.8081763735786698E-3</v>
      </c>
      <c r="AF546" s="1">
        <f>(Table2[[#This Row],[Current Week High]]/Table2[[#This Row],[Close Price]])-1</f>
        <v>4.1344335568162416E-2</v>
      </c>
      <c r="AG546" s="1">
        <f>(Table2[[#This Row],[Close Price]]/Table2[[#This Row],[Current Month Low]])-1</f>
        <v>2.6982492276004022E-2</v>
      </c>
      <c r="AH546" s="1">
        <f>(Table2[[#This Row],[Current Month High]]/Table2[[#This Row],[Close Price]])-1</f>
        <v>4.8134777376654725E-2</v>
      </c>
      <c r="AI546">
        <v>24.634691421694999</v>
      </c>
      <c r="AJ546">
        <v>10.0627542493141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-0.09</v>
      </c>
      <c r="AM546" t="s">
        <v>3189</v>
      </c>
      <c r="AN546">
        <v>-1.67</v>
      </c>
      <c r="AO546" t="s">
        <v>3189</v>
      </c>
      <c r="AP546">
        <v>1.3335006751918E-2</v>
      </c>
      <c r="AQ546">
        <f>(Table2[[#This Row],[Sharpe Ratio]]-AVERAGE(Table2[Sharpe Ratio]))/_xlfn.STDEV.P(Table2[Sharpe Ratio])</f>
        <v>-0.50635036732903771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543</v>
      </c>
      <c r="AT546">
        <f>_xlfn.RANK.AVG(Table2[[#This Row],[6M Return vs Nifty Z-Score]],Table2[6M Return vs Nifty Z-Score])</f>
        <v>484</v>
      </c>
      <c r="AU546">
        <f>_xlfn.RANK.AVG(Table2[[#This Row],[Sharpe Ratio Z-Score]],Table2[Sharpe Ratio Z-Score])</f>
        <v>466</v>
      </c>
      <c r="AV546">
        <f>(Table2[[#This Row],[Rank 1Y]]+Table2[[#This Row],[Rank 6M]]+Table2[[#This Row],[Rank Sharpe]])/3</f>
        <v>497.66666666666669</v>
      </c>
    </row>
    <row r="547" spans="1:48" x14ac:dyDescent="0.3">
      <c r="A547" t="s">
        <v>1248</v>
      </c>
      <c r="B547" t="s">
        <v>1249</v>
      </c>
      <c r="C547" t="s">
        <v>3153</v>
      </c>
      <c r="D547" t="s">
        <v>819</v>
      </c>
      <c r="E547">
        <v>9451.7693013999997</v>
      </c>
      <c r="F547">
        <v>7329.2</v>
      </c>
      <c r="G547">
        <v>-33.558526802804998</v>
      </c>
      <c r="H547">
        <f>(Table2[[#This Row],[1Y Return vs Nifty]]-AVERAGE(Table2[1Y Return vs Nifty]))/_xlfn.STDEV.P(Table2[1Y Return vs Nifty])</f>
        <v>-0.99844530034364909</v>
      </c>
      <c r="I547">
        <v>3.6924856225742402</v>
      </c>
      <c r="J547">
        <f>(Table2[[#This Row],[1M Return vs Nifty]]-AVERAGE(Table2[1M Return vs Nifty]))/_xlfn.STDEV.P(Table2[1M Return vs Nifty])</f>
        <v>-9.1817741739687112E-2</v>
      </c>
      <c r="K547">
        <v>-1.81339677803609</v>
      </c>
      <c r="L547">
        <f>(Table2[[#This Row],[6M Return vs Nifty]]-AVERAGE(Table2[6M Return vs Nifty]))/_xlfn.STDEV.P(Table2[6M Return vs Nifty])</f>
        <v>-0.29422119460830376</v>
      </c>
      <c r="M547">
        <v>-1.15667814524126</v>
      </c>
      <c r="N547">
        <f>(Table2[[#This Row],[1W Return vs Nifty]]-AVERAGE(Table2[1W Return vs Nifty]))/_xlfn.STDEV.P(Table2[1W Return vs Nifty])</f>
        <v>-0.59328722308088588</v>
      </c>
      <c r="O547">
        <v>7190.72</v>
      </c>
      <c r="P547">
        <v>7593.0889693477802</v>
      </c>
      <c r="Q547">
        <v>7984.9813257249698</v>
      </c>
      <c r="R547">
        <v>61.130919715770197</v>
      </c>
      <c r="S547" s="1">
        <f>(Table2[[#This Row],[Close Price]]-Table2[[#This Row],[20D EMA]])/Table2[[#This Row],[20D EMA]]</f>
        <v>1.9258154955275629E-2</v>
      </c>
      <c r="T547" s="1">
        <f>(Table2[[#This Row],[Close Price]]-Table2[[#This Row],[50D EMA]])/Table2[[#This Row],[50D EMA]]</f>
        <v>-3.4753836075550097E-2</v>
      </c>
      <c r="U547" s="1">
        <f>(Table2[[#This Row],[Close Price]]-Table2[[#This Row],[200D EMA]])/Table2[[#This Row],[200D EMA]]</f>
        <v>-8.2126845257891753E-2</v>
      </c>
      <c r="V547">
        <v>1.2242754511320899</v>
      </c>
      <c r="W547">
        <v>7174.15</v>
      </c>
      <c r="X547">
        <v>7362</v>
      </c>
      <c r="Y547">
        <v>7008</v>
      </c>
      <c r="Z547">
        <v>7362</v>
      </c>
      <c r="AA547">
        <v>6750</v>
      </c>
      <c r="AB547">
        <v>7380</v>
      </c>
      <c r="AC547" s="1">
        <f>(Table2[[#This Row],[Close Price]]/Table2[[#This Row],[Day Low]])-1</f>
        <v>2.1612316441669055E-2</v>
      </c>
      <c r="AD547" s="1">
        <f>(Table2[[#This Row],[Day High]]/Table2[[#This Row],[Close Price]])-1</f>
        <v>4.475249686186844E-3</v>
      </c>
      <c r="AE547" s="1">
        <f>(Table2[[#This Row],[Close Price]]/Table2[[#This Row],[Current Week Low]])-1</f>
        <v>4.5833333333333393E-2</v>
      </c>
      <c r="AF547" s="1">
        <f>(Table2[[#This Row],[Current Week High]]/Table2[[#This Row],[Close Price]])-1</f>
        <v>4.475249686186844E-3</v>
      </c>
      <c r="AG547" s="1">
        <f>(Table2[[#This Row],[Close Price]]/Table2[[#This Row],[Current Month Low]])-1</f>
        <v>8.5807407407407332E-2</v>
      </c>
      <c r="AH547" s="1">
        <f>(Table2[[#This Row],[Current Month High]]/Table2[[#This Row],[Close Price]])-1</f>
        <v>6.9311793920210363E-3</v>
      </c>
      <c r="AI547">
        <v>47.218659608142701</v>
      </c>
      <c r="AJ547">
        <v>11.196747178055499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-0.11</v>
      </c>
      <c r="AM547" t="s">
        <v>3189</v>
      </c>
      <c r="AN547">
        <v>3.94</v>
      </c>
      <c r="AO547" t="s">
        <v>3190</v>
      </c>
      <c r="AP547">
        <v>2.7839772198325001E-2</v>
      </c>
      <c r="AQ547">
        <f>(Table2[[#This Row],[Sharpe Ratio]]-AVERAGE(Table2[Sharpe Ratio]))/_xlfn.STDEV.P(Table2[Sharpe Ratio])</f>
        <v>-0.33885419919590182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655</v>
      </c>
      <c r="AT547">
        <f>_xlfn.RANK.AVG(Table2[[#This Row],[6M Return vs Nifty Z-Score]],Table2[6M Return vs Nifty Z-Score])</f>
        <v>404</v>
      </c>
      <c r="AU547">
        <f>_xlfn.RANK.AVG(Table2[[#This Row],[Sharpe Ratio Z-Score]],Table2[Sharpe Ratio Z-Score])</f>
        <v>434</v>
      </c>
      <c r="AV547">
        <f>(Table2[[#This Row],[Rank 1Y]]+Table2[[#This Row],[Rank 6M]]+Table2[[#This Row],[Rank Sharpe]])/3</f>
        <v>497.66666666666669</v>
      </c>
    </row>
    <row r="548" spans="1:48" x14ac:dyDescent="0.3">
      <c r="A548" t="s">
        <v>1406</v>
      </c>
      <c r="B548" t="s">
        <v>1407</v>
      </c>
      <c r="C548" t="s">
        <v>3158</v>
      </c>
      <c r="D548" t="s">
        <v>468</v>
      </c>
      <c r="E548">
        <v>7895.2015776899998</v>
      </c>
      <c r="F548">
        <v>499.35</v>
      </c>
      <c r="G548">
        <v>-7.9864353607140197</v>
      </c>
      <c r="H548">
        <f>(Table2[[#This Row],[1Y Return vs Nifty]]-AVERAGE(Table2[1Y Return vs Nifty]))/_xlfn.STDEV.P(Table2[1Y Return vs Nifty])</f>
        <v>-0.50161410806979623</v>
      </c>
      <c r="I548">
        <v>14.1064619175011</v>
      </c>
      <c r="J548">
        <f>(Table2[[#This Row],[1M Return vs Nifty]]-AVERAGE(Table2[1M Return vs Nifty]))/_xlfn.STDEV.P(Table2[1M Return vs Nifty])</f>
        <v>0.87277296043894048</v>
      </c>
      <c r="K548">
        <v>0.19189343547852999</v>
      </c>
      <c r="L548">
        <f>(Table2[[#This Row],[6M Return vs Nifty]]-AVERAGE(Table2[6M Return vs Nifty]))/_xlfn.STDEV.P(Table2[6M Return vs Nifty])</f>
        <v>-0.22937686412405539</v>
      </c>
      <c r="M548">
        <v>0.24867042653571</v>
      </c>
      <c r="N548">
        <f>(Table2[[#This Row],[1W Return vs Nifty]]-AVERAGE(Table2[1W Return vs Nifty]))/_xlfn.STDEV.P(Table2[1W Return vs Nifty])</f>
        <v>-0.29577334942893813</v>
      </c>
      <c r="O548">
        <v>487.79</v>
      </c>
      <c r="P548">
        <v>489.628185939692</v>
      </c>
      <c r="Q548">
        <v>493.25005509373</v>
      </c>
      <c r="R548">
        <v>66.493216621942807</v>
      </c>
      <c r="S548" s="1">
        <f>(Table2[[#This Row],[Close Price]]-Table2[[#This Row],[20D EMA]])/Table2[[#This Row],[20D EMA]]</f>
        <v>2.3698722811045739E-2</v>
      </c>
      <c r="T548" s="1">
        <f>(Table2[[#This Row],[Close Price]]-Table2[[#This Row],[50D EMA]])/Table2[[#This Row],[50D EMA]]</f>
        <v>1.9855503297159991E-2</v>
      </c>
      <c r="U548" s="1">
        <f>(Table2[[#This Row],[Close Price]]-Table2[[#This Row],[200D EMA]])/Table2[[#This Row],[200D EMA]]</f>
        <v>1.2366840800678434E-2</v>
      </c>
      <c r="V548">
        <v>0.48689223125631798</v>
      </c>
      <c r="W548">
        <v>493.5</v>
      </c>
      <c r="X548">
        <v>511</v>
      </c>
      <c r="Y548">
        <v>490</v>
      </c>
      <c r="Z548">
        <v>511</v>
      </c>
      <c r="AA548">
        <v>463.35</v>
      </c>
      <c r="AB548">
        <v>513.85</v>
      </c>
      <c r="AC548" s="1">
        <f>(Table2[[#This Row],[Close Price]]/Table2[[#This Row],[Day Low]])-1</f>
        <v>1.185410334346515E-2</v>
      </c>
      <c r="AD548" s="1">
        <f>(Table2[[#This Row],[Day High]]/Table2[[#This Row],[Close Price]])-1</f>
        <v>2.3330329428256746E-2</v>
      </c>
      <c r="AE548" s="1">
        <f>(Table2[[#This Row],[Close Price]]/Table2[[#This Row],[Current Week Low]])-1</f>
        <v>1.9081632653061176E-2</v>
      </c>
      <c r="AF548" s="1">
        <f>(Table2[[#This Row],[Current Week High]]/Table2[[#This Row],[Close Price]])-1</f>
        <v>2.3330329428256746E-2</v>
      </c>
      <c r="AG548" s="1">
        <f>(Table2[[#This Row],[Close Price]]/Table2[[#This Row],[Current Month Low]])-1</f>
        <v>7.7695046940757573E-2</v>
      </c>
      <c r="AH548" s="1">
        <f>(Table2[[#This Row],[Current Month High]]/Table2[[#This Row],[Close Price]])-1</f>
        <v>2.903774907379586E-2</v>
      </c>
      <c r="AI548">
        <v>26.945028537098199</v>
      </c>
      <c r="AJ548">
        <v>23.9697120158887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0.09</v>
      </c>
      <c r="AM548" t="s">
        <v>3190</v>
      </c>
      <c r="AN548">
        <v>1.92</v>
      </c>
      <c r="AO548" t="s">
        <v>3190</v>
      </c>
      <c r="AP548">
        <v>-3.3530787514224003E-2</v>
      </c>
      <c r="AQ548">
        <f>(Table2[[#This Row],[Sharpe Ratio]]-AVERAGE(Table2[Sharpe Ratio]))/_xlfn.STDEV.P(Table2[Sharpe Ratio])</f>
        <v>-1.0475408460788453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488</v>
      </c>
      <c r="AT548">
        <f>_xlfn.RANK.AVG(Table2[[#This Row],[6M Return vs Nifty Z-Score]],Table2[6M Return vs Nifty Z-Score])</f>
        <v>376</v>
      </c>
      <c r="AU548">
        <f>_xlfn.RANK.AVG(Table2[[#This Row],[Sharpe Ratio Z-Score]],Table2[Sharpe Ratio Z-Score])</f>
        <v>630</v>
      </c>
      <c r="AV548">
        <f>(Table2[[#This Row],[Rank 1Y]]+Table2[[#This Row],[Rank 6M]]+Table2[[#This Row],[Rank Sharpe]])/3</f>
        <v>498</v>
      </c>
    </row>
    <row r="549" spans="1:48" x14ac:dyDescent="0.3">
      <c r="A549" t="s">
        <v>1724</v>
      </c>
      <c r="B549" t="s">
        <v>1725</v>
      </c>
      <c r="C549" t="s">
        <v>3151</v>
      </c>
      <c r="D549" t="s">
        <v>72</v>
      </c>
      <c r="E549">
        <v>4904.1344433559998</v>
      </c>
      <c r="F549">
        <v>215.97</v>
      </c>
      <c r="G549">
        <v>-6.7446120900645203</v>
      </c>
      <c r="H549">
        <f>(Table2[[#This Row],[1Y Return vs Nifty]]-AVERAGE(Table2[1Y Return vs Nifty]))/_xlfn.STDEV.P(Table2[1Y Return vs Nifty])</f>
        <v>-0.47748715945679865</v>
      </c>
      <c r="I549">
        <v>1.2715035610782399</v>
      </c>
      <c r="J549">
        <f>(Table2[[#This Row],[1M Return vs Nifty]]-AVERAGE(Table2[1M Return vs Nifty]))/_xlfn.STDEV.P(Table2[1M Return vs Nifty])</f>
        <v>-0.31606030966236442</v>
      </c>
      <c r="K549">
        <v>3.5023310206373099</v>
      </c>
      <c r="L549">
        <f>(Table2[[#This Row],[6M Return vs Nifty]]-AVERAGE(Table2[6M Return vs Nifty]))/_xlfn.STDEV.P(Table2[6M Return vs Nifty])</f>
        <v>-0.122328464160402</v>
      </c>
      <c r="M549">
        <v>0.35295182084836901</v>
      </c>
      <c r="N549">
        <f>(Table2[[#This Row],[1W Return vs Nifty]]-AVERAGE(Table2[1W Return vs Nifty]))/_xlfn.STDEV.P(Table2[1W Return vs Nifty])</f>
        <v>-0.27369686093714984</v>
      </c>
      <c r="O549">
        <v>218.96</v>
      </c>
      <c r="P549">
        <v>222.57296827702601</v>
      </c>
      <c r="Q549">
        <v>217.44216902344601</v>
      </c>
      <c r="R549">
        <v>46.2917181314236</v>
      </c>
      <c r="S549" s="1">
        <f>(Table2[[#This Row],[Close Price]]-Table2[[#This Row],[20D EMA]])/Table2[[#This Row],[20D EMA]]</f>
        <v>-1.3655462184873991E-2</v>
      </c>
      <c r="T549" s="1">
        <f>(Table2[[#This Row],[Close Price]]-Table2[[#This Row],[50D EMA]])/Table2[[#This Row],[50D EMA]]</f>
        <v>-2.9666532859496247E-2</v>
      </c>
      <c r="U549" s="1">
        <f>(Table2[[#This Row],[Close Price]]-Table2[[#This Row],[200D EMA]])/Table2[[#This Row],[200D EMA]]</f>
        <v>-6.7703933880795463E-3</v>
      </c>
      <c r="V549">
        <v>0.18323105521367</v>
      </c>
      <c r="W549">
        <v>215.97</v>
      </c>
      <c r="X549">
        <v>219.9</v>
      </c>
      <c r="Y549">
        <v>213</v>
      </c>
      <c r="Z549">
        <v>219.9</v>
      </c>
      <c r="AA549">
        <v>208.3</v>
      </c>
      <c r="AB549">
        <v>240</v>
      </c>
      <c r="AC549" s="1">
        <f>(Table2[[#This Row],[Close Price]]/Table2[[#This Row],[Day Low]])-1</f>
        <v>0</v>
      </c>
      <c r="AD549" s="1">
        <f>(Table2[[#This Row],[Day High]]/Table2[[#This Row],[Close Price]])-1</f>
        <v>1.8196971801639039E-2</v>
      </c>
      <c r="AE549" s="1">
        <f>(Table2[[#This Row],[Close Price]]/Table2[[#This Row],[Current Week Low]])-1</f>
        <v>1.3943661971830945E-2</v>
      </c>
      <c r="AF549" s="1">
        <f>(Table2[[#This Row],[Current Week High]]/Table2[[#This Row],[Close Price]])-1</f>
        <v>1.8196971801639039E-2</v>
      </c>
      <c r="AG549" s="1">
        <f>(Table2[[#This Row],[Close Price]]/Table2[[#This Row],[Current Month Low]])-1</f>
        <v>3.6821891502640369E-2</v>
      </c>
      <c r="AH549" s="1">
        <f>(Table2[[#This Row],[Current Month High]]/Table2[[#This Row],[Close Price]])-1</f>
        <v>0.11126545353521333</v>
      </c>
      <c r="AI549">
        <v>19.461036255035399</v>
      </c>
      <c r="AJ549">
        <v>13.968337730870701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0.01</v>
      </c>
      <c r="AM549" t="s">
        <v>3190</v>
      </c>
      <c r="AN549">
        <v>-5.47</v>
      </c>
      <c r="AO549" t="s">
        <v>3189</v>
      </c>
      <c r="AP549">
        <v>-6.1110307226796001E-2</v>
      </c>
      <c r="AQ549">
        <f>(Table2[[#This Row],[Sharpe Ratio]]-AVERAGE(Table2[Sharpe Ratio]))/_xlfn.STDEV.P(Table2[Sharpe Ratio])</f>
        <v>-1.3660198926981333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477</v>
      </c>
      <c r="AT549">
        <f>_xlfn.RANK.AVG(Table2[[#This Row],[6M Return vs Nifty Z-Score]],Table2[6M Return vs Nifty Z-Score])</f>
        <v>339</v>
      </c>
      <c r="AU549">
        <f>_xlfn.RANK.AVG(Table2[[#This Row],[Sharpe Ratio Z-Score]],Table2[Sharpe Ratio Z-Score])</f>
        <v>679</v>
      </c>
      <c r="AV549">
        <f>(Table2[[#This Row],[Rank 1Y]]+Table2[[#This Row],[Rank 6M]]+Table2[[#This Row],[Rank Sharpe]])/3</f>
        <v>498.33333333333331</v>
      </c>
    </row>
    <row r="550" spans="1:48" x14ac:dyDescent="0.3">
      <c r="A550" t="s">
        <v>401</v>
      </c>
      <c r="B550" t="s">
        <v>402</v>
      </c>
      <c r="C550" t="s">
        <v>3152</v>
      </c>
      <c r="D550" t="s">
        <v>403</v>
      </c>
      <c r="E550">
        <v>57418.685777400002</v>
      </c>
      <c r="F550">
        <v>4520.2</v>
      </c>
      <c r="G550">
        <v>-10.606725092096401</v>
      </c>
      <c r="H550">
        <f>(Table2[[#This Row],[1Y Return vs Nifty]]-AVERAGE(Table2[1Y Return vs Nifty]))/_xlfn.STDEV.P(Table2[1Y Return vs Nifty])</f>
        <v>-0.55252279789259451</v>
      </c>
      <c r="I550">
        <v>9.7339887016582907</v>
      </c>
      <c r="J550">
        <f>(Table2[[#This Row],[1M Return vs Nifty]]-AVERAGE(Table2[1M Return vs Nifty]))/_xlfn.STDEV.P(Table2[1M Return vs Nifty])</f>
        <v>0.46777424620318087</v>
      </c>
      <c r="K550">
        <v>-24.358588504311701</v>
      </c>
      <c r="L550">
        <f>(Table2[[#This Row],[6M Return vs Nifty]]-AVERAGE(Table2[6M Return vs Nifty]))/_xlfn.STDEV.P(Table2[6M Return vs Nifty])</f>
        <v>-1.0232567493009457</v>
      </c>
      <c r="M550">
        <v>-1.45626397020919</v>
      </c>
      <c r="N550">
        <f>(Table2[[#This Row],[1W Return vs Nifty]]-AVERAGE(Table2[1W Return vs Nifty]))/_xlfn.STDEV.P(Table2[1W Return vs Nifty])</f>
        <v>-0.65670987925843693</v>
      </c>
      <c r="O550">
        <v>4598.43</v>
      </c>
      <c r="P550">
        <v>4803.7897001412903</v>
      </c>
      <c r="Q550">
        <v>4881.8748653594603</v>
      </c>
      <c r="R550">
        <v>42.777136008271903</v>
      </c>
      <c r="S550" s="1">
        <f>(Table2[[#This Row],[Close Price]]-Table2[[#This Row],[20D EMA]])/Table2[[#This Row],[20D EMA]]</f>
        <v>-1.7012328120684771E-2</v>
      </c>
      <c r="T550" s="1">
        <f>(Table2[[#This Row],[Close Price]]-Table2[[#This Row],[50D EMA]])/Table2[[#This Row],[50D EMA]]</f>
        <v>-5.9034578498086507E-2</v>
      </c>
      <c r="U550" s="1">
        <f>(Table2[[#This Row],[Close Price]]-Table2[[#This Row],[200D EMA]])/Table2[[#This Row],[200D EMA]]</f>
        <v>-7.408523883432841E-2</v>
      </c>
      <c r="V550">
        <v>0.80733079894613102</v>
      </c>
      <c r="W550">
        <v>4505</v>
      </c>
      <c r="X550">
        <v>4593.75</v>
      </c>
      <c r="Y550">
        <v>4500</v>
      </c>
      <c r="Z550">
        <v>4694</v>
      </c>
      <c r="AA550">
        <v>4162.6000000000004</v>
      </c>
      <c r="AB550">
        <v>4781</v>
      </c>
      <c r="AC550" s="1">
        <f>(Table2[[#This Row],[Close Price]]/Table2[[#This Row],[Day Low]])-1</f>
        <v>3.3740288568258059E-3</v>
      </c>
      <c r="AD550" s="1">
        <f>(Table2[[#This Row],[Day High]]/Table2[[#This Row],[Close Price]])-1</f>
        <v>1.627140392018056E-2</v>
      </c>
      <c r="AE550" s="1">
        <f>(Table2[[#This Row],[Close Price]]/Table2[[#This Row],[Current Week Low]])-1</f>
        <v>4.4888888888887646E-3</v>
      </c>
      <c r="AF550" s="1">
        <f>(Table2[[#This Row],[Current Week High]]/Table2[[#This Row],[Close Price]])-1</f>
        <v>3.8449626122738056E-2</v>
      </c>
      <c r="AG550" s="1">
        <f>(Table2[[#This Row],[Close Price]]/Table2[[#This Row],[Current Month Low]])-1</f>
        <v>8.5907846057752257E-2</v>
      </c>
      <c r="AH550" s="1">
        <f>(Table2[[#This Row],[Current Month High]]/Table2[[#This Row],[Close Price]])-1</f>
        <v>5.7696562099022186E-2</v>
      </c>
      <c r="AI550">
        <v>42.914030352639202</v>
      </c>
      <c r="AJ550">
        <v>25.526242710358201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</v>
      </c>
      <c r="AM550" t="s">
        <v>3189</v>
      </c>
      <c r="AN550">
        <v>-1.69</v>
      </c>
      <c r="AO550" t="s">
        <v>3189</v>
      </c>
      <c r="AP550">
        <v>6.7872491693770007E-2</v>
      </c>
      <c r="AQ550">
        <f>(Table2[[#This Row],[Sharpe Ratio]]-AVERAGE(Table2[Sharpe Ratio]))/_xlfn.STDEV.P(Table2[Sharpe Ratio])</f>
        <v>0.12343022313487825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506</v>
      </c>
      <c r="AT550">
        <f>_xlfn.RANK.AVG(Table2[[#This Row],[6M Return vs Nifty Z-Score]],Table2[6M Return vs Nifty Z-Score])</f>
        <v>681</v>
      </c>
      <c r="AU550">
        <f>_xlfn.RANK.AVG(Table2[[#This Row],[Sharpe Ratio Z-Score]],Table2[Sharpe Ratio Z-Score])</f>
        <v>317</v>
      </c>
      <c r="AV550">
        <f>(Table2[[#This Row],[Rank 1Y]]+Table2[[#This Row],[Rank 6M]]+Table2[[#This Row],[Rank Sharpe]])/3</f>
        <v>501.33333333333331</v>
      </c>
    </row>
    <row r="551" spans="1:48" x14ac:dyDescent="0.3">
      <c r="A551" t="s">
        <v>947</v>
      </c>
      <c r="B551" t="s">
        <v>948</v>
      </c>
      <c r="C551" t="s">
        <v>3144</v>
      </c>
      <c r="D551" t="s">
        <v>567</v>
      </c>
      <c r="E551">
        <v>15839.360090100001</v>
      </c>
      <c r="F551">
        <v>316.35000000000002</v>
      </c>
      <c r="G551">
        <v>-8.9213836086453</v>
      </c>
      <c r="H551">
        <f>(Table2[[#This Row],[1Y Return vs Nifty]]-AVERAGE(Table2[1Y Return vs Nifty]))/_xlfn.STDEV.P(Table2[1Y Return vs Nifty])</f>
        <v>-0.51977888953813856</v>
      </c>
      <c r="I551">
        <v>-5.9831697553685297</v>
      </c>
      <c r="J551">
        <f>(Table2[[#This Row],[1M Return vs Nifty]]-AVERAGE(Table2[1M Return vs Nifty]))/_xlfn.STDEV.P(Table2[1M Return vs Nifty])</f>
        <v>-0.98802174208821847</v>
      </c>
      <c r="K551">
        <v>-0.65923609455794496</v>
      </c>
      <c r="L551">
        <f>(Table2[[#This Row],[6M Return vs Nifty]]-AVERAGE(Table2[6M Return vs Nifty]))/_xlfn.STDEV.P(Table2[6M Return vs Nifty])</f>
        <v>-0.25689952601041471</v>
      </c>
      <c r="M551">
        <v>-2.0197991112396201</v>
      </c>
      <c r="N551">
        <f>(Table2[[#This Row],[1W Return vs Nifty]]-AVERAGE(Table2[1W Return vs Nifty]))/_xlfn.STDEV.P(Table2[1W Return vs Nifty])</f>
        <v>-0.77601090258745031</v>
      </c>
      <c r="O551">
        <v>326.75</v>
      </c>
      <c r="P551">
        <v>337.01977283564401</v>
      </c>
      <c r="Q551">
        <v>329.40671599371598</v>
      </c>
      <c r="R551">
        <v>39.389974363050399</v>
      </c>
      <c r="S551" s="1">
        <f>(Table2[[#This Row],[Close Price]]-Table2[[#This Row],[20D EMA]])/Table2[[#This Row],[20D EMA]]</f>
        <v>-3.1828615149196562E-2</v>
      </c>
      <c r="T551" s="1">
        <f>(Table2[[#This Row],[Close Price]]-Table2[[#This Row],[50D EMA]])/Table2[[#This Row],[50D EMA]]</f>
        <v>-6.1331039012135664E-2</v>
      </c>
      <c r="U551" s="1">
        <f>(Table2[[#This Row],[Close Price]]-Table2[[#This Row],[200D EMA]])/Table2[[#This Row],[200D EMA]]</f>
        <v>-3.9637066762066367E-2</v>
      </c>
      <c r="V551">
        <v>0.79336109791221499</v>
      </c>
      <c r="W551">
        <v>316</v>
      </c>
      <c r="X551">
        <v>324.55</v>
      </c>
      <c r="Y551">
        <v>308.14999999999998</v>
      </c>
      <c r="Z551">
        <v>324.55</v>
      </c>
      <c r="AA551">
        <v>308.14999999999998</v>
      </c>
      <c r="AB551">
        <v>359.45</v>
      </c>
      <c r="AC551" s="1">
        <f>(Table2[[#This Row],[Close Price]]/Table2[[#This Row],[Day Low]])-1</f>
        <v>1.1075949367089777E-3</v>
      </c>
      <c r="AD551" s="1">
        <f>(Table2[[#This Row],[Day High]]/Table2[[#This Row],[Close Price]])-1</f>
        <v>2.5920657499604927E-2</v>
      </c>
      <c r="AE551" s="1">
        <f>(Table2[[#This Row],[Close Price]]/Table2[[#This Row],[Current Week Low]])-1</f>
        <v>2.6610417004705678E-2</v>
      </c>
      <c r="AF551" s="1">
        <f>(Table2[[#This Row],[Current Week High]]/Table2[[#This Row],[Close Price]])-1</f>
        <v>2.5920657499604927E-2</v>
      </c>
      <c r="AG551" s="1">
        <f>(Table2[[#This Row],[Close Price]]/Table2[[#This Row],[Current Month Low]])-1</f>
        <v>2.6610417004705678E-2</v>
      </c>
      <c r="AH551" s="1">
        <f>(Table2[[#This Row],[Current Month High]]/Table2[[#This Row],[Close Price]])-1</f>
        <v>0.13624150466255713</v>
      </c>
      <c r="AI551">
        <v>26.963805911174301</v>
      </c>
      <c r="AJ551">
        <v>11.8042056900512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-0.01</v>
      </c>
      <c r="AM551" t="s">
        <v>3189</v>
      </c>
      <c r="AN551">
        <v>-6.31</v>
      </c>
      <c r="AO551" t="s">
        <v>3189</v>
      </c>
      <c r="AP551">
        <v>-2.718911362764E-2</v>
      </c>
      <c r="AQ551">
        <f>(Table2[[#This Row],[Sharpe Ratio]]-AVERAGE(Table2[Sharpe Ratio]))/_xlfn.STDEV.P(Table2[Sharpe Ratio])</f>
        <v>-0.97430932230981304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497</v>
      </c>
      <c r="AT551">
        <f>_xlfn.RANK.AVG(Table2[[#This Row],[6M Return vs Nifty Z-Score]],Table2[6M Return vs Nifty Z-Score])</f>
        <v>389</v>
      </c>
      <c r="AU551">
        <f>_xlfn.RANK.AVG(Table2[[#This Row],[Sharpe Ratio Z-Score]],Table2[Sharpe Ratio Z-Score])</f>
        <v>618</v>
      </c>
      <c r="AV551">
        <f>(Table2[[#This Row],[Rank 1Y]]+Table2[[#This Row],[Rank 6M]]+Table2[[#This Row],[Rank Sharpe]])/3</f>
        <v>501.33333333333331</v>
      </c>
    </row>
    <row r="552" spans="1:48" x14ac:dyDescent="0.3">
      <c r="A552" t="s">
        <v>853</v>
      </c>
      <c r="B552" t="s">
        <v>854</v>
      </c>
      <c r="C552" t="s">
        <v>3144</v>
      </c>
      <c r="D552" t="s">
        <v>491</v>
      </c>
      <c r="E552">
        <v>17888.669461400001</v>
      </c>
      <c r="F552">
        <v>421.45</v>
      </c>
      <c r="G552">
        <v>-47.8608000614731</v>
      </c>
      <c r="H552">
        <f>(Table2[[#This Row],[1Y Return vs Nifty]]-AVERAGE(Table2[1Y Return vs Nifty]))/_xlfn.STDEV.P(Table2[1Y Return vs Nifty])</f>
        <v>-1.2763191493177117</v>
      </c>
      <c r="I552">
        <v>5.3708651267281198</v>
      </c>
      <c r="J552">
        <f>(Table2[[#This Row],[1M Return vs Nifty]]-AVERAGE(Table2[1M Return vs Nifty]))/_xlfn.STDEV.P(Table2[1M Return vs Nifty])</f>
        <v>6.3641538998514102E-2</v>
      </c>
      <c r="K552">
        <v>1.1042031238566601</v>
      </c>
      <c r="L552">
        <f>(Table2[[#This Row],[6M Return vs Nifty]]-AVERAGE(Table2[6M Return vs Nifty]))/_xlfn.STDEV.P(Table2[6M Return vs Nifty])</f>
        <v>-0.19987584200841449</v>
      </c>
      <c r="M552">
        <v>-1.11482326740149</v>
      </c>
      <c r="N552">
        <f>(Table2[[#This Row],[1W Return vs Nifty]]-AVERAGE(Table2[1W Return vs Nifty]))/_xlfn.STDEV.P(Table2[1W Return vs Nifty])</f>
        <v>-0.5844264983557782</v>
      </c>
      <c r="O552">
        <v>425.86</v>
      </c>
      <c r="P552">
        <v>439.96740014493298</v>
      </c>
      <c r="Q552">
        <v>463.46549229406497</v>
      </c>
      <c r="R552">
        <v>49.129300036244302</v>
      </c>
      <c r="S552" s="1">
        <f>(Table2[[#This Row],[Close Price]]-Table2[[#This Row],[20D EMA]])/Table2[[#This Row],[20D EMA]]</f>
        <v>-1.0355515897243284E-2</v>
      </c>
      <c r="T552" s="1">
        <f>(Table2[[#This Row],[Close Price]]-Table2[[#This Row],[50D EMA]])/Table2[[#This Row],[50D EMA]]</f>
        <v>-4.2088118662503254E-2</v>
      </c>
      <c r="U552" s="1">
        <f>(Table2[[#This Row],[Close Price]]-Table2[[#This Row],[200D EMA]])/Table2[[#This Row],[200D EMA]]</f>
        <v>-9.0655060608927723E-2</v>
      </c>
      <c r="V552">
        <v>0.277118108096507</v>
      </c>
      <c r="W552">
        <v>418.6</v>
      </c>
      <c r="X552">
        <v>434.3</v>
      </c>
      <c r="Y552">
        <v>409.35</v>
      </c>
      <c r="Z552">
        <v>434.3</v>
      </c>
      <c r="AA552">
        <v>403.1</v>
      </c>
      <c r="AB552">
        <v>475.3</v>
      </c>
      <c r="AC552" s="1">
        <f>(Table2[[#This Row],[Close Price]]/Table2[[#This Row],[Day Low]])-1</f>
        <v>6.808408982321934E-3</v>
      </c>
      <c r="AD552" s="1">
        <f>(Table2[[#This Row],[Day High]]/Table2[[#This Row],[Close Price]])-1</f>
        <v>3.0489975086012588E-2</v>
      </c>
      <c r="AE552" s="1">
        <f>(Table2[[#This Row],[Close Price]]/Table2[[#This Row],[Current Week Low]])-1</f>
        <v>2.9559057041651293E-2</v>
      </c>
      <c r="AF552" s="1">
        <f>(Table2[[#This Row],[Current Week High]]/Table2[[#This Row],[Close Price]])-1</f>
        <v>3.0489975086012588E-2</v>
      </c>
      <c r="AG552" s="1">
        <f>(Table2[[#This Row],[Close Price]]/Table2[[#This Row],[Current Month Low]])-1</f>
        <v>4.5522202927313238E-2</v>
      </c>
      <c r="AH552" s="1">
        <f>(Table2[[#This Row],[Current Month High]]/Table2[[#This Row],[Close Price]])-1</f>
        <v>0.12777316407640305</v>
      </c>
      <c r="AI552">
        <v>55.503173530928201</v>
      </c>
      <c r="AJ552">
        <v>38.5072959116603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</v>
      </c>
      <c r="AM552" t="s">
        <v>3189</v>
      </c>
      <c r="AN552">
        <v>-4.84</v>
      </c>
      <c r="AO552" t="s">
        <v>3189</v>
      </c>
      <c r="AP552">
        <v>2.7997201603242001E-2</v>
      </c>
      <c r="AQ552">
        <f>(Table2[[#This Row],[Sharpe Ratio]]-AVERAGE(Table2[Sharpe Ratio]))/_xlfn.STDEV.P(Table2[Sharpe Ratio])</f>
        <v>-0.33703625721176522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709</v>
      </c>
      <c r="AT552">
        <f>_xlfn.RANK.AVG(Table2[[#This Row],[6M Return vs Nifty Z-Score]],Table2[6M Return vs Nifty Z-Score])</f>
        <v>363</v>
      </c>
      <c r="AU552">
        <f>_xlfn.RANK.AVG(Table2[[#This Row],[Sharpe Ratio Z-Score]],Table2[Sharpe Ratio Z-Score])</f>
        <v>433</v>
      </c>
      <c r="AV552">
        <f>(Table2[[#This Row],[Rank 1Y]]+Table2[[#This Row],[Rank 6M]]+Table2[[#This Row],[Rank Sharpe]])/3</f>
        <v>501.66666666666669</v>
      </c>
    </row>
    <row r="553" spans="1:48" x14ac:dyDescent="0.3">
      <c r="A553" t="s">
        <v>855</v>
      </c>
      <c r="B553" t="s">
        <v>856</v>
      </c>
      <c r="C553" t="s">
        <v>3155</v>
      </c>
      <c r="D553" t="s">
        <v>448</v>
      </c>
      <c r="E553">
        <v>17790.0185165</v>
      </c>
      <c r="F553">
        <v>7497.5</v>
      </c>
      <c r="G553">
        <v>-12.9658804609755</v>
      </c>
      <c r="H553">
        <f>(Table2[[#This Row],[1Y Return vs Nifty]]-AVERAGE(Table2[1Y Return vs Nifty]))/_xlfn.STDEV.P(Table2[1Y Return vs Nifty])</f>
        <v>-0.59835799980925175</v>
      </c>
      <c r="I553">
        <v>-1.56325531557935</v>
      </c>
      <c r="J553">
        <f>(Table2[[#This Row],[1M Return vs Nifty]]-AVERAGE(Table2[1M Return vs Nifty]))/_xlfn.STDEV.P(Table2[1M Return vs Nifty])</f>
        <v>-0.57862880203297684</v>
      </c>
      <c r="K553">
        <v>-0.30152788495699601</v>
      </c>
      <c r="L553">
        <f>(Table2[[#This Row],[6M Return vs Nifty]]-AVERAGE(Table2[6M Return vs Nifty]))/_xlfn.STDEV.P(Table2[6M Return vs Nifty])</f>
        <v>-0.24533244748783078</v>
      </c>
      <c r="M553">
        <v>8.9542777953911704E-2</v>
      </c>
      <c r="N553">
        <f>(Table2[[#This Row],[1W Return vs Nifty]]-AVERAGE(Table2[1W Return vs Nifty]))/_xlfn.STDEV.P(Table2[1W Return vs Nifty])</f>
        <v>-0.32946085165113415</v>
      </c>
      <c r="O553">
        <v>7658.43</v>
      </c>
      <c r="P553">
        <v>7885.84488833869</v>
      </c>
      <c r="Q553">
        <v>7620.48402265812</v>
      </c>
      <c r="R553">
        <v>42.926559109709601</v>
      </c>
      <c r="S553" s="1">
        <f>(Table2[[#This Row],[Close Price]]-Table2[[#This Row],[20D EMA]])/Table2[[#This Row],[20D EMA]]</f>
        <v>-2.101344531450967E-2</v>
      </c>
      <c r="T553" s="1">
        <f>(Table2[[#This Row],[Close Price]]-Table2[[#This Row],[50D EMA]])/Table2[[#This Row],[50D EMA]]</f>
        <v>-4.9245818785119751E-2</v>
      </c>
      <c r="U553" s="1">
        <f>(Table2[[#This Row],[Close Price]]-Table2[[#This Row],[200D EMA]])/Table2[[#This Row],[200D EMA]]</f>
        <v>-1.6138610394359394E-2</v>
      </c>
      <c r="V553">
        <v>0.25169403113022498</v>
      </c>
      <c r="W553">
        <v>7445</v>
      </c>
      <c r="X553">
        <v>7523.25</v>
      </c>
      <c r="Y553">
        <v>7425.05</v>
      </c>
      <c r="Z553">
        <v>7689</v>
      </c>
      <c r="AA553">
        <v>7110</v>
      </c>
      <c r="AB553">
        <v>8304</v>
      </c>
      <c r="AC553" s="1">
        <f>(Table2[[#This Row],[Close Price]]/Table2[[#This Row],[Day Low]])-1</f>
        <v>7.0517125587643559E-3</v>
      </c>
      <c r="AD553" s="1">
        <f>(Table2[[#This Row],[Day High]]/Table2[[#This Row],[Close Price]])-1</f>
        <v>3.4344781593864671E-3</v>
      </c>
      <c r="AE553" s="1">
        <f>(Table2[[#This Row],[Close Price]]/Table2[[#This Row],[Current Week Low]])-1</f>
        <v>9.7575100504374568E-3</v>
      </c>
      <c r="AF553" s="1">
        <f>(Table2[[#This Row],[Current Week High]]/Table2[[#This Row],[Close Price]])-1</f>
        <v>2.5541847282427366E-2</v>
      </c>
      <c r="AG553" s="1">
        <f>(Table2[[#This Row],[Close Price]]/Table2[[#This Row],[Current Month Low]])-1</f>
        <v>5.4500703234880543E-2</v>
      </c>
      <c r="AH553" s="1">
        <f>(Table2[[#This Row],[Current Month High]]/Table2[[#This Row],[Close Price]])-1</f>
        <v>0.10756918972991003</v>
      </c>
      <c r="AI553">
        <v>26.558186062020599</v>
      </c>
      <c r="AJ553">
        <v>36.651113622279702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-0.02</v>
      </c>
      <c r="AM553" t="s">
        <v>3189</v>
      </c>
      <c r="AN553">
        <v>-5.1100000000000003</v>
      </c>
      <c r="AO553" t="s">
        <v>3189</v>
      </c>
      <c r="AP553">
        <v>-1.9782492525629001E-2</v>
      </c>
      <c r="AQ553">
        <f>(Table2[[#This Row],[Sharpe Ratio]]-AVERAGE(Table2[Sharpe Ratio]))/_xlfn.STDEV.P(Table2[Sharpe Ratio])</f>
        <v>-0.88878014515871528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522</v>
      </c>
      <c r="AT553">
        <f>_xlfn.RANK.AVG(Table2[[#This Row],[6M Return vs Nifty Z-Score]],Table2[6M Return vs Nifty Z-Score])</f>
        <v>381</v>
      </c>
      <c r="AU553">
        <f>_xlfn.RANK.AVG(Table2[[#This Row],[Sharpe Ratio Z-Score]],Table2[Sharpe Ratio Z-Score])</f>
        <v>602</v>
      </c>
      <c r="AV553">
        <f>(Table2[[#This Row],[Rank 1Y]]+Table2[[#This Row],[Rank 6M]]+Table2[[#This Row],[Rank Sharpe]])/3</f>
        <v>501.66666666666669</v>
      </c>
    </row>
    <row r="554" spans="1:48" x14ac:dyDescent="0.3">
      <c r="A554" t="s">
        <v>1545</v>
      </c>
      <c r="B554" t="s">
        <v>1546</v>
      </c>
      <c r="C554" t="s">
        <v>574</v>
      </c>
      <c r="D554" t="s">
        <v>574</v>
      </c>
      <c r="E554">
        <v>6455.5812122999996</v>
      </c>
      <c r="F554">
        <v>325.95</v>
      </c>
      <c r="G554">
        <v>-12.4978681691611</v>
      </c>
      <c r="H554">
        <f>(Table2[[#This Row],[1Y Return vs Nifty]]-AVERAGE(Table2[1Y Return vs Nifty]))/_xlfn.STDEV.P(Table2[1Y Return vs Nifty])</f>
        <v>-0.58926515320077133</v>
      </c>
      <c r="I554">
        <v>-6.1690070180695704</v>
      </c>
      <c r="J554">
        <f>(Table2[[#This Row],[1M Return vs Nifty]]-AVERAGE(Table2[1M Return vs Nifty]))/_xlfn.STDEV.P(Table2[1M Return vs Nifty])</f>
        <v>-1.0052348498045358</v>
      </c>
      <c r="K554">
        <v>-12.4194010793485</v>
      </c>
      <c r="L554">
        <f>(Table2[[#This Row],[6M Return vs Nifty]]-AVERAGE(Table2[6M Return vs Nifty]))/_xlfn.STDEV.P(Table2[6M Return vs Nifty])</f>
        <v>-0.63718364632559343</v>
      </c>
      <c r="M554">
        <v>2.1976746566180898</v>
      </c>
      <c r="N554">
        <f>(Table2[[#This Row],[1W Return vs Nifty]]-AVERAGE(Table2[1W Return vs Nifty]))/_xlfn.STDEV.P(Table2[1W Return vs Nifty])</f>
        <v>0.11683303869486493</v>
      </c>
      <c r="O554">
        <v>342.78</v>
      </c>
      <c r="P554">
        <v>361.39033996242102</v>
      </c>
      <c r="Q554">
        <v>355.50612070655399</v>
      </c>
      <c r="R554">
        <v>40.495803962262897</v>
      </c>
      <c r="S554" s="1">
        <f>(Table2[[#This Row],[Close Price]]-Table2[[#This Row],[20D EMA]])/Table2[[#This Row],[20D EMA]]</f>
        <v>-4.9098547173113911E-2</v>
      </c>
      <c r="T554" s="1">
        <f>(Table2[[#This Row],[Close Price]]-Table2[[#This Row],[50D EMA]])/Table2[[#This Row],[50D EMA]]</f>
        <v>-9.8066649944506756E-2</v>
      </c>
      <c r="U554" s="1">
        <f>(Table2[[#This Row],[Close Price]]-Table2[[#This Row],[200D EMA]])/Table2[[#This Row],[200D EMA]]</f>
        <v>-8.3138148642314252E-2</v>
      </c>
      <c r="V554">
        <v>0.931081863550693</v>
      </c>
      <c r="W554">
        <v>325</v>
      </c>
      <c r="X554">
        <v>333.65</v>
      </c>
      <c r="Y554">
        <v>312.8</v>
      </c>
      <c r="Z554">
        <v>334.85</v>
      </c>
      <c r="AA554">
        <v>303.05</v>
      </c>
      <c r="AB554">
        <v>399.5</v>
      </c>
      <c r="AC554" s="1">
        <f>(Table2[[#This Row],[Close Price]]/Table2[[#This Row],[Day Low]])-1</f>
        <v>2.9230769230768061E-3</v>
      </c>
      <c r="AD554" s="1">
        <f>(Table2[[#This Row],[Day High]]/Table2[[#This Row],[Close Price]])-1</f>
        <v>2.3623255100475582E-2</v>
      </c>
      <c r="AE554" s="1">
        <f>(Table2[[#This Row],[Close Price]]/Table2[[#This Row],[Current Week Low]])-1</f>
        <v>4.2039641943733885E-2</v>
      </c>
      <c r="AF554" s="1">
        <f>(Table2[[#This Row],[Current Week High]]/Table2[[#This Row],[Close Price]])-1</f>
        <v>2.7304801349900432E-2</v>
      </c>
      <c r="AG554" s="1">
        <f>(Table2[[#This Row],[Close Price]]/Table2[[#This Row],[Current Month Low]])-1</f>
        <v>7.5565088269262448E-2</v>
      </c>
      <c r="AH554" s="1">
        <f>(Table2[[#This Row],[Current Month High]]/Table2[[#This Row],[Close Price]])-1</f>
        <v>0.22564810553765913</v>
      </c>
      <c r="AI554">
        <v>38.257401441938903</v>
      </c>
      <c r="AJ554">
        <v>27.5983558426306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-0.16</v>
      </c>
      <c r="AM554" t="s">
        <v>3189</v>
      </c>
      <c r="AN554">
        <v>-7.92</v>
      </c>
      <c r="AO554" t="s">
        <v>3189</v>
      </c>
      <c r="AP554">
        <v>2.5233765941774001E-2</v>
      </c>
      <c r="AQ554">
        <f>(Table2[[#This Row],[Sharpe Ratio]]-AVERAGE(Table2[Sharpe Ratio]))/_xlfn.STDEV.P(Table2[Sharpe Ratio])</f>
        <v>-0.36894748568964486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520</v>
      </c>
      <c r="AT554">
        <f>_xlfn.RANK.AVG(Table2[[#This Row],[6M Return vs Nifty Z-Score]],Table2[6M Return vs Nifty Z-Score])</f>
        <v>550</v>
      </c>
      <c r="AU554">
        <f>_xlfn.RANK.AVG(Table2[[#This Row],[Sharpe Ratio Z-Score]],Table2[Sharpe Ratio Z-Score])</f>
        <v>438</v>
      </c>
      <c r="AV554">
        <f>(Table2[[#This Row],[Rank 1Y]]+Table2[[#This Row],[Rank 6M]]+Table2[[#This Row],[Rank Sharpe]])/3</f>
        <v>502.66666666666669</v>
      </c>
    </row>
    <row r="555" spans="1:48" x14ac:dyDescent="0.3">
      <c r="A555" t="s">
        <v>811</v>
      </c>
      <c r="B555" t="s">
        <v>812</v>
      </c>
      <c r="C555" t="s">
        <v>3158</v>
      </c>
      <c r="D555" t="s">
        <v>499</v>
      </c>
      <c r="E555">
        <v>19373.55163632</v>
      </c>
      <c r="F555">
        <v>1868.85</v>
      </c>
      <c r="G555">
        <v>-12.1984608354663</v>
      </c>
      <c r="H555">
        <f>(Table2[[#This Row],[1Y Return vs Nifty]]-AVERAGE(Table2[1Y Return vs Nifty]))/_xlfn.STDEV.P(Table2[1Y Return vs Nifty])</f>
        <v>-0.58344807316600045</v>
      </c>
      <c r="I555">
        <v>-1.5213745285740401</v>
      </c>
      <c r="J555">
        <f>(Table2[[#This Row],[1M Return vs Nifty]]-AVERAGE(Table2[1M Return vs Nifty]))/_xlfn.STDEV.P(Table2[1M Return vs Nifty])</f>
        <v>-0.57474960962834987</v>
      </c>
      <c r="K555">
        <v>3.3812349800047401</v>
      </c>
      <c r="L555">
        <f>(Table2[[#This Row],[6M Return vs Nifty]]-AVERAGE(Table2[6M Return vs Nifty]))/_xlfn.STDEV.P(Table2[6M Return vs Nifty])</f>
        <v>-0.12624430219032468</v>
      </c>
      <c r="M555">
        <v>2.61184402112535</v>
      </c>
      <c r="N555">
        <f>(Table2[[#This Row],[1W Return vs Nifty]]-AVERAGE(Table2[1W Return vs Nifty]))/_xlfn.STDEV.P(Table2[1W Return vs Nifty])</f>
        <v>0.20451315909852788</v>
      </c>
      <c r="O555">
        <v>1866.47</v>
      </c>
      <c r="P555">
        <v>1908.3569378467701</v>
      </c>
      <c r="Q555">
        <v>1875.90983490798</v>
      </c>
      <c r="R555">
        <v>54.290024243317603</v>
      </c>
      <c r="S555" s="1">
        <f>(Table2[[#This Row],[Close Price]]-Table2[[#This Row],[20D EMA]])/Table2[[#This Row],[20D EMA]]</f>
        <v>1.2751343445112334E-3</v>
      </c>
      <c r="T555" s="1">
        <f>(Table2[[#This Row],[Close Price]]-Table2[[#This Row],[50D EMA]])/Table2[[#This Row],[50D EMA]]</f>
        <v>-2.070206944165616E-2</v>
      </c>
      <c r="U555" s="1">
        <f>(Table2[[#This Row],[Close Price]]-Table2[[#This Row],[200D EMA]])/Table2[[#This Row],[200D EMA]]</f>
        <v>-3.7634191028836869E-3</v>
      </c>
      <c r="V555">
        <v>0.59739975748408203</v>
      </c>
      <c r="W555">
        <v>1862</v>
      </c>
      <c r="X555">
        <v>1883.5</v>
      </c>
      <c r="Y555">
        <v>1828</v>
      </c>
      <c r="Z555">
        <v>1905</v>
      </c>
      <c r="AA555">
        <v>1746.85</v>
      </c>
      <c r="AB555">
        <v>1973.5</v>
      </c>
      <c r="AC555" s="1">
        <f>(Table2[[#This Row],[Close Price]]/Table2[[#This Row],[Day Low]])-1</f>
        <v>3.6788399570353292E-3</v>
      </c>
      <c r="AD555" s="1">
        <f>(Table2[[#This Row],[Day High]]/Table2[[#This Row],[Close Price]])-1</f>
        <v>7.8390454022527756E-3</v>
      </c>
      <c r="AE555" s="1">
        <f>(Table2[[#This Row],[Close Price]]/Table2[[#This Row],[Current Week Low]])-1</f>
        <v>2.2346827133479241E-2</v>
      </c>
      <c r="AF555" s="1">
        <f>(Table2[[#This Row],[Current Week High]]/Table2[[#This Row],[Close Price]])-1</f>
        <v>1.9343446504535011E-2</v>
      </c>
      <c r="AG555" s="1">
        <f>(Table2[[#This Row],[Close Price]]/Table2[[#This Row],[Current Month Low]])-1</f>
        <v>6.9839997710164026E-2</v>
      </c>
      <c r="AH555" s="1">
        <f>(Table2[[#This Row],[Current Month High]]/Table2[[#This Row],[Close Price]])-1</f>
        <v>5.5997003504829168E-2</v>
      </c>
      <c r="AI555">
        <v>24.675602643336799</v>
      </c>
      <c r="AJ555">
        <v>27.810832991382799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0.09</v>
      </c>
      <c r="AM555" t="s">
        <v>3190</v>
      </c>
      <c r="AN555">
        <v>-2.2999999999999998</v>
      </c>
      <c r="AO555" t="s">
        <v>3189</v>
      </c>
      <c r="AP555">
        <v>-4.5855703490822998E-2</v>
      </c>
      <c r="AQ555">
        <f>(Table2[[#This Row],[Sharpe Ratio]]-AVERAGE(Table2[Sharpe Ratio]))/_xlfn.STDEV.P(Table2[Sharpe Ratio])</f>
        <v>-1.1898648434072243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516</v>
      </c>
      <c r="AT555">
        <f>_xlfn.RANK.AVG(Table2[[#This Row],[6M Return vs Nifty Z-Score]],Table2[6M Return vs Nifty Z-Score])</f>
        <v>341</v>
      </c>
      <c r="AU555">
        <f>_xlfn.RANK.AVG(Table2[[#This Row],[Sharpe Ratio Z-Score]],Table2[Sharpe Ratio Z-Score])</f>
        <v>655</v>
      </c>
      <c r="AV555">
        <f>(Table2[[#This Row],[Rank 1Y]]+Table2[[#This Row],[Rank 6M]]+Table2[[#This Row],[Rank Sharpe]])/3</f>
        <v>504</v>
      </c>
    </row>
    <row r="556" spans="1:48" x14ac:dyDescent="0.3">
      <c r="A556" t="s">
        <v>1189</v>
      </c>
      <c r="B556" t="s">
        <v>1190</v>
      </c>
      <c r="C556" t="s">
        <v>3152</v>
      </c>
      <c r="D556" t="s">
        <v>1191</v>
      </c>
      <c r="E556">
        <v>10265.50599154</v>
      </c>
      <c r="F556">
        <v>1089.7</v>
      </c>
      <c r="G556">
        <v>-13.831045679085401</v>
      </c>
      <c r="H556">
        <f>(Table2[[#This Row],[1Y Return vs Nifty]]-AVERAGE(Table2[1Y Return vs Nifty]))/_xlfn.STDEV.P(Table2[1Y Return vs Nifty])</f>
        <v>-0.61516699127562446</v>
      </c>
      <c r="I556">
        <v>5.2666864901618196</v>
      </c>
      <c r="J556">
        <f>(Table2[[#This Row],[1M Return vs Nifty]]-AVERAGE(Table2[1M Return vs Nifty]))/_xlfn.STDEV.P(Table2[1M Return vs Nifty])</f>
        <v>5.3992031322329666E-2</v>
      </c>
      <c r="K556">
        <v>-5.6302173986487398</v>
      </c>
      <c r="L556">
        <f>(Table2[[#This Row],[6M Return vs Nifty]]-AVERAGE(Table2[6M Return vs Nifty]))/_xlfn.STDEV.P(Table2[6M Return vs Nifty])</f>
        <v>-0.41764431613659125</v>
      </c>
      <c r="M556">
        <v>0.61295049125600098</v>
      </c>
      <c r="N556">
        <f>(Table2[[#This Row],[1W Return vs Nifty]]-AVERAGE(Table2[1W Return vs Nifty]))/_xlfn.STDEV.P(Table2[1W Return vs Nifty])</f>
        <v>-0.21865484991527034</v>
      </c>
      <c r="O556">
        <v>1094.33</v>
      </c>
      <c r="P556">
        <v>1122.56104495403</v>
      </c>
      <c r="Q556">
        <v>1079.3689362949599</v>
      </c>
      <c r="R556">
        <v>50.001116591279199</v>
      </c>
      <c r="S556" s="1">
        <f>(Table2[[#This Row],[Close Price]]-Table2[[#This Row],[20D EMA]])/Table2[[#This Row],[20D EMA]]</f>
        <v>-4.2308992717003851E-3</v>
      </c>
      <c r="T556" s="1">
        <f>(Table2[[#This Row],[Close Price]]-Table2[[#This Row],[50D EMA]])/Table2[[#This Row],[50D EMA]]</f>
        <v>-2.9273281040476169E-2</v>
      </c>
      <c r="U556" s="1">
        <f>(Table2[[#This Row],[Close Price]]-Table2[[#This Row],[200D EMA]])/Table2[[#This Row],[200D EMA]]</f>
        <v>9.5713924661409502E-3</v>
      </c>
      <c r="V556">
        <v>0.70039153593955705</v>
      </c>
      <c r="W556">
        <v>1080.5999999999999</v>
      </c>
      <c r="X556">
        <v>1100</v>
      </c>
      <c r="Y556">
        <v>1063</v>
      </c>
      <c r="Z556">
        <v>1109.4000000000001</v>
      </c>
      <c r="AA556">
        <v>1041</v>
      </c>
      <c r="AB556">
        <v>1191.05</v>
      </c>
      <c r="AC556" s="1">
        <f>(Table2[[#This Row],[Close Price]]/Table2[[#This Row],[Day Low]])-1</f>
        <v>8.4212474551177419E-3</v>
      </c>
      <c r="AD556" s="1">
        <f>(Table2[[#This Row],[Day High]]/Table2[[#This Row],[Close Price]])-1</f>
        <v>9.4521427915938983E-3</v>
      </c>
      <c r="AE556" s="1">
        <f>(Table2[[#This Row],[Close Price]]/Table2[[#This Row],[Current Week Low]])-1</f>
        <v>2.5117591721542931E-2</v>
      </c>
      <c r="AF556" s="1">
        <f>(Table2[[#This Row],[Current Week High]]/Table2[[#This Row],[Close Price]])-1</f>
        <v>1.8078370193631343E-2</v>
      </c>
      <c r="AG556" s="1">
        <f>(Table2[[#This Row],[Close Price]]/Table2[[#This Row],[Current Month Low]])-1</f>
        <v>4.6781940441882774E-2</v>
      </c>
      <c r="AH556" s="1">
        <f>(Table2[[#This Row],[Current Month High]]/Table2[[#This Row],[Close Price]])-1</f>
        <v>9.300724970175267E-2</v>
      </c>
      <c r="AI556">
        <v>19.294301183811999</v>
      </c>
      <c r="AJ556">
        <v>34.001475651746098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0.04</v>
      </c>
      <c r="AM556" t="s">
        <v>3190</v>
      </c>
      <c r="AN556">
        <v>-3.98</v>
      </c>
      <c r="AO556" t="s">
        <v>3189</v>
      </c>
      <c r="AQ556">
        <f>(Table2[[#This Row],[Sharpe Ratio]]-AVERAGE(Table2[Sharpe Ratio]))/_xlfn.STDEV.P(Table2[Sharpe Ratio])</f>
        <v>-0.66033855426170107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525</v>
      </c>
      <c r="AT556">
        <f>_xlfn.RANK.AVG(Table2[[#This Row],[6M Return vs Nifty Z-Score]],Table2[6M Return vs Nifty Z-Score])</f>
        <v>460</v>
      </c>
      <c r="AU556">
        <f>_xlfn.RANK.AVG(Table2[[#This Row],[Sharpe Ratio Z-Score]],Table2[Sharpe Ratio Z-Score])</f>
        <v>533</v>
      </c>
      <c r="AV556">
        <f>(Table2[[#This Row],[Rank 1Y]]+Table2[[#This Row],[Rank 6M]]+Table2[[#This Row],[Rank Sharpe]])/3</f>
        <v>506</v>
      </c>
    </row>
    <row r="557" spans="1:48" x14ac:dyDescent="0.3">
      <c r="A557" t="s">
        <v>1094</v>
      </c>
      <c r="B557" t="s">
        <v>1095</v>
      </c>
      <c r="C557" t="s">
        <v>3142</v>
      </c>
      <c r="D557" t="s">
        <v>188</v>
      </c>
      <c r="E557">
        <v>11655.28391511</v>
      </c>
      <c r="F557">
        <v>1179.95</v>
      </c>
      <c r="G557">
        <v>-5.4794220623746304</v>
      </c>
      <c r="H557">
        <f>(Table2[[#This Row],[1Y Return vs Nifty]]-AVERAGE(Table2[1Y Return vs Nifty]))/_xlfn.STDEV.P(Table2[1Y Return vs Nifty])</f>
        <v>-0.4529062263198429</v>
      </c>
      <c r="I557">
        <v>-18.611950169149601</v>
      </c>
      <c r="J557">
        <f>(Table2[[#This Row],[1M Return vs Nifty]]-AVERAGE(Table2[1M Return vs Nifty]))/_xlfn.STDEV.P(Table2[1M Return vs Nifty])</f>
        <v>-2.1577578565177293</v>
      </c>
      <c r="K557">
        <v>-13.3069938257869</v>
      </c>
      <c r="L557">
        <f>(Table2[[#This Row],[6M Return vs Nifty]]-AVERAGE(Table2[6M Return vs Nifty]))/_xlfn.STDEV.P(Table2[6M Return vs Nifty])</f>
        <v>-0.66588540580039668</v>
      </c>
      <c r="M557">
        <v>1.70434414723282</v>
      </c>
      <c r="N557">
        <f>(Table2[[#This Row],[1W Return vs Nifty]]-AVERAGE(Table2[1W Return vs Nifty]))/_xlfn.STDEV.P(Table2[1W Return vs Nifty])</f>
        <v>1.2394414864824052E-2</v>
      </c>
      <c r="O557">
        <v>1300.43</v>
      </c>
      <c r="P557">
        <v>1485.0165850866599</v>
      </c>
      <c r="Q557">
        <v>1519.5619707527801</v>
      </c>
      <c r="R557">
        <v>29.123101082293001</v>
      </c>
      <c r="S557" s="1">
        <f>(Table2[[#This Row],[Close Price]]-Table2[[#This Row],[20D EMA]])/Table2[[#This Row],[20D EMA]]</f>
        <v>-9.2646278538637231E-2</v>
      </c>
      <c r="T557" s="1">
        <f>(Table2[[#This Row],[Close Price]]-Table2[[#This Row],[50D EMA]])/Table2[[#This Row],[50D EMA]]</f>
        <v>-0.20542974950603488</v>
      </c>
      <c r="U557" s="1">
        <f>(Table2[[#This Row],[Close Price]]-Table2[[#This Row],[200D EMA]])/Table2[[#This Row],[200D EMA]]</f>
        <v>-0.22349333379575084</v>
      </c>
      <c r="V557">
        <v>1.7621650148896599</v>
      </c>
      <c r="W557">
        <v>1167</v>
      </c>
      <c r="X557">
        <v>1198.6500000000001</v>
      </c>
      <c r="Y557">
        <v>1153</v>
      </c>
      <c r="Z557">
        <v>1199.3</v>
      </c>
      <c r="AA557">
        <v>1075.25</v>
      </c>
      <c r="AB557">
        <v>1460.5</v>
      </c>
      <c r="AC557" s="1">
        <f>(Table2[[#This Row],[Close Price]]/Table2[[#This Row],[Day Low]])-1</f>
        <v>1.109682947729218E-2</v>
      </c>
      <c r="AD557" s="1">
        <f>(Table2[[#This Row],[Day High]]/Table2[[#This Row],[Close Price]])-1</f>
        <v>1.5848129158015256E-2</v>
      </c>
      <c r="AE557" s="1">
        <f>(Table2[[#This Row],[Close Price]]/Table2[[#This Row],[Current Week Low]])-1</f>
        <v>2.3373807458803242E-2</v>
      </c>
      <c r="AF557" s="1">
        <f>(Table2[[#This Row],[Current Week High]]/Table2[[#This Row],[Close Price]])-1</f>
        <v>1.6398999957625282E-2</v>
      </c>
      <c r="AG557" s="1">
        <f>(Table2[[#This Row],[Close Price]]/Table2[[#This Row],[Current Month Low]])-1</f>
        <v>9.7372704022320455E-2</v>
      </c>
      <c r="AH557" s="1">
        <f>(Table2[[#This Row],[Current Month High]]/Table2[[#This Row],[Close Price]])-1</f>
        <v>0.23776431204712067</v>
      </c>
      <c r="AI557">
        <v>68.481715326920593</v>
      </c>
      <c r="AJ557">
        <v>15.948508819338601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-0.28000000000000003</v>
      </c>
      <c r="AM557" t="s">
        <v>3189</v>
      </c>
      <c r="AN557">
        <v>-17</v>
      </c>
      <c r="AO557" t="s">
        <v>3189</v>
      </c>
      <c r="AP557">
        <v>7.0029015154530003E-3</v>
      </c>
      <c r="AQ557">
        <f>(Table2[[#This Row],[Sharpe Ratio]]-AVERAGE(Table2[Sharpe Ratio]))/_xlfn.STDEV.P(Table2[Sharpe Ratio])</f>
        <v>-0.57947139553472815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466</v>
      </c>
      <c r="AT557">
        <f>_xlfn.RANK.AVG(Table2[[#This Row],[6M Return vs Nifty Z-Score]],Table2[6M Return vs Nifty Z-Score])</f>
        <v>563</v>
      </c>
      <c r="AU557">
        <f>_xlfn.RANK.AVG(Table2[[#This Row],[Sharpe Ratio Z-Score]],Table2[Sharpe Ratio Z-Score])</f>
        <v>490</v>
      </c>
      <c r="AV557">
        <f>(Table2[[#This Row],[Rank 1Y]]+Table2[[#This Row],[Rank 6M]]+Table2[[#This Row],[Rank Sharpe]])/3</f>
        <v>506.33333333333331</v>
      </c>
    </row>
    <row r="558" spans="1:48" x14ac:dyDescent="0.3">
      <c r="A558" t="s">
        <v>1875</v>
      </c>
      <c r="B558" t="s">
        <v>1876</v>
      </c>
      <c r="C558" t="s">
        <v>3156</v>
      </c>
      <c r="D558" t="s">
        <v>224</v>
      </c>
      <c r="E558">
        <v>4026.9632388</v>
      </c>
      <c r="F558">
        <v>183</v>
      </c>
      <c r="G558">
        <v>-9.4087571172840008</v>
      </c>
      <c r="H558">
        <f>(Table2[[#This Row],[1Y Return vs Nifty]]-AVERAGE(Table2[1Y Return vs Nifty]))/_xlfn.STDEV.P(Table2[1Y Return vs Nifty])</f>
        <v>-0.52924789843512288</v>
      </c>
      <c r="I558">
        <v>3.3917275592115899</v>
      </c>
      <c r="J558">
        <f>(Table2[[#This Row],[1M Return vs Nifty]]-AVERAGE(Table2[1M Return vs Nifty]))/_xlfn.STDEV.P(Table2[1M Return vs Nifty])</f>
        <v>-0.11967534610798095</v>
      </c>
      <c r="K558">
        <v>-8.1922190977525808</v>
      </c>
      <c r="L558">
        <f>(Table2[[#This Row],[6M Return vs Nifty]]-AVERAGE(Table2[6M Return vs Nifty]))/_xlfn.STDEV.P(Table2[6M Return vs Nifty])</f>
        <v>-0.50049082072642881</v>
      </c>
      <c r="M558">
        <v>-4.2815357662023104</v>
      </c>
      <c r="N558">
        <f>(Table2[[#This Row],[1W Return vs Nifty]]-AVERAGE(Table2[1W Return vs Nifty]))/_xlfn.STDEV.P(Table2[1W Return vs Nifty])</f>
        <v>-1.2548230968800833</v>
      </c>
      <c r="O558">
        <v>185.4</v>
      </c>
      <c r="P558">
        <v>190.15557350558299</v>
      </c>
      <c r="Q558">
        <v>189.76577441286</v>
      </c>
      <c r="R558">
        <v>45.983657054492802</v>
      </c>
      <c r="S558" s="1">
        <f>(Table2[[#This Row],[Close Price]]-Table2[[#This Row],[20D EMA]])/Table2[[#This Row],[20D EMA]]</f>
        <v>-1.2944983818770257E-2</v>
      </c>
      <c r="T558" s="1">
        <f>(Table2[[#This Row],[Close Price]]-Table2[[#This Row],[50D EMA]])/Table2[[#This Row],[50D EMA]]</f>
        <v>-3.7630101362098149E-2</v>
      </c>
      <c r="U558" s="1">
        <f>(Table2[[#This Row],[Close Price]]-Table2[[#This Row],[200D EMA]])/Table2[[#This Row],[200D EMA]]</f>
        <v>-3.5653291189064365E-2</v>
      </c>
      <c r="V558">
        <v>1.15093796293981</v>
      </c>
      <c r="W558">
        <v>182.19</v>
      </c>
      <c r="X558">
        <v>188.24</v>
      </c>
      <c r="Y558">
        <v>182.19</v>
      </c>
      <c r="Z558">
        <v>189.77</v>
      </c>
      <c r="AA558">
        <v>177.8</v>
      </c>
      <c r="AB558">
        <v>204.24</v>
      </c>
      <c r="AC558" s="1">
        <f>(Table2[[#This Row],[Close Price]]/Table2[[#This Row],[Day Low]])-1</f>
        <v>4.4459081178989113E-3</v>
      </c>
      <c r="AD558" s="1">
        <f>(Table2[[#This Row],[Day High]]/Table2[[#This Row],[Close Price]])-1</f>
        <v>2.8633879781420735E-2</v>
      </c>
      <c r="AE558" s="1">
        <f>(Table2[[#This Row],[Close Price]]/Table2[[#This Row],[Current Week Low]])-1</f>
        <v>4.4459081178989113E-3</v>
      </c>
      <c r="AF558" s="1">
        <f>(Table2[[#This Row],[Current Week High]]/Table2[[#This Row],[Close Price]])-1</f>
        <v>3.6994535519125682E-2</v>
      </c>
      <c r="AG558" s="1">
        <f>(Table2[[#This Row],[Close Price]]/Table2[[#This Row],[Current Month Low]])-1</f>
        <v>2.924634420697414E-2</v>
      </c>
      <c r="AH558" s="1">
        <f>(Table2[[#This Row],[Current Month High]]/Table2[[#This Row],[Close Price]])-1</f>
        <v>0.11606557377049187</v>
      </c>
      <c r="AI558">
        <v>29.972677595628401</v>
      </c>
      <c r="AJ558">
        <v>24.914675767917998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-0.13</v>
      </c>
      <c r="AM558" t="s">
        <v>3189</v>
      </c>
      <c r="AN558">
        <v>-2.04</v>
      </c>
      <c r="AO558" t="s">
        <v>3189</v>
      </c>
      <c r="AQ558">
        <f>(Table2[[#This Row],[Sharpe Ratio]]-AVERAGE(Table2[Sharpe Ratio]))/_xlfn.STDEV.P(Table2[Sharpe Ratio])</f>
        <v>-0.66033855426170107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499</v>
      </c>
      <c r="AT558">
        <f>_xlfn.RANK.AVG(Table2[[#This Row],[6M Return vs Nifty Z-Score]],Table2[6M Return vs Nifty Z-Score])</f>
        <v>488</v>
      </c>
      <c r="AU558">
        <f>_xlfn.RANK.AVG(Table2[[#This Row],[Sharpe Ratio Z-Score]],Table2[Sharpe Ratio Z-Score])</f>
        <v>533</v>
      </c>
      <c r="AV558">
        <f>(Table2[[#This Row],[Rank 1Y]]+Table2[[#This Row],[Rank 6M]]+Table2[[#This Row],[Rank Sharpe]])/3</f>
        <v>506.66666666666669</v>
      </c>
    </row>
    <row r="559" spans="1:48" x14ac:dyDescent="0.3">
      <c r="A559" t="s">
        <v>1722</v>
      </c>
      <c r="B559" t="s">
        <v>1723</v>
      </c>
      <c r="C559" t="s">
        <v>3155</v>
      </c>
      <c r="D559" t="s">
        <v>136</v>
      </c>
      <c r="E559">
        <v>4915.9650000000001</v>
      </c>
      <c r="F559">
        <v>167.48</v>
      </c>
      <c r="G559">
        <v>1.7028185470170401</v>
      </c>
      <c r="H559">
        <f>(Table2[[#This Row],[1Y Return vs Nifty]]-AVERAGE(Table2[1Y Return vs Nifty]))/_xlfn.STDEV.P(Table2[1Y Return vs Nifty])</f>
        <v>-0.31336499351757319</v>
      </c>
      <c r="I559">
        <v>-3.0947511519506699</v>
      </c>
      <c r="J559">
        <f>(Table2[[#This Row],[1M Return vs Nifty]]-AVERAGE(Table2[1M Return vs Nifty]))/_xlfn.STDEV.P(Table2[1M Return vs Nifty])</f>
        <v>-0.72048303737521613</v>
      </c>
      <c r="K559">
        <v>-20.721728744303899</v>
      </c>
      <c r="L559">
        <f>(Table2[[#This Row],[6M Return vs Nifty]]-AVERAGE(Table2[6M Return vs Nifty]))/_xlfn.STDEV.P(Table2[6M Return vs Nifty])</f>
        <v>-0.90565295578844585</v>
      </c>
      <c r="M559">
        <v>0.96621747765435095</v>
      </c>
      <c r="N559">
        <f>(Table2[[#This Row],[1W Return vs Nifty]]-AVERAGE(Table2[1W Return vs Nifty]))/_xlfn.STDEV.P(Table2[1W Return vs Nifty])</f>
        <v>-0.14386783147198923</v>
      </c>
      <c r="O559">
        <v>171.05</v>
      </c>
      <c r="P559">
        <v>180.17208696983101</v>
      </c>
      <c r="Q559">
        <v>185.52348426798301</v>
      </c>
      <c r="R559">
        <v>58.739600435344201</v>
      </c>
      <c r="S559" s="1">
        <f>(Table2[[#This Row],[Close Price]]-Table2[[#This Row],[20D EMA]])/Table2[[#This Row],[20D EMA]]</f>
        <v>-2.0871090324466657E-2</v>
      </c>
      <c r="T559" s="1">
        <f>(Table2[[#This Row],[Close Price]]-Table2[[#This Row],[50D EMA]])/Table2[[#This Row],[50D EMA]]</f>
        <v>-7.0444246849159578E-2</v>
      </c>
      <c r="U559" s="1">
        <f>(Table2[[#This Row],[Close Price]]-Table2[[#This Row],[200D EMA]])/Table2[[#This Row],[200D EMA]]</f>
        <v>-9.7257144232585441E-2</v>
      </c>
      <c r="V559">
        <v>0.93878096084832796</v>
      </c>
      <c r="W559">
        <v>166.94</v>
      </c>
      <c r="X559">
        <v>173.8</v>
      </c>
      <c r="Y559">
        <v>162</v>
      </c>
      <c r="Z559">
        <v>173.8</v>
      </c>
      <c r="AA559">
        <v>156.30000000000001</v>
      </c>
      <c r="AB559">
        <v>186.5</v>
      </c>
      <c r="AC559" s="1">
        <f>(Table2[[#This Row],[Close Price]]/Table2[[#This Row],[Day Low]])-1</f>
        <v>3.2346951000359336E-3</v>
      </c>
      <c r="AD559" s="1">
        <f>(Table2[[#This Row],[Day High]]/Table2[[#This Row],[Close Price]])-1</f>
        <v>3.7735849056603987E-2</v>
      </c>
      <c r="AE559" s="1">
        <f>(Table2[[#This Row],[Close Price]]/Table2[[#This Row],[Current Week Low]])-1</f>
        <v>3.3827160493827169E-2</v>
      </c>
      <c r="AF559" s="1">
        <f>(Table2[[#This Row],[Current Week High]]/Table2[[#This Row],[Close Price]])-1</f>
        <v>3.7735849056603987E-2</v>
      </c>
      <c r="AG559" s="1">
        <f>(Table2[[#This Row],[Close Price]]/Table2[[#This Row],[Current Month Low]])-1</f>
        <v>7.1529110684580788E-2</v>
      </c>
      <c r="AH559" s="1">
        <f>(Table2[[#This Row],[Current Month High]]/Table2[[#This Row],[Close Price]])-1</f>
        <v>0.11356579890136143</v>
      </c>
      <c r="AI559">
        <v>58.1979937903033</v>
      </c>
      <c r="AJ559">
        <v>23.967431532198301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</v>
      </c>
      <c r="AM559" t="s">
        <v>3189</v>
      </c>
      <c r="AN559">
        <v>-3.56</v>
      </c>
      <c r="AO559" t="s">
        <v>3189</v>
      </c>
      <c r="AP559">
        <v>1.8331868311540999E-2</v>
      </c>
      <c r="AQ559">
        <f>(Table2[[#This Row],[Sharpe Ratio]]-AVERAGE(Table2[Sharpe Ratio]))/_xlfn.STDEV.P(Table2[Sharpe Ratio])</f>
        <v>-0.44864828541526625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417</v>
      </c>
      <c r="AT559">
        <f>_xlfn.RANK.AVG(Table2[[#This Row],[6M Return vs Nifty Z-Score]],Table2[6M Return vs Nifty Z-Score])</f>
        <v>650</v>
      </c>
      <c r="AU559">
        <f>_xlfn.RANK.AVG(Table2[[#This Row],[Sharpe Ratio Z-Score]],Table2[Sharpe Ratio Z-Score])</f>
        <v>454</v>
      </c>
      <c r="AV559">
        <f>(Table2[[#This Row],[Rank 1Y]]+Table2[[#This Row],[Rank 6M]]+Table2[[#This Row],[Rank Sharpe]])/3</f>
        <v>507</v>
      </c>
    </row>
    <row r="560" spans="1:48" x14ac:dyDescent="0.3">
      <c r="A560" t="s">
        <v>374</v>
      </c>
      <c r="B560" t="s">
        <v>375</v>
      </c>
      <c r="C560" t="s">
        <v>3144</v>
      </c>
      <c r="D560" t="s">
        <v>24</v>
      </c>
      <c r="E560">
        <v>63828.368028340003</v>
      </c>
      <c r="F560">
        <v>20.36</v>
      </c>
      <c r="G560">
        <v>-17.145232030598098</v>
      </c>
      <c r="H560">
        <f>(Table2[[#This Row],[1Y Return vs Nifty]]-AVERAGE(Table2[1Y Return vs Nifty]))/_xlfn.STDEV.P(Table2[1Y Return vs Nifty])</f>
        <v>-0.67955715506682457</v>
      </c>
      <c r="I560">
        <v>0.72026639035072104</v>
      </c>
      <c r="J560">
        <f>(Table2[[#This Row],[1M Return vs Nifty]]-AVERAGE(Table2[1M Return vs Nifty]))/_xlfn.STDEV.P(Table2[1M Return vs Nifty])</f>
        <v>-0.36711844869788751</v>
      </c>
      <c r="K560">
        <v>-15.1844233653276</v>
      </c>
      <c r="L560">
        <f>(Table2[[#This Row],[6M Return vs Nifty]]-AVERAGE(Table2[6M Return vs Nifty]))/_xlfn.STDEV.P(Table2[6M Return vs Nifty])</f>
        <v>-0.72659515279980758</v>
      </c>
      <c r="M560">
        <v>2.1242651021622598</v>
      </c>
      <c r="N560">
        <f>(Table2[[#This Row],[1W Return vs Nifty]]-AVERAGE(Table2[1W Return vs Nifty]))/_xlfn.STDEV.P(Table2[1W Return vs Nifty])</f>
        <v>0.10129215343135918</v>
      </c>
      <c r="O560">
        <v>20.010000000000002</v>
      </c>
      <c r="P560">
        <v>20.910347529610601</v>
      </c>
      <c r="Q560">
        <v>22.236481014428598</v>
      </c>
      <c r="R560">
        <v>63.112304532921101</v>
      </c>
      <c r="S560" s="1">
        <f>(Table2[[#This Row],[Close Price]]-Table2[[#This Row],[20D EMA]])/Table2[[#This Row],[20D EMA]]</f>
        <v>1.7491254372813486E-2</v>
      </c>
      <c r="T560" s="1">
        <f>(Table2[[#This Row],[Close Price]]-Table2[[#This Row],[50D EMA]])/Table2[[#This Row],[50D EMA]]</f>
        <v>-2.6319387032246511E-2</v>
      </c>
      <c r="U560" s="1">
        <f>(Table2[[#This Row],[Close Price]]-Table2[[#This Row],[200D EMA]])/Table2[[#This Row],[200D EMA]]</f>
        <v>-8.4387498777841935E-2</v>
      </c>
      <c r="V560">
        <v>1.0412550033561301</v>
      </c>
      <c r="W560">
        <v>20.059999999999999</v>
      </c>
      <c r="X560">
        <v>20.65</v>
      </c>
      <c r="Y560">
        <v>19.059999999999999</v>
      </c>
      <c r="Z560">
        <v>20.65</v>
      </c>
      <c r="AA560">
        <v>19.02</v>
      </c>
      <c r="AB560">
        <v>21.14</v>
      </c>
      <c r="AC560" s="1">
        <f>(Table2[[#This Row],[Close Price]]/Table2[[#This Row],[Day Low]])-1</f>
        <v>1.4955134596211339E-2</v>
      </c>
      <c r="AD560" s="1">
        <f>(Table2[[#This Row],[Day High]]/Table2[[#This Row],[Close Price]])-1</f>
        <v>1.4243614931237714E-2</v>
      </c>
      <c r="AE560" s="1">
        <f>(Table2[[#This Row],[Close Price]]/Table2[[#This Row],[Current Week Low]])-1</f>
        <v>6.8205666316893954E-2</v>
      </c>
      <c r="AF560" s="1">
        <f>(Table2[[#This Row],[Current Week High]]/Table2[[#This Row],[Close Price]])-1</f>
        <v>1.4243614931237714E-2</v>
      </c>
      <c r="AG560" s="1">
        <f>(Table2[[#This Row],[Close Price]]/Table2[[#This Row],[Current Month Low]])-1</f>
        <v>7.0452155625657209E-2</v>
      </c>
      <c r="AH560" s="1">
        <f>(Table2[[#This Row],[Current Month High]]/Table2[[#This Row],[Close Price]])-1</f>
        <v>3.8310412573673958E-2</v>
      </c>
      <c r="AI560">
        <v>61.345776031434198</v>
      </c>
      <c r="AJ560">
        <v>7.04521556256572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-0.12</v>
      </c>
      <c r="AM560" t="s">
        <v>3189</v>
      </c>
      <c r="AN560">
        <v>0.99</v>
      </c>
      <c r="AO560" t="s">
        <v>3190</v>
      </c>
      <c r="AP560">
        <v>4.5284624482527E-2</v>
      </c>
      <c r="AQ560">
        <f>(Table2[[#This Row],[Sharpe Ratio]]-AVERAGE(Table2[Sharpe Ratio]))/_xlfn.STDEV.P(Table2[Sharpe Ratio])</f>
        <v>-0.13740689402929426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548</v>
      </c>
      <c r="AT560">
        <f>_xlfn.RANK.AVG(Table2[[#This Row],[6M Return vs Nifty Z-Score]],Table2[6M Return vs Nifty Z-Score])</f>
        <v>590</v>
      </c>
      <c r="AU560">
        <f>_xlfn.RANK.AVG(Table2[[#This Row],[Sharpe Ratio Z-Score]],Table2[Sharpe Ratio Z-Score])</f>
        <v>384</v>
      </c>
      <c r="AV560">
        <f>(Table2[[#This Row],[Rank 1Y]]+Table2[[#This Row],[Rank 6M]]+Table2[[#This Row],[Rank Sharpe]])/3</f>
        <v>507.33333333333331</v>
      </c>
    </row>
    <row r="561" spans="1:48" x14ac:dyDescent="0.3">
      <c r="A561" t="s">
        <v>1333</v>
      </c>
      <c r="B561" t="s">
        <v>1334</v>
      </c>
      <c r="C561" t="s">
        <v>3152</v>
      </c>
      <c r="D561" t="s">
        <v>468</v>
      </c>
      <c r="E561">
        <v>8601.4119858800004</v>
      </c>
      <c r="F561">
        <v>641.9</v>
      </c>
      <c r="G561">
        <v>-49.0767965134878</v>
      </c>
      <c r="H561">
        <f>(Table2[[#This Row],[1Y Return vs Nifty]]-AVERAGE(Table2[1Y Return vs Nifty]))/_xlfn.STDEV.P(Table2[1Y Return vs Nifty])</f>
        <v>-1.2999443177331835</v>
      </c>
      <c r="I561">
        <v>13.2228486239137</v>
      </c>
      <c r="J561">
        <f>(Table2[[#This Row],[1M Return vs Nifty]]-AVERAGE(Table2[1M Return vs Nifty]))/_xlfn.STDEV.P(Table2[1M Return vs Nifty])</f>
        <v>0.79092860596974024</v>
      </c>
      <c r="K561">
        <v>-15.8530521343506</v>
      </c>
      <c r="L561">
        <f>(Table2[[#This Row],[6M Return vs Nifty]]-AVERAGE(Table2[6M Return vs Nifty]))/_xlfn.STDEV.P(Table2[6M Return vs Nifty])</f>
        <v>-0.74821635484707305</v>
      </c>
      <c r="M561">
        <v>2.43366881620336</v>
      </c>
      <c r="N561">
        <f>(Table2[[#This Row],[1W Return vs Nifty]]-AVERAGE(Table2[1W Return vs Nifty]))/_xlfn.STDEV.P(Table2[1W Return vs Nifty])</f>
        <v>0.16679326777075307</v>
      </c>
      <c r="O561">
        <v>629.19000000000005</v>
      </c>
      <c r="P561">
        <v>629.45859968802904</v>
      </c>
      <c r="Q561">
        <v>681.78059558247401</v>
      </c>
      <c r="R561">
        <v>58.697062339686198</v>
      </c>
      <c r="S561" s="1">
        <f>(Table2[[#This Row],[Close Price]]-Table2[[#This Row],[20D EMA]])/Table2[[#This Row],[20D EMA]]</f>
        <v>2.0200575342901067E-2</v>
      </c>
      <c r="T561" s="1">
        <f>(Table2[[#This Row],[Close Price]]-Table2[[#This Row],[50D EMA]])/Table2[[#This Row],[50D EMA]]</f>
        <v>1.9765240030300831E-2</v>
      </c>
      <c r="U561" s="1">
        <f>(Table2[[#This Row],[Close Price]]-Table2[[#This Row],[200D EMA]])/Table2[[#This Row],[200D EMA]]</f>
        <v>-5.8494764798054058E-2</v>
      </c>
      <c r="V561">
        <v>0.69380462028502299</v>
      </c>
      <c r="W561">
        <v>639.04999999999995</v>
      </c>
      <c r="X561">
        <v>651.95000000000005</v>
      </c>
      <c r="Y561">
        <v>638</v>
      </c>
      <c r="Z561">
        <v>657.4</v>
      </c>
      <c r="AA561">
        <v>598.04999999999995</v>
      </c>
      <c r="AB561">
        <v>660</v>
      </c>
      <c r="AC561" s="1">
        <f>(Table2[[#This Row],[Close Price]]/Table2[[#This Row],[Day Low]])-1</f>
        <v>4.4597449338863449E-3</v>
      </c>
      <c r="AD561" s="1">
        <f>(Table2[[#This Row],[Day High]]/Table2[[#This Row],[Close Price]])-1</f>
        <v>1.5656644337124215E-2</v>
      </c>
      <c r="AE561" s="1">
        <f>(Table2[[#This Row],[Close Price]]/Table2[[#This Row],[Current Week Low]])-1</f>
        <v>6.11285266457684E-3</v>
      </c>
      <c r="AF561" s="1">
        <f>(Table2[[#This Row],[Current Week High]]/Table2[[#This Row],[Close Price]])-1</f>
        <v>2.4147063405514979E-2</v>
      </c>
      <c r="AG561" s="1">
        <f>(Table2[[#This Row],[Close Price]]/Table2[[#This Row],[Current Month Low]])-1</f>
        <v>7.3321628626369151E-2</v>
      </c>
      <c r="AH561" s="1">
        <f>(Table2[[#This Row],[Current Month High]]/Table2[[#This Row],[Close Price]])-1</f>
        <v>2.8197538557407809E-2</v>
      </c>
      <c r="AI561">
        <v>70.898893908708501</v>
      </c>
      <c r="AJ561">
        <v>13.3097969991173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0.01</v>
      </c>
      <c r="AM561" t="s">
        <v>3190</v>
      </c>
      <c r="AN561">
        <v>1.02</v>
      </c>
      <c r="AO561" t="s">
        <v>3190</v>
      </c>
      <c r="AP561">
        <v>0.105723246579724</v>
      </c>
      <c r="AQ561">
        <f>(Table2[[#This Row],[Sharpe Ratio]]-AVERAGE(Table2[Sharpe Ratio]))/_xlfn.STDEV.P(Table2[Sharpe Ratio])</f>
        <v>0.56051804973701869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713</v>
      </c>
      <c r="AT561">
        <f>_xlfn.RANK.AVG(Table2[[#This Row],[6M Return vs Nifty Z-Score]],Table2[6M Return vs Nifty Z-Score])</f>
        <v>601</v>
      </c>
      <c r="AU561">
        <f>_xlfn.RANK.AVG(Table2[[#This Row],[Sharpe Ratio Z-Score]],Table2[Sharpe Ratio Z-Score])</f>
        <v>208</v>
      </c>
      <c r="AV561">
        <f>(Table2[[#This Row],[Rank 1Y]]+Table2[[#This Row],[Rank 6M]]+Table2[[#This Row],[Rank Sharpe]])/3</f>
        <v>507.33333333333331</v>
      </c>
    </row>
    <row r="562" spans="1:48" x14ac:dyDescent="0.3">
      <c r="A562" t="s">
        <v>1071</v>
      </c>
      <c r="B562" t="s">
        <v>1072</v>
      </c>
      <c r="C562" t="s">
        <v>3162</v>
      </c>
      <c r="D562" t="s">
        <v>1073</v>
      </c>
      <c r="E562">
        <v>12212.64014256</v>
      </c>
      <c r="F562">
        <v>79.2</v>
      </c>
      <c r="G562">
        <v>-24.081849275715701</v>
      </c>
      <c r="H562">
        <f>(Table2[[#This Row],[1Y Return vs Nifty]]-AVERAGE(Table2[1Y Return vs Nifty]))/_xlfn.STDEV.P(Table2[1Y Return vs Nifty])</f>
        <v>-0.81432625770528067</v>
      </c>
      <c r="I562">
        <v>5.94223637033096</v>
      </c>
      <c r="J562">
        <f>(Table2[[#This Row],[1M Return vs Nifty]]-AVERAGE(Table2[1M Return vs Nifty]))/_xlfn.STDEV.P(Table2[1M Return vs Nifty])</f>
        <v>0.11656458908650262</v>
      </c>
      <c r="K562">
        <v>-4.5457604620125203</v>
      </c>
      <c r="L562">
        <f>(Table2[[#This Row],[6M Return vs Nifty]]-AVERAGE(Table2[6M Return vs Nifty]))/_xlfn.STDEV.P(Table2[6M Return vs Nifty])</f>
        <v>-0.3825766319075215</v>
      </c>
      <c r="M562">
        <v>-6.4034896582135401</v>
      </c>
      <c r="N562">
        <f>(Table2[[#This Row],[1W Return vs Nifty]]-AVERAGE(Table2[1W Return vs Nifty]))/_xlfn.STDEV.P(Table2[1W Return vs Nifty])</f>
        <v>-1.7040431230013162</v>
      </c>
      <c r="O562">
        <v>81.459999999999994</v>
      </c>
      <c r="P562">
        <v>82.930813701817399</v>
      </c>
      <c r="Q562">
        <v>85.3607466759765</v>
      </c>
      <c r="R562">
        <v>40.447471433063797</v>
      </c>
      <c r="S562" s="1">
        <f>(Table2[[#This Row],[Close Price]]-Table2[[#This Row],[20D EMA]])/Table2[[#This Row],[20D EMA]]</f>
        <v>-2.7743677878713371E-2</v>
      </c>
      <c r="T562" s="1">
        <f>(Table2[[#This Row],[Close Price]]-Table2[[#This Row],[50D EMA]])/Table2[[#This Row],[50D EMA]]</f>
        <v>-4.498706253180821E-2</v>
      </c>
      <c r="U562" s="1">
        <f>(Table2[[#This Row],[Close Price]]-Table2[[#This Row],[200D EMA]])/Table2[[#This Row],[200D EMA]]</f>
        <v>-7.2173064504253537E-2</v>
      </c>
      <c r="V562">
        <v>1.38413538389738</v>
      </c>
      <c r="W562">
        <v>78.709999999999994</v>
      </c>
      <c r="X562">
        <v>81.5</v>
      </c>
      <c r="Y562">
        <v>77.31</v>
      </c>
      <c r="Z562">
        <v>82</v>
      </c>
      <c r="AA562">
        <v>77.11</v>
      </c>
      <c r="AB562">
        <v>87.5</v>
      </c>
      <c r="AC562" s="1">
        <f>(Table2[[#This Row],[Close Price]]/Table2[[#This Row],[Day Low]])-1</f>
        <v>6.2253843221955485E-3</v>
      </c>
      <c r="AD562" s="1">
        <f>(Table2[[#This Row],[Day High]]/Table2[[#This Row],[Close Price]])-1</f>
        <v>2.9040404040403978E-2</v>
      </c>
      <c r="AE562" s="1">
        <f>(Table2[[#This Row],[Close Price]]/Table2[[#This Row],[Current Week Low]])-1</f>
        <v>2.4447031431897637E-2</v>
      </c>
      <c r="AF562" s="1">
        <f>(Table2[[#This Row],[Current Week High]]/Table2[[#This Row],[Close Price]])-1</f>
        <v>3.5353535353535248E-2</v>
      </c>
      <c r="AG562" s="1">
        <f>(Table2[[#This Row],[Close Price]]/Table2[[#This Row],[Current Month Low]])-1</f>
        <v>2.7104136947218249E-2</v>
      </c>
      <c r="AH562" s="1">
        <f>(Table2[[#This Row],[Current Month High]]/Table2[[#This Row],[Close Price]])-1</f>
        <v>0.10479797979797967</v>
      </c>
      <c r="AI562">
        <v>71.338383838383805</v>
      </c>
      <c r="AJ562">
        <v>9.92366412213741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-0.08</v>
      </c>
      <c r="AM562" t="s">
        <v>3189</v>
      </c>
      <c r="AN562">
        <v>-3.84</v>
      </c>
      <c r="AO562" t="s">
        <v>3189</v>
      </c>
      <c r="AP562">
        <v>1.0948545318083E-2</v>
      </c>
      <c r="AQ562">
        <f>(Table2[[#This Row],[Sharpe Ratio]]-AVERAGE(Table2[Sharpe Ratio]))/_xlfn.STDEV.P(Table2[Sharpe Ratio])</f>
        <v>-0.53390842382031911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603</v>
      </c>
      <c r="AT562">
        <f>_xlfn.RANK.AVG(Table2[[#This Row],[6M Return vs Nifty Z-Score]],Table2[6M Return vs Nifty Z-Score])</f>
        <v>444</v>
      </c>
      <c r="AU562">
        <f>_xlfn.RANK.AVG(Table2[[#This Row],[Sharpe Ratio Z-Score]],Table2[Sharpe Ratio Z-Score])</f>
        <v>477</v>
      </c>
      <c r="AV562">
        <f>(Table2[[#This Row],[Rank 1Y]]+Table2[[#This Row],[Rank 6M]]+Table2[[#This Row],[Rank Sharpe]])/3</f>
        <v>508</v>
      </c>
    </row>
    <row r="563" spans="1:48" x14ac:dyDescent="0.3">
      <c r="A563" t="s">
        <v>703</v>
      </c>
      <c r="B563" t="s">
        <v>704</v>
      </c>
      <c r="C563" t="s">
        <v>3152</v>
      </c>
      <c r="D563" t="s">
        <v>262</v>
      </c>
      <c r="E563">
        <v>25015.49436638</v>
      </c>
      <c r="F563">
        <v>3325.7</v>
      </c>
      <c r="G563">
        <v>-6.3419542126138202</v>
      </c>
      <c r="H563">
        <f>(Table2[[#This Row],[1Y Return vs Nifty]]-AVERAGE(Table2[1Y Return vs Nifty]))/_xlfn.STDEV.P(Table2[1Y Return vs Nifty])</f>
        <v>-0.4696640608344072</v>
      </c>
      <c r="I563">
        <v>0.75357633658454504</v>
      </c>
      <c r="J563">
        <f>(Table2[[#This Row],[1M Return vs Nifty]]-AVERAGE(Table2[1M Return vs Nifty]))/_xlfn.STDEV.P(Table2[1M Return vs Nifty])</f>
        <v>-0.36403312724935794</v>
      </c>
      <c r="K563">
        <v>-22.652519993719899</v>
      </c>
      <c r="L563">
        <f>(Table2[[#This Row],[6M Return vs Nifty]]-AVERAGE(Table2[6M Return vs Nifty]))/_xlfn.STDEV.P(Table2[6M Return vs Nifty])</f>
        <v>-0.96808824073096278</v>
      </c>
      <c r="M563">
        <v>-0.38133037600969799</v>
      </c>
      <c r="N563">
        <f>(Table2[[#This Row],[1W Return vs Nifty]]-AVERAGE(Table2[1W Return vs Nifty]))/_xlfn.STDEV.P(Table2[1W Return vs Nifty])</f>
        <v>-0.42914522807405064</v>
      </c>
      <c r="O563">
        <v>3361.8</v>
      </c>
      <c r="P563">
        <v>3504.96526077215</v>
      </c>
      <c r="Q563">
        <v>3574.7025805816102</v>
      </c>
      <c r="R563">
        <v>48.206305536978398</v>
      </c>
      <c r="S563" s="1">
        <f>(Table2[[#This Row],[Close Price]]-Table2[[#This Row],[20D EMA]])/Table2[[#This Row],[20D EMA]]</f>
        <v>-1.0738294961032888E-2</v>
      </c>
      <c r="T563" s="1">
        <f>(Table2[[#This Row],[Close Price]]-Table2[[#This Row],[50D EMA]])/Table2[[#This Row],[50D EMA]]</f>
        <v>-5.1146087745433964E-2</v>
      </c>
      <c r="U563" s="1">
        <f>(Table2[[#This Row],[Close Price]]-Table2[[#This Row],[200D EMA]])/Table2[[#This Row],[200D EMA]]</f>
        <v>-6.9656866541634693E-2</v>
      </c>
      <c r="V563">
        <v>1.1165254502265101</v>
      </c>
      <c r="W563">
        <v>3315</v>
      </c>
      <c r="X563">
        <v>3375</v>
      </c>
      <c r="Y563">
        <v>3285</v>
      </c>
      <c r="Z563">
        <v>3425</v>
      </c>
      <c r="AA563">
        <v>3171.5</v>
      </c>
      <c r="AB563">
        <v>3543.25</v>
      </c>
      <c r="AC563" s="1">
        <f>(Table2[[#This Row],[Close Price]]/Table2[[#This Row],[Day Low]])-1</f>
        <v>3.2277526395172451E-3</v>
      </c>
      <c r="AD563" s="1">
        <f>(Table2[[#This Row],[Day High]]/Table2[[#This Row],[Close Price]])-1</f>
        <v>1.4823946838259605E-2</v>
      </c>
      <c r="AE563" s="1">
        <f>(Table2[[#This Row],[Close Price]]/Table2[[#This Row],[Current Week Low]])-1</f>
        <v>1.2389649923896462E-2</v>
      </c>
      <c r="AF563" s="1">
        <f>(Table2[[#This Row],[Current Week High]]/Table2[[#This Row],[Close Price]])-1</f>
        <v>2.9858375680307914E-2</v>
      </c>
      <c r="AG563" s="1">
        <f>(Table2[[#This Row],[Close Price]]/Table2[[#This Row],[Current Month Low]])-1</f>
        <v>4.8620526564717048E-2</v>
      </c>
      <c r="AH563" s="1">
        <f>(Table2[[#This Row],[Current Month High]]/Table2[[#This Row],[Close Price]])-1</f>
        <v>6.5414799891752251E-2</v>
      </c>
      <c r="AI563">
        <v>44.868749436208901</v>
      </c>
      <c r="AJ563">
        <v>31.736977619330499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-0.01</v>
      </c>
      <c r="AM563" t="s">
        <v>3189</v>
      </c>
      <c r="AN563">
        <v>-2.21</v>
      </c>
      <c r="AO563" t="s">
        <v>3189</v>
      </c>
      <c r="AP563">
        <v>4.5271970612701003E-2</v>
      </c>
      <c r="AQ563">
        <f>(Table2[[#This Row],[Sharpe Ratio]]-AVERAGE(Table2[Sharpe Ratio]))/_xlfn.STDEV.P(Table2[Sharpe Ratio])</f>
        <v>-0.13755301667538192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472</v>
      </c>
      <c r="AT563">
        <f>_xlfn.RANK.AVG(Table2[[#This Row],[6M Return vs Nifty Z-Score]],Table2[6M Return vs Nifty Z-Score])</f>
        <v>669</v>
      </c>
      <c r="AU563">
        <f>_xlfn.RANK.AVG(Table2[[#This Row],[Sharpe Ratio Z-Score]],Table2[Sharpe Ratio Z-Score])</f>
        <v>385</v>
      </c>
      <c r="AV563">
        <f>(Table2[[#This Row],[Rank 1Y]]+Table2[[#This Row],[Rank 6M]]+Table2[[#This Row],[Rank Sharpe]])/3</f>
        <v>508.66666666666669</v>
      </c>
    </row>
    <row r="564" spans="1:48" x14ac:dyDescent="0.3">
      <c r="A564" t="s">
        <v>1895</v>
      </c>
      <c r="B564" t="s">
        <v>1896</v>
      </c>
      <c r="C564" t="s">
        <v>3152</v>
      </c>
      <c r="D564" t="s">
        <v>117</v>
      </c>
      <c r="E564">
        <v>3928.4578102199998</v>
      </c>
      <c r="F564">
        <v>99.94</v>
      </c>
      <c r="G564">
        <v>-27.611040737675701</v>
      </c>
      <c r="H564">
        <f>(Table2[[#This Row],[1Y Return vs Nifty]]-AVERAGE(Table2[1Y Return vs Nifty]))/_xlfn.STDEV.P(Table2[1Y Return vs Nifty])</f>
        <v>-0.88289368034957094</v>
      </c>
      <c r="I564">
        <v>-45.6399963121602</v>
      </c>
      <c r="J564">
        <f>(Table2[[#This Row],[1M Return vs Nifty]]-AVERAGE(Table2[1M Return vs Nifty]))/_xlfn.STDEV.P(Table2[1M Return vs Nifty])</f>
        <v>-4.661220632816093</v>
      </c>
      <c r="K564">
        <v>-11.341942045532299</v>
      </c>
      <c r="L564">
        <f>(Table2[[#This Row],[6M Return vs Nifty]]-AVERAGE(Table2[6M Return vs Nifty]))/_xlfn.STDEV.P(Table2[6M Return vs Nifty])</f>
        <v>-0.602342250700587</v>
      </c>
      <c r="M564">
        <v>3.17251357829804</v>
      </c>
      <c r="N564">
        <f>(Table2[[#This Row],[1W Return vs Nifty]]-AVERAGE(Table2[1W Return vs Nifty]))/_xlfn.STDEV.P(Table2[1W Return vs Nifty])</f>
        <v>0.32320753510109701</v>
      </c>
      <c r="O564">
        <v>98.74</v>
      </c>
      <c r="P564">
        <v>102.901990464012</v>
      </c>
      <c r="Q564">
        <v>107.341351550479</v>
      </c>
      <c r="R564">
        <v>58.074466349602602</v>
      </c>
      <c r="S564" s="1">
        <f>(Table2[[#This Row],[Close Price]]-Table2[[#This Row],[20D EMA]])/Table2[[#This Row],[20D EMA]]</f>
        <v>1.2153129430828467E-2</v>
      </c>
      <c r="T564" s="1">
        <f>(Table2[[#This Row],[Close Price]]-Table2[[#This Row],[50D EMA]])/Table2[[#This Row],[50D EMA]]</f>
        <v>-2.8784578905185546E-2</v>
      </c>
      <c r="U564" s="1">
        <f>(Table2[[#This Row],[Close Price]]-Table2[[#This Row],[200D EMA]])/Table2[[#This Row],[200D EMA]]</f>
        <v>-6.895154051603683E-2</v>
      </c>
      <c r="V564">
        <v>0.38057201369146898</v>
      </c>
      <c r="W564">
        <v>98.45</v>
      </c>
      <c r="X564">
        <v>100.89</v>
      </c>
      <c r="Y564">
        <v>96.5</v>
      </c>
      <c r="Z564">
        <v>100.95</v>
      </c>
      <c r="AA564">
        <v>91.2</v>
      </c>
      <c r="AB564">
        <v>104.9</v>
      </c>
      <c r="AC564" s="1">
        <f>(Table2[[#This Row],[Close Price]]/Table2[[#This Row],[Day Low]])-1</f>
        <v>1.5134586084306623E-2</v>
      </c>
      <c r="AD564" s="1">
        <f>(Table2[[#This Row],[Day High]]/Table2[[#This Row],[Close Price]])-1</f>
        <v>9.5057034220533687E-3</v>
      </c>
      <c r="AE564" s="1">
        <f>(Table2[[#This Row],[Close Price]]/Table2[[#This Row],[Current Week Low]])-1</f>
        <v>3.5647668393782306E-2</v>
      </c>
      <c r="AF564" s="1">
        <f>(Table2[[#This Row],[Current Week High]]/Table2[[#This Row],[Close Price]])-1</f>
        <v>1.0106063638182894E-2</v>
      </c>
      <c r="AG564" s="1">
        <f>(Table2[[#This Row],[Close Price]]/Table2[[#This Row],[Current Month Low]])-1</f>
        <v>9.5833333333333215E-2</v>
      </c>
      <c r="AH564" s="1">
        <f>(Table2[[#This Row],[Current Month High]]/Table2[[#This Row],[Close Price]])-1</f>
        <v>4.9629777866720071E-2</v>
      </c>
      <c r="AI564">
        <v>39.083450070041998</v>
      </c>
      <c r="AJ564">
        <v>19.760335530257599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-0.12</v>
      </c>
      <c r="AM564" t="s">
        <v>3189</v>
      </c>
      <c r="AN564">
        <v>0.16</v>
      </c>
      <c r="AO564" t="s">
        <v>3190</v>
      </c>
      <c r="AP564">
        <v>5.3181303986429999E-2</v>
      </c>
      <c r="AQ564">
        <f>(Table2[[#This Row],[Sharpe Ratio]]-AVERAGE(Table2[Sharpe Ratio]))/_xlfn.STDEV.P(Table2[Sharpe Ratio])</f>
        <v>-4.6218686762773901E-2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629</v>
      </c>
      <c r="AT564">
        <f>_xlfn.RANK.AVG(Table2[[#This Row],[6M Return vs Nifty Z-Score]],Table2[6M Return vs Nifty Z-Score])</f>
        <v>530</v>
      </c>
      <c r="AU564">
        <f>_xlfn.RANK.AVG(Table2[[#This Row],[Sharpe Ratio Z-Score]],Table2[Sharpe Ratio Z-Score])</f>
        <v>368</v>
      </c>
      <c r="AV564">
        <f>(Table2[[#This Row],[Rank 1Y]]+Table2[[#This Row],[Rank 6M]]+Table2[[#This Row],[Rank Sharpe]])/3</f>
        <v>509</v>
      </c>
    </row>
    <row r="565" spans="1:48" x14ac:dyDescent="0.3">
      <c r="A565" t="s">
        <v>81</v>
      </c>
      <c r="B565" t="s">
        <v>82</v>
      </c>
      <c r="C565" t="s">
        <v>3150</v>
      </c>
      <c r="D565" t="s">
        <v>64</v>
      </c>
      <c r="E565">
        <v>286914.90374648501</v>
      </c>
      <c r="F565">
        <v>779.45</v>
      </c>
      <c r="G565">
        <v>-7.8395743925599097</v>
      </c>
      <c r="H565">
        <f>(Table2[[#This Row],[1Y Return vs Nifty]]-AVERAGE(Table2[1Y Return vs Nifty]))/_xlfn.STDEV.P(Table2[1Y Return vs Nifty])</f>
        <v>-0.49876079784791899</v>
      </c>
      <c r="I565">
        <v>-8.1291079114755505</v>
      </c>
      <c r="J565">
        <f>(Table2[[#This Row],[1M Return vs Nifty]]-AVERAGE(Table2[1M Return vs Nifty]))/_xlfn.STDEV.P(Table2[1M Return vs Nifty])</f>
        <v>-1.1867884700132236</v>
      </c>
      <c r="K565">
        <v>-22.223157607931</v>
      </c>
      <c r="L565">
        <f>(Table2[[#This Row],[6M Return vs Nifty]]-AVERAGE(Table2[6M Return vs Nifty]))/_xlfn.STDEV.P(Table2[6M Return vs Nifty])</f>
        <v>-0.95420410752472562</v>
      </c>
      <c r="M565">
        <v>-1.59340037868609</v>
      </c>
      <c r="N565">
        <f>(Table2[[#This Row],[1W Return vs Nifty]]-AVERAGE(Table2[1W Return vs Nifty]))/_xlfn.STDEV.P(Table2[1W Return vs Nifty])</f>
        <v>-0.68574181121044342</v>
      </c>
      <c r="O565">
        <v>807.92</v>
      </c>
      <c r="P565">
        <v>868.63094321103495</v>
      </c>
      <c r="Q565">
        <v>909.69265153732397</v>
      </c>
      <c r="R565">
        <v>35.954667353510203</v>
      </c>
      <c r="S565" s="1">
        <f>(Table2[[#This Row],[Close Price]]-Table2[[#This Row],[20D EMA]])/Table2[[#This Row],[20D EMA]]</f>
        <v>-3.5238637488860178E-2</v>
      </c>
      <c r="T565" s="1">
        <f>(Table2[[#This Row],[Close Price]]-Table2[[#This Row],[50D EMA]])/Table2[[#This Row],[50D EMA]]</f>
        <v>-0.10266839318590598</v>
      </c>
      <c r="U565" s="1">
        <f>(Table2[[#This Row],[Close Price]]-Table2[[#This Row],[200D EMA]])/Table2[[#This Row],[200D EMA]]</f>
        <v>-0.1431721486561664</v>
      </c>
      <c r="V565">
        <v>0.94925681070499202</v>
      </c>
      <c r="W565">
        <v>778</v>
      </c>
      <c r="X565">
        <v>792.55</v>
      </c>
      <c r="Y565">
        <v>778</v>
      </c>
      <c r="Z565">
        <v>810.2</v>
      </c>
      <c r="AA565">
        <v>759.2</v>
      </c>
      <c r="AB565">
        <v>847.95</v>
      </c>
      <c r="AC565" s="1">
        <f>(Table2[[#This Row],[Close Price]]/Table2[[#This Row],[Day Low]])-1</f>
        <v>1.8637532133676249E-3</v>
      </c>
      <c r="AD565" s="1">
        <f>(Table2[[#This Row],[Day High]]/Table2[[#This Row],[Close Price]])-1</f>
        <v>1.6806722689075571E-2</v>
      </c>
      <c r="AE565" s="1">
        <f>(Table2[[#This Row],[Close Price]]/Table2[[#This Row],[Current Week Low]])-1</f>
        <v>1.8637532133676249E-3</v>
      </c>
      <c r="AF565" s="1">
        <f>(Table2[[#This Row],[Current Week High]]/Table2[[#This Row],[Close Price]])-1</f>
        <v>3.9450894861761565E-2</v>
      </c>
      <c r="AG565" s="1">
        <f>(Table2[[#This Row],[Close Price]]/Table2[[#This Row],[Current Month Low]])-1</f>
        <v>2.6672813487881974E-2</v>
      </c>
      <c r="AH565" s="1">
        <f>(Table2[[#This Row],[Current Month High]]/Table2[[#This Row],[Close Price]])-1</f>
        <v>8.7882481236769561E-2</v>
      </c>
      <c r="AI565">
        <v>51.260504201680597</v>
      </c>
      <c r="AJ565">
        <v>15.602521319985099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-0.17</v>
      </c>
      <c r="AM565" t="s">
        <v>3189</v>
      </c>
      <c r="AN565">
        <v>-3.23</v>
      </c>
      <c r="AO565" t="s">
        <v>3189</v>
      </c>
      <c r="AP565">
        <v>4.9608719369938999E-2</v>
      </c>
      <c r="AQ565">
        <f>(Table2[[#This Row],[Sharpe Ratio]]-AVERAGE(Table2[Sharpe Ratio]))/_xlfn.STDEV.P(Table2[Sharpe Ratio])</f>
        <v>-8.747369607709965E-2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485</v>
      </c>
      <c r="AT565">
        <f>_xlfn.RANK.AVG(Table2[[#This Row],[6M Return vs Nifty Z-Score]],Table2[6M Return vs Nifty Z-Score])</f>
        <v>666</v>
      </c>
      <c r="AU565">
        <f>_xlfn.RANK.AVG(Table2[[#This Row],[Sharpe Ratio Z-Score]],Table2[Sharpe Ratio Z-Score])</f>
        <v>378</v>
      </c>
      <c r="AV565">
        <f>(Table2[[#This Row],[Rank 1Y]]+Table2[[#This Row],[Rank 6M]]+Table2[[#This Row],[Rank Sharpe]])/3</f>
        <v>509.66666666666669</v>
      </c>
    </row>
    <row r="566" spans="1:48" x14ac:dyDescent="0.3">
      <c r="A566" t="s">
        <v>1274</v>
      </c>
      <c r="B566" t="s">
        <v>1275</v>
      </c>
      <c r="C566" t="s">
        <v>3151</v>
      </c>
      <c r="D566" t="s">
        <v>72</v>
      </c>
      <c r="E566">
        <v>9179.4418486600007</v>
      </c>
      <c r="F566">
        <v>780.1</v>
      </c>
      <c r="G566">
        <v>-21.270371037492801</v>
      </c>
      <c r="H566">
        <f>(Table2[[#This Row],[1Y Return vs Nifty]]-AVERAGE(Table2[1Y Return vs Nifty]))/_xlfn.STDEV.P(Table2[1Y Return vs Nifty])</f>
        <v>-0.75970303346445356</v>
      </c>
      <c r="I566">
        <v>2.3242668803767201</v>
      </c>
      <c r="J566">
        <f>(Table2[[#This Row],[1M Return vs Nifty]]-AVERAGE(Table2[1M Return vs Nifty]))/_xlfn.STDEV.P(Table2[1M Return vs Nifty])</f>
        <v>-0.21854849663041864</v>
      </c>
      <c r="K566">
        <v>-6.7073979384401996</v>
      </c>
      <c r="L566">
        <f>(Table2[[#This Row],[6M Return vs Nifty]]-AVERAGE(Table2[6M Return vs Nifty]))/_xlfn.STDEV.P(Table2[6M Return vs Nifty])</f>
        <v>-0.45247670620297264</v>
      </c>
      <c r="M566">
        <v>2.5298821253225698</v>
      </c>
      <c r="N566">
        <f>(Table2[[#This Row],[1W Return vs Nifty]]-AVERAGE(Table2[1W Return vs Nifty]))/_xlfn.STDEV.P(Table2[1W Return vs Nifty])</f>
        <v>0.18716173355055193</v>
      </c>
      <c r="O566">
        <v>764.75</v>
      </c>
      <c r="P566">
        <v>779.516277998747</v>
      </c>
      <c r="Q566">
        <v>801.04796576404306</v>
      </c>
      <c r="R566">
        <v>60.991164589135302</v>
      </c>
      <c r="S566" s="1">
        <f>(Table2[[#This Row],[Close Price]]-Table2[[#This Row],[20D EMA]])/Table2[[#This Row],[20D EMA]]</f>
        <v>2.0071918927754197E-2</v>
      </c>
      <c r="T566" s="1">
        <f>(Table2[[#This Row],[Close Price]]-Table2[[#This Row],[50D EMA]])/Table2[[#This Row],[50D EMA]]</f>
        <v>7.4882592926938296E-4</v>
      </c>
      <c r="U566" s="1">
        <f>(Table2[[#This Row],[Close Price]]-Table2[[#This Row],[200D EMA]])/Table2[[#This Row],[200D EMA]]</f>
        <v>-2.615070090598479E-2</v>
      </c>
      <c r="V566">
        <v>0.91011390544866</v>
      </c>
      <c r="W566">
        <v>776.2</v>
      </c>
      <c r="X566">
        <v>788.9</v>
      </c>
      <c r="Y566">
        <v>746</v>
      </c>
      <c r="Z566">
        <v>788.9</v>
      </c>
      <c r="AA566">
        <v>685.45</v>
      </c>
      <c r="AB566">
        <v>844.05</v>
      </c>
      <c r="AC566" s="1">
        <f>(Table2[[#This Row],[Close Price]]/Table2[[#This Row],[Day Low]])-1</f>
        <v>5.0244782272610422E-3</v>
      </c>
      <c r="AD566" s="1">
        <f>(Table2[[#This Row],[Day High]]/Table2[[#This Row],[Close Price]])-1</f>
        <v>1.128060505063444E-2</v>
      </c>
      <c r="AE566" s="1">
        <f>(Table2[[#This Row],[Close Price]]/Table2[[#This Row],[Current Week Low]])-1</f>
        <v>4.5710455764075064E-2</v>
      </c>
      <c r="AF566" s="1">
        <f>(Table2[[#This Row],[Current Week High]]/Table2[[#This Row],[Close Price]])-1</f>
        <v>1.128060505063444E-2</v>
      </c>
      <c r="AG566" s="1">
        <f>(Table2[[#This Row],[Close Price]]/Table2[[#This Row],[Current Month Low]])-1</f>
        <v>0.13808447005616742</v>
      </c>
      <c r="AH566" s="1">
        <f>(Table2[[#This Row],[Current Month High]]/Table2[[#This Row],[Close Price]])-1</f>
        <v>8.1976669657736201E-2</v>
      </c>
      <c r="AI566">
        <v>28.175874887834802</v>
      </c>
      <c r="AJ566">
        <v>13.808447005616699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0.05</v>
      </c>
      <c r="AM566" t="s">
        <v>3190</v>
      </c>
      <c r="AN566">
        <v>1.79</v>
      </c>
      <c r="AO566" t="s">
        <v>3190</v>
      </c>
      <c r="AP566">
        <v>1.1812733246990999E-2</v>
      </c>
      <c r="AQ566">
        <f>(Table2[[#This Row],[Sharpe Ratio]]-AVERAGE(Table2[Sharpe Ratio]))/_xlfn.STDEV.P(Table2[Sharpe Ratio])</f>
        <v>-0.52392907136723565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583</v>
      </c>
      <c r="AT566">
        <f>_xlfn.RANK.AVG(Table2[[#This Row],[6M Return vs Nifty Z-Score]],Table2[6M Return vs Nifty Z-Score])</f>
        <v>475</v>
      </c>
      <c r="AU566">
        <f>_xlfn.RANK.AVG(Table2[[#This Row],[Sharpe Ratio Z-Score]],Table2[Sharpe Ratio Z-Score])</f>
        <v>472</v>
      </c>
      <c r="AV566">
        <f>(Table2[[#This Row],[Rank 1Y]]+Table2[[#This Row],[Rank 6M]]+Table2[[#This Row],[Rank Sharpe]])/3</f>
        <v>510</v>
      </c>
    </row>
    <row r="567" spans="1:48" x14ac:dyDescent="0.3">
      <c r="A567" t="s">
        <v>1803</v>
      </c>
      <c r="B567" t="s">
        <v>1804</v>
      </c>
      <c r="C567" t="s">
        <v>3158</v>
      </c>
      <c r="D567" t="s">
        <v>256</v>
      </c>
      <c r="E567">
        <v>4385.2091277</v>
      </c>
      <c r="F567">
        <v>262.64999999999998</v>
      </c>
      <c r="G567">
        <v>-7.9902498819450898</v>
      </c>
      <c r="H567">
        <f>(Table2[[#This Row],[1Y Return vs Nifty]]-AVERAGE(Table2[1Y Return vs Nifty]))/_xlfn.STDEV.P(Table2[1Y Return vs Nifty])</f>
        <v>-0.5016882190644123</v>
      </c>
      <c r="I567">
        <v>-0.31956976057208902</v>
      </c>
      <c r="J567">
        <f>(Table2[[#This Row],[1M Return vs Nifty]]-AVERAGE(Table2[1M Return vs Nifty]))/_xlfn.STDEV.P(Table2[1M Return vs Nifty])</f>
        <v>-0.46343288754080786</v>
      </c>
      <c r="K567">
        <v>-4.7484749410106897</v>
      </c>
      <c r="L567">
        <f>(Table2[[#This Row],[6M Return vs Nifty]]-AVERAGE(Table2[6M Return vs Nifty]))/_xlfn.STDEV.P(Table2[6M Return vs Nifty])</f>
        <v>-0.389131735294308</v>
      </c>
      <c r="M567">
        <v>-2.3205292819010999</v>
      </c>
      <c r="N567">
        <f>(Table2[[#This Row],[1W Return vs Nifty]]-AVERAGE(Table2[1W Return vs Nifty]))/_xlfn.STDEV.P(Table2[1W Return vs Nifty])</f>
        <v>-0.83967581803570646</v>
      </c>
      <c r="O567">
        <v>267.44</v>
      </c>
      <c r="P567">
        <v>275.427035950304</v>
      </c>
      <c r="Q567">
        <v>273.83883974152002</v>
      </c>
      <c r="R567">
        <v>46.455895902876698</v>
      </c>
      <c r="S567" s="1">
        <f>(Table2[[#This Row],[Close Price]]-Table2[[#This Row],[20D EMA]])/Table2[[#This Row],[20D EMA]]</f>
        <v>-1.7910559377804443E-2</v>
      </c>
      <c r="T567" s="1">
        <f>(Table2[[#This Row],[Close Price]]-Table2[[#This Row],[50D EMA]])/Table2[[#This Row],[50D EMA]]</f>
        <v>-4.6389911964232221E-2</v>
      </c>
      <c r="U567" s="1">
        <f>(Table2[[#This Row],[Close Price]]-Table2[[#This Row],[200D EMA]])/Table2[[#This Row],[200D EMA]]</f>
        <v>-4.0859213952561771E-2</v>
      </c>
      <c r="V567">
        <v>0.64871676471951101</v>
      </c>
      <c r="W567">
        <v>260.75</v>
      </c>
      <c r="X567">
        <v>266.5</v>
      </c>
      <c r="Y567">
        <v>256</v>
      </c>
      <c r="Z567">
        <v>266.7</v>
      </c>
      <c r="AA567">
        <v>252.35</v>
      </c>
      <c r="AB567">
        <v>291.2</v>
      </c>
      <c r="AC567" s="1">
        <f>(Table2[[#This Row],[Close Price]]/Table2[[#This Row],[Day Low]])-1</f>
        <v>7.2866730584850714E-3</v>
      </c>
      <c r="AD567" s="1">
        <f>(Table2[[#This Row],[Day High]]/Table2[[#This Row],[Close Price]])-1</f>
        <v>1.4658290500666471E-2</v>
      </c>
      <c r="AE567" s="1">
        <f>(Table2[[#This Row],[Close Price]]/Table2[[#This Row],[Current Week Low]])-1</f>
        <v>2.5976562499999911E-2</v>
      </c>
      <c r="AF567" s="1">
        <f>(Table2[[#This Row],[Current Week High]]/Table2[[#This Row],[Close Price]])-1</f>
        <v>1.5419760137064475E-2</v>
      </c>
      <c r="AG567" s="1">
        <f>(Table2[[#This Row],[Close Price]]/Table2[[#This Row],[Current Month Low]])-1</f>
        <v>4.0816326530612068E-2</v>
      </c>
      <c r="AH567" s="1">
        <f>(Table2[[#This Row],[Current Month High]]/Table2[[#This Row],[Close Price]])-1</f>
        <v>0.10869979059585</v>
      </c>
      <c r="AI567">
        <v>27.926898914905699</v>
      </c>
      <c r="AJ567">
        <v>20.509291121816901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0.01</v>
      </c>
      <c r="AM567" t="s">
        <v>3190</v>
      </c>
      <c r="AN567">
        <v>-5.4</v>
      </c>
      <c r="AO567" t="s">
        <v>3189</v>
      </c>
      <c r="AP567">
        <v>-1.7556732897839999E-2</v>
      </c>
      <c r="AQ567">
        <f>(Table2[[#This Row],[Sharpe Ratio]]-AVERAGE(Table2[Sharpe Ratio]))/_xlfn.STDEV.P(Table2[Sharpe Ratio])</f>
        <v>-0.8630778192426185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489</v>
      </c>
      <c r="AT567">
        <f>_xlfn.RANK.AVG(Table2[[#This Row],[6M Return vs Nifty Z-Score]],Table2[6M Return vs Nifty Z-Score])</f>
        <v>447</v>
      </c>
      <c r="AU567">
        <f>_xlfn.RANK.AVG(Table2[[#This Row],[Sharpe Ratio Z-Score]],Table2[Sharpe Ratio Z-Score])</f>
        <v>597</v>
      </c>
      <c r="AV567">
        <f>(Table2[[#This Row],[Rank 1Y]]+Table2[[#This Row],[Rank 6M]]+Table2[[#This Row],[Rank Sharpe]])/3</f>
        <v>511</v>
      </c>
    </row>
    <row r="568" spans="1:48" x14ac:dyDescent="0.3">
      <c r="A568" t="s">
        <v>990</v>
      </c>
      <c r="B568" t="s">
        <v>991</v>
      </c>
      <c r="C568" t="s">
        <v>3162</v>
      </c>
      <c r="D568" t="s">
        <v>992</v>
      </c>
      <c r="E568">
        <v>14917.034561839901</v>
      </c>
      <c r="F568">
        <v>1519.15</v>
      </c>
      <c r="G568">
        <v>-29.064782432952398</v>
      </c>
      <c r="H568">
        <f>(Table2[[#This Row],[1Y Return vs Nifty]]-AVERAGE(Table2[1Y Return vs Nifty]))/_xlfn.STDEV.P(Table2[1Y Return vs Nifty])</f>
        <v>-0.91113791767987018</v>
      </c>
      <c r="I568">
        <v>2.6020542989011499</v>
      </c>
      <c r="J568">
        <f>(Table2[[#This Row],[1M Return vs Nifty]]-AVERAGE(Table2[1M Return vs Nifty]))/_xlfn.STDEV.P(Table2[1M Return vs Nifty])</f>
        <v>-0.19281853974340327</v>
      </c>
      <c r="K568">
        <v>9.4436124710104092</v>
      </c>
      <c r="L568">
        <f>(Table2[[#This Row],[6M Return vs Nifty]]-AVERAGE(Table2[6M Return vs Nifty]))/_xlfn.STDEV.P(Table2[6M Return vs Nifty])</f>
        <v>6.9792564143374161E-2</v>
      </c>
      <c r="M568">
        <v>0.63236490996484596</v>
      </c>
      <c r="N568">
        <f>(Table2[[#This Row],[1W Return vs Nifty]]-AVERAGE(Table2[1W Return vs Nifty]))/_xlfn.STDEV.P(Table2[1W Return vs Nifty])</f>
        <v>-0.21454479563353024</v>
      </c>
      <c r="O568">
        <v>1497.26</v>
      </c>
      <c r="P568">
        <v>1525.5419640413199</v>
      </c>
      <c r="Q568">
        <v>1509.7621032535101</v>
      </c>
      <c r="R568">
        <v>61.480432902121898</v>
      </c>
      <c r="S568" s="1">
        <f>(Table2[[#This Row],[Close Price]]-Table2[[#This Row],[20D EMA]])/Table2[[#This Row],[20D EMA]]</f>
        <v>1.4620039271736439E-2</v>
      </c>
      <c r="T568" s="1">
        <f>(Table2[[#This Row],[Close Price]]-Table2[[#This Row],[50D EMA]])/Table2[[#This Row],[50D EMA]]</f>
        <v>-4.1899627751876929E-3</v>
      </c>
      <c r="U568" s="1">
        <f>(Table2[[#This Row],[Close Price]]-Table2[[#This Row],[200D EMA]])/Table2[[#This Row],[200D EMA]]</f>
        <v>6.2181298141338074E-3</v>
      </c>
      <c r="V568">
        <v>1.1058153843658001</v>
      </c>
      <c r="W568">
        <v>1503.95</v>
      </c>
      <c r="X568">
        <v>1542.6</v>
      </c>
      <c r="Y568">
        <v>1462.35</v>
      </c>
      <c r="Z568">
        <v>1542.6</v>
      </c>
      <c r="AA568">
        <v>1431.9</v>
      </c>
      <c r="AB568">
        <v>1588</v>
      </c>
      <c r="AC568" s="1">
        <f>(Table2[[#This Row],[Close Price]]/Table2[[#This Row],[Day Low]])-1</f>
        <v>1.0106718973370121E-2</v>
      </c>
      <c r="AD568" s="1">
        <f>(Table2[[#This Row],[Day High]]/Table2[[#This Row],[Close Price]])-1</f>
        <v>1.5436263700095321E-2</v>
      </c>
      <c r="AE568" s="1">
        <f>(Table2[[#This Row],[Close Price]]/Table2[[#This Row],[Current Week Low]])-1</f>
        <v>3.8841590590487973E-2</v>
      </c>
      <c r="AF568" s="1">
        <f>(Table2[[#This Row],[Current Week High]]/Table2[[#This Row],[Close Price]])-1</f>
        <v>1.5436263700095321E-2</v>
      </c>
      <c r="AG568" s="1">
        <f>(Table2[[#This Row],[Close Price]]/Table2[[#This Row],[Current Month Low]])-1</f>
        <v>6.0933026049305061E-2</v>
      </c>
      <c r="AH568" s="1">
        <f>(Table2[[#This Row],[Current Month High]]/Table2[[#This Row],[Close Price]])-1</f>
        <v>4.5321396833755578E-2</v>
      </c>
      <c r="AI568">
        <v>20.488431030510402</v>
      </c>
      <c r="AJ568">
        <v>26.154293306759602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0.01</v>
      </c>
      <c r="AM568" t="s">
        <v>3190</v>
      </c>
      <c r="AN568">
        <v>3.54</v>
      </c>
      <c r="AO568" t="s">
        <v>3190</v>
      </c>
      <c r="AP568">
        <v>-2.9968592054457E-2</v>
      </c>
      <c r="AQ568">
        <f>(Table2[[#This Row],[Sharpe Ratio]]-AVERAGE(Table2[Sharpe Ratio]))/_xlfn.STDEV.P(Table2[Sharpe Ratio])</f>
        <v>-1.0064058072630315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635</v>
      </c>
      <c r="AT568">
        <f>_xlfn.RANK.AVG(Table2[[#This Row],[6M Return vs Nifty Z-Score]],Table2[6M Return vs Nifty Z-Score])</f>
        <v>277</v>
      </c>
      <c r="AU568">
        <f>_xlfn.RANK.AVG(Table2[[#This Row],[Sharpe Ratio Z-Score]],Table2[Sharpe Ratio Z-Score])</f>
        <v>622</v>
      </c>
      <c r="AV568">
        <f>(Table2[[#This Row],[Rank 1Y]]+Table2[[#This Row],[Rank 6M]]+Table2[[#This Row],[Rank Sharpe]])/3</f>
        <v>511.33333333333331</v>
      </c>
    </row>
    <row r="569" spans="1:48" x14ac:dyDescent="0.3">
      <c r="A569" t="s">
        <v>1313</v>
      </c>
      <c r="B569" t="s">
        <v>1314</v>
      </c>
      <c r="C569" t="s">
        <v>3153</v>
      </c>
      <c r="D569" t="s">
        <v>451</v>
      </c>
      <c r="E569">
        <v>8748.1359935550008</v>
      </c>
      <c r="F569">
        <v>286.45</v>
      </c>
      <c r="G569">
        <v>-22.109945820225001</v>
      </c>
      <c r="H569">
        <f>(Table2[[#This Row],[1Y Return vs Nifty]]-AVERAGE(Table2[1Y Return vs Nifty]))/_xlfn.STDEV.P(Table2[1Y Return vs Nifty])</f>
        <v>-0.77601483734066368</v>
      </c>
      <c r="I569">
        <v>-1.6348110397797999</v>
      </c>
      <c r="J569">
        <f>(Table2[[#This Row],[1M Return vs Nifty]]-AVERAGE(Table2[1M Return vs Nifty]))/_xlfn.STDEV.P(Table2[1M Return vs Nifty])</f>
        <v>-0.58525662451851834</v>
      </c>
      <c r="K569">
        <v>9.9599998180803695</v>
      </c>
      <c r="L569">
        <f>(Table2[[#This Row],[6M Return vs Nifty]]-AVERAGE(Table2[6M Return vs Nifty]))/_xlfn.STDEV.P(Table2[6M Return vs Nifty])</f>
        <v>8.6490791445147527E-2</v>
      </c>
      <c r="M569">
        <v>3.5468041805652</v>
      </c>
      <c r="N569">
        <f>(Table2[[#This Row],[1W Return vs Nifty]]-AVERAGE(Table2[1W Return vs Nifty]))/_xlfn.STDEV.P(Table2[1W Return vs Nifty])</f>
        <v>0.40244527667521779</v>
      </c>
      <c r="O569">
        <v>282.01</v>
      </c>
      <c r="P569">
        <v>292.71473418813798</v>
      </c>
      <c r="Q569">
        <v>290.52540482079502</v>
      </c>
      <c r="R569">
        <v>59.2118957549256</v>
      </c>
      <c r="S569" s="1">
        <f>(Table2[[#This Row],[Close Price]]-Table2[[#This Row],[20D EMA]])/Table2[[#This Row],[20D EMA]]</f>
        <v>1.5744122548845777E-2</v>
      </c>
      <c r="T569" s="1">
        <f>(Table2[[#This Row],[Close Price]]-Table2[[#This Row],[50D EMA]])/Table2[[#This Row],[50D EMA]]</f>
        <v>-2.1402182590888743E-2</v>
      </c>
      <c r="U569" s="1">
        <f>(Table2[[#This Row],[Close Price]]-Table2[[#This Row],[200D EMA]])/Table2[[#This Row],[200D EMA]]</f>
        <v>-1.4027705505853657E-2</v>
      </c>
      <c r="V569">
        <v>0.42617262446968601</v>
      </c>
      <c r="W569">
        <v>274.2</v>
      </c>
      <c r="X569">
        <v>288</v>
      </c>
      <c r="Y569">
        <v>263.75</v>
      </c>
      <c r="Z569">
        <v>288</v>
      </c>
      <c r="AA569">
        <v>255.25</v>
      </c>
      <c r="AB569">
        <v>323</v>
      </c>
      <c r="AC569" s="1">
        <f>(Table2[[#This Row],[Close Price]]/Table2[[#This Row],[Day Low]])-1</f>
        <v>4.4675419401896344E-2</v>
      </c>
      <c r="AD569" s="1">
        <f>(Table2[[#This Row],[Day High]]/Table2[[#This Row],[Close Price]])-1</f>
        <v>5.4110665037527816E-3</v>
      </c>
      <c r="AE569" s="1">
        <f>(Table2[[#This Row],[Close Price]]/Table2[[#This Row],[Current Week Low]])-1</f>
        <v>8.6066350710900519E-2</v>
      </c>
      <c r="AF569" s="1">
        <f>(Table2[[#This Row],[Current Week High]]/Table2[[#This Row],[Close Price]])-1</f>
        <v>5.4110665037527816E-3</v>
      </c>
      <c r="AG569" s="1">
        <f>(Table2[[#This Row],[Close Price]]/Table2[[#This Row],[Current Month Low]])-1</f>
        <v>0.12223310479921645</v>
      </c>
      <c r="AH569" s="1">
        <f>(Table2[[#This Row],[Current Month High]]/Table2[[#This Row],[Close Price]])-1</f>
        <v>0.12759643916913954</v>
      </c>
      <c r="AI569">
        <v>29.8306859835922</v>
      </c>
      <c r="AJ569">
        <v>34.483568075117297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0.1</v>
      </c>
      <c r="AM569" t="s">
        <v>3190</v>
      </c>
      <c r="AN569">
        <v>-5.77</v>
      </c>
      <c r="AO569" t="s">
        <v>3189</v>
      </c>
      <c r="AP569">
        <v>-5.8478363574652997E-2</v>
      </c>
      <c r="AQ569">
        <f>(Table2[[#This Row],[Sharpe Ratio]]-AVERAGE(Table2[Sharpe Ratio]))/_xlfn.STDEV.P(Table2[Sharpe Ratio])</f>
        <v>-1.3356270898565343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589</v>
      </c>
      <c r="AT569">
        <f>_xlfn.RANK.AVG(Table2[[#This Row],[6M Return vs Nifty Z-Score]],Table2[6M Return vs Nifty Z-Score])</f>
        <v>268</v>
      </c>
      <c r="AU569">
        <f>_xlfn.RANK.AVG(Table2[[#This Row],[Sharpe Ratio Z-Score]],Table2[Sharpe Ratio Z-Score])</f>
        <v>677</v>
      </c>
      <c r="AV569">
        <f>(Table2[[#This Row],[Rank 1Y]]+Table2[[#This Row],[Rank 6M]]+Table2[[#This Row],[Rank Sharpe]])/3</f>
        <v>511.33333333333331</v>
      </c>
    </row>
    <row r="570" spans="1:48" x14ac:dyDescent="0.3">
      <c r="A570" t="s">
        <v>1757</v>
      </c>
      <c r="B570" t="s">
        <v>1758</v>
      </c>
      <c r="C570" t="s">
        <v>3144</v>
      </c>
      <c r="D570" t="s">
        <v>54</v>
      </c>
      <c r="E570">
        <v>4680.6052237599997</v>
      </c>
      <c r="F570">
        <v>52.15</v>
      </c>
      <c r="G570">
        <v>4.8261124128344601</v>
      </c>
      <c r="H570">
        <f>(Table2[[#This Row],[1Y Return vs Nifty]]-AVERAGE(Table2[1Y Return vs Nifty]))/_xlfn.STDEV.P(Table2[1Y Return vs Nifty])</f>
        <v>-0.25268361285343471</v>
      </c>
      <c r="I570">
        <v>26.626426138192102</v>
      </c>
      <c r="J570">
        <f>(Table2[[#This Row],[1M Return vs Nifty]]-AVERAGE(Table2[1M Return vs Nifty]))/_xlfn.STDEV.P(Table2[1M Return vs Nifty])</f>
        <v>2.0324300152346892</v>
      </c>
      <c r="K570">
        <v>-24.066323566872299</v>
      </c>
      <c r="L570">
        <f>(Table2[[#This Row],[6M Return vs Nifty]]-AVERAGE(Table2[6M Return vs Nifty]))/_xlfn.STDEV.P(Table2[6M Return vs Nifty])</f>
        <v>-1.0138058857478531</v>
      </c>
      <c r="M570">
        <v>16.783501428271599</v>
      </c>
      <c r="N570">
        <f>(Table2[[#This Row],[1W Return vs Nifty]]-AVERAGE(Table2[1W Return vs Nifty]))/_xlfn.STDEV.P(Table2[1W Return vs Nifty])</f>
        <v>3.2046689752012982</v>
      </c>
      <c r="O570">
        <v>47.49</v>
      </c>
      <c r="P570">
        <v>50.680073273615697</v>
      </c>
      <c r="Q570">
        <v>57.540234926839801</v>
      </c>
      <c r="R570">
        <v>78.860144431503002</v>
      </c>
      <c r="S570" s="1">
        <f>(Table2[[#This Row],[Close Price]]-Table2[[#This Row],[20D EMA]])/Table2[[#This Row],[20D EMA]]</f>
        <v>9.8125921246578152E-2</v>
      </c>
      <c r="T570" s="1">
        <f>(Table2[[#This Row],[Close Price]]-Table2[[#This Row],[50D EMA]])/Table2[[#This Row],[50D EMA]]</f>
        <v>2.9004037118264242E-2</v>
      </c>
      <c r="U570" s="1">
        <f>(Table2[[#This Row],[Close Price]]-Table2[[#This Row],[200D EMA]])/Table2[[#This Row],[200D EMA]]</f>
        <v>-9.3677666309379501E-2</v>
      </c>
      <c r="V570">
        <v>0.845331672166869</v>
      </c>
      <c r="W570">
        <v>51.14</v>
      </c>
      <c r="X570">
        <v>53.2</v>
      </c>
      <c r="Y570">
        <v>46.75</v>
      </c>
      <c r="Z570">
        <v>53.2</v>
      </c>
      <c r="AA570">
        <v>41.31</v>
      </c>
      <c r="AB570">
        <v>53.2</v>
      </c>
      <c r="AC570" s="1">
        <f>(Table2[[#This Row],[Close Price]]/Table2[[#This Row],[Day Low]])-1</f>
        <v>1.9749706687524293E-2</v>
      </c>
      <c r="AD570" s="1">
        <f>(Table2[[#This Row],[Day High]]/Table2[[#This Row],[Close Price]])-1</f>
        <v>2.0134228187919545E-2</v>
      </c>
      <c r="AE570" s="1">
        <f>(Table2[[#This Row],[Close Price]]/Table2[[#This Row],[Current Week Low]])-1</f>
        <v>0.1155080213903743</v>
      </c>
      <c r="AF570" s="1">
        <f>(Table2[[#This Row],[Current Week High]]/Table2[[#This Row],[Close Price]])-1</f>
        <v>2.0134228187919545E-2</v>
      </c>
      <c r="AG570" s="1">
        <f>(Table2[[#This Row],[Close Price]]/Table2[[#This Row],[Current Month Low]])-1</f>
        <v>0.26240619704671975</v>
      </c>
      <c r="AH570" s="1">
        <f>(Table2[[#This Row],[Current Month High]]/Table2[[#This Row],[Close Price]])-1</f>
        <v>2.0134228187919545E-2</v>
      </c>
      <c r="AI570">
        <v>91.045062320230102</v>
      </c>
      <c r="AJ570">
        <v>29.807093963907899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-0.14000000000000001</v>
      </c>
      <c r="AM570" t="s">
        <v>3189</v>
      </c>
      <c r="AN570">
        <v>15.75</v>
      </c>
      <c r="AO570" t="s">
        <v>3190</v>
      </c>
      <c r="AP570">
        <v>1.6934084438993999E-2</v>
      </c>
      <c r="AQ570">
        <f>(Table2[[#This Row],[Sharpe Ratio]]-AVERAGE(Table2[Sharpe Ratio]))/_xlfn.STDEV.P(Table2[Sharpe Ratio])</f>
        <v>-0.46478942491834685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394</v>
      </c>
      <c r="AT570">
        <f>_xlfn.RANK.AVG(Table2[[#This Row],[6M Return vs Nifty Z-Score]],Table2[6M Return vs Nifty Z-Score])</f>
        <v>680</v>
      </c>
      <c r="AU570">
        <f>_xlfn.RANK.AVG(Table2[[#This Row],[Sharpe Ratio Z-Score]],Table2[Sharpe Ratio Z-Score])</f>
        <v>461</v>
      </c>
      <c r="AV570">
        <f>(Table2[[#This Row],[Rank 1Y]]+Table2[[#This Row],[Rank 6M]]+Table2[[#This Row],[Rank Sharpe]])/3</f>
        <v>511.66666666666669</v>
      </c>
    </row>
    <row r="571" spans="1:48" x14ac:dyDescent="0.3">
      <c r="A571" t="s">
        <v>1007</v>
      </c>
      <c r="B571" t="s">
        <v>1008</v>
      </c>
      <c r="C571" t="s">
        <v>574</v>
      </c>
      <c r="D571" t="s">
        <v>574</v>
      </c>
      <c r="E571">
        <v>14354.68529376</v>
      </c>
      <c r="F571">
        <v>151.19999999999999</v>
      </c>
      <c r="G571">
        <v>-24.264306144100299</v>
      </c>
      <c r="H571">
        <f>(Table2[[#This Row],[1Y Return vs Nifty]]-AVERAGE(Table2[1Y Return vs Nifty]))/_xlfn.STDEV.P(Table2[1Y Return vs Nifty])</f>
        <v>-0.81787114818337692</v>
      </c>
      <c r="I571">
        <v>4.6340744653805004</v>
      </c>
      <c r="J571">
        <f>(Table2[[#This Row],[1M Return vs Nifty]]-AVERAGE(Table2[1M Return vs Nifty]))/_xlfn.STDEV.P(Table2[1M Return vs Nifty])</f>
        <v>-4.6034234692967461E-3</v>
      </c>
      <c r="K571">
        <v>1.69710630153618</v>
      </c>
      <c r="L571">
        <f>(Table2[[#This Row],[6M Return vs Nifty]]-AVERAGE(Table2[6M Return vs Nifty]))/_xlfn.STDEV.P(Table2[6M Return vs Nifty])</f>
        <v>-0.18070335049596264</v>
      </c>
      <c r="M571">
        <v>0.77707377315044002</v>
      </c>
      <c r="N571">
        <f>(Table2[[#This Row],[1W Return vs Nifty]]-AVERAGE(Table2[1W Return vs Nifty]))/_xlfn.STDEV.P(Table2[1W Return vs Nifty])</f>
        <v>-0.1839097665007377</v>
      </c>
      <c r="O571">
        <v>152.72999999999999</v>
      </c>
      <c r="P571">
        <v>159.106735993961</v>
      </c>
      <c r="Q571">
        <v>157.37387225008601</v>
      </c>
      <c r="R571">
        <v>49.060895082879398</v>
      </c>
      <c r="S571" s="1">
        <f>(Table2[[#This Row],[Close Price]]-Table2[[#This Row],[20D EMA]])/Table2[[#This Row],[20D EMA]]</f>
        <v>-1.0017678255745441E-2</v>
      </c>
      <c r="T571" s="1">
        <f>(Table2[[#This Row],[Close Price]]-Table2[[#This Row],[50D EMA]])/Table2[[#This Row],[50D EMA]]</f>
        <v>-4.9694539609316808E-2</v>
      </c>
      <c r="U571" s="1">
        <f>(Table2[[#This Row],[Close Price]]-Table2[[#This Row],[200D EMA]])/Table2[[#This Row],[200D EMA]]</f>
        <v>-3.9230605193948553E-2</v>
      </c>
      <c r="V571">
        <v>0.29870889331271</v>
      </c>
      <c r="W571">
        <v>150.72</v>
      </c>
      <c r="X571">
        <v>154.5</v>
      </c>
      <c r="Y571">
        <v>147.1</v>
      </c>
      <c r="Z571">
        <v>154.5</v>
      </c>
      <c r="AA571">
        <v>144.79</v>
      </c>
      <c r="AB571">
        <v>165</v>
      </c>
      <c r="AC571" s="1">
        <f>(Table2[[#This Row],[Close Price]]/Table2[[#This Row],[Day Low]])-1</f>
        <v>3.1847133757960666E-3</v>
      </c>
      <c r="AD571" s="1">
        <f>(Table2[[#This Row],[Day High]]/Table2[[#This Row],[Close Price]])-1</f>
        <v>2.182539682539697E-2</v>
      </c>
      <c r="AE571" s="1">
        <f>(Table2[[#This Row],[Close Price]]/Table2[[#This Row],[Current Week Low]])-1</f>
        <v>2.7872195785180187E-2</v>
      </c>
      <c r="AF571" s="1">
        <f>(Table2[[#This Row],[Current Week High]]/Table2[[#This Row],[Close Price]])-1</f>
        <v>2.182539682539697E-2</v>
      </c>
      <c r="AG571" s="1">
        <f>(Table2[[#This Row],[Close Price]]/Table2[[#This Row],[Current Month Low]])-1</f>
        <v>4.4271013191518716E-2</v>
      </c>
      <c r="AH571" s="1">
        <f>(Table2[[#This Row],[Current Month High]]/Table2[[#This Row],[Close Price]])-1</f>
        <v>9.126984126984139E-2</v>
      </c>
      <c r="AI571">
        <v>40.839947089947003</v>
      </c>
      <c r="AJ571">
        <v>23.277619241744699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-0.12</v>
      </c>
      <c r="AM571" t="s">
        <v>3189</v>
      </c>
      <c r="AN571">
        <v>-4.3</v>
      </c>
      <c r="AO571" t="s">
        <v>3189</v>
      </c>
      <c r="AP571">
        <v>-8.7217905744369998E-3</v>
      </c>
      <c r="AQ571">
        <f>(Table2[[#This Row],[Sharpe Ratio]]-AVERAGE(Table2[Sharpe Ratio]))/_xlfn.STDEV.P(Table2[Sharpe Ratio])</f>
        <v>-0.76105486752271778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604</v>
      </c>
      <c r="AT571">
        <f>_xlfn.RANK.AVG(Table2[[#This Row],[6M Return vs Nifty Z-Score]],Table2[6M Return vs Nifty Z-Score])</f>
        <v>356</v>
      </c>
      <c r="AU571">
        <f>_xlfn.RANK.AVG(Table2[[#This Row],[Sharpe Ratio Z-Score]],Table2[Sharpe Ratio Z-Score])</f>
        <v>576</v>
      </c>
      <c r="AV571">
        <f>(Table2[[#This Row],[Rank 1Y]]+Table2[[#This Row],[Rank 6M]]+Table2[[#This Row],[Rank Sharpe]])/3</f>
        <v>512</v>
      </c>
    </row>
    <row r="572" spans="1:48" x14ac:dyDescent="0.3">
      <c r="A572" t="s">
        <v>1436</v>
      </c>
      <c r="B572" t="s">
        <v>1437</v>
      </c>
      <c r="C572" t="s">
        <v>3156</v>
      </c>
      <c r="D572" t="s">
        <v>224</v>
      </c>
      <c r="E572">
        <v>7385.0352253450001</v>
      </c>
      <c r="F572">
        <v>366.35</v>
      </c>
      <c r="G572">
        <v>-26.1773569554449</v>
      </c>
      <c r="H572">
        <f>(Table2[[#This Row],[1Y Return vs Nifty]]-AVERAGE(Table2[1Y Return vs Nifty]))/_xlfn.STDEV.P(Table2[1Y Return vs Nifty])</f>
        <v>-0.85503914117421864</v>
      </c>
      <c r="I572">
        <v>1.7599168822715801</v>
      </c>
      <c r="J572">
        <f>(Table2[[#This Row],[1M Return vs Nifty]]-AVERAGE(Table2[1M Return vs Nifty]))/_xlfn.STDEV.P(Table2[1M Return vs Nifty])</f>
        <v>-0.27082120645134755</v>
      </c>
      <c r="K572">
        <v>-12.654119035760701</v>
      </c>
      <c r="L572">
        <f>(Table2[[#This Row],[6M Return vs Nifty]]-AVERAGE(Table2[6M Return vs Nifty]))/_xlfn.STDEV.P(Table2[6M Return vs Nifty])</f>
        <v>-0.64477363436503254</v>
      </c>
      <c r="M572">
        <v>-0.55270933406020295</v>
      </c>
      <c r="N572">
        <f>(Table2[[#This Row],[1W Return vs Nifty]]-AVERAGE(Table2[1W Return vs Nifty]))/_xlfn.STDEV.P(Table2[1W Return vs Nifty])</f>
        <v>-0.46542634629340451</v>
      </c>
      <c r="O572">
        <v>363.24</v>
      </c>
      <c r="P572">
        <v>377.66932466522798</v>
      </c>
      <c r="Q572">
        <v>397.09033269764598</v>
      </c>
      <c r="R572">
        <v>59.781246772649297</v>
      </c>
      <c r="S572" s="1">
        <f>(Table2[[#This Row],[Close Price]]-Table2[[#This Row],[20D EMA]])/Table2[[#This Row],[20D EMA]]</f>
        <v>8.5618323973131079E-3</v>
      </c>
      <c r="T572" s="1">
        <f>(Table2[[#This Row],[Close Price]]-Table2[[#This Row],[50D EMA]])/Table2[[#This Row],[50D EMA]]</f>
        <v>-2.9971522509172753E-2</v>
      </c>
      <c r="U572" s="1">
        <f>(Table2[[#This Row],[Close Price]]-Table2[[#This Row],[200D EMA]])/Table2[[#This Row],[200D EMA]]</f>
        <v>-7.7413953869917992E-2</v>
      </c>
      <c r="V572">
        <v>0.51396739165296901</v>
      </c>
      <c r="W572">
        <v>362.65</v>
      </c>
      <c r="X572">
        <v>371.5</v>
      </c>
      <c r="Y572">
        <v>347</v>
      </c>
      <c r="Z572">
        <v>371.5</v>
      </c>
      <c r="AA572">
        <v>347</v>
      </c>
      <c r="AB572">
        <v>383.5</v>
      </c>
      <c r="AC572" s="1">
        <f>(Table2[[#This Row],[Close Price]]/Table2[[#This Row],[Day Low]])-1</f>
        <v>1.02026747552737E-2</v>
      </c>
      <c r="AD572" s="1">
        <f>(Table2[[#This Row],[Day High]]/Table2[[#This Row],[Close Price]])-1</f>
        <v>1.4057595195850814E-2</v>
      </c>
      <c r="AE572" s="1">
        <f>(Table2[[#This Row],[Close Price]]/Table2[[#This Row],[Current Week Low]])-1</f>
        <v>5.5763688760807062E-2</v>
      </c>
      <c r="AF572" s="1">
        <f>(Table2[[#This Row],[Current Week High]]/Table2[[#This Row],[Close Price]])-1</f>
        <v>1.4057595195850814E-2</v>
      </c>
      <c r="AG572" s="1">
        <f>(Table2[[#This Row],[Close Price]]/Table2[[#This Row],[Current Month Low]])-1</f>
        <v>5.5763688760807062E-2</v>
      </c>
      <c r="AH572" s="1">
        <f>(Table2[[#This Row],[Current Month High]]/Table2[[#This Row],[Close Price]])-1</f>
        <v>4.6813156817251178E-2</v>
      </c>
      <c r="AI572">
        <v>37.846321823392898</v>
      </c>
      <c r="AJ572">
        <v>5.5763688760807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-0.15</v>
      </c>
      <c r="AM572" t="s">
        <v>3189</v>
      </c>
      <c r="AN572">
        <v>-0.92</v>
      </c>
      <c r="AO572" t="s">
        <v>3189</v>
      </c>
      <c r="AP572">
        <v>5.4937200012857998E-2</v>
      </c>
      <c r="AQ572">
        <f>(Table2[[#This Row],[Sharpe Ratio]]-AVERAGE(Table2[Sharpe Ratio]))/_xlfn.STDEV.P(Table2[Sharpe Ratio])</f>
        <v>-2.5942188176597696E-2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618</v>
      </c>
      <c r="AT572">
        <f>_xlfn.RANK.AVG(Table2[[#This Row],[6M Return vs Nifty Z-Score]],Table2[6M Return vs Nifty Z-Score])</f>
        <v>557</v>
      </c>
      <c r="AU572">
        <f>_xlfn.RANK.AVG(Table2[[#This Row],[Sharpe Ratio Z-Score]],Table2[Sharpe Ratio Z-Score])</f>
        <v>361</v>
      </c>
      <c r="AV572">
        <f>(Table2[[#This Row],[Rank 1Y]]+Table2[[#This Row],[Rank 6M]]+Table2[[#This Row],[Rank Sharpe]])/3</f>
        <v>512</v>
      </c>
    </row>
    <row r="573" spans="1:48" x14ac:dyDescent="0.3">
      <c r="A573" t="s">
        <v>712</v>
      </c>
      <c r="B573" t="s">
        <v>713</v>
      </c>
      <c r="C573" t="s">
        <v>3150</v>
      </c>
      <c r="D573" t="s">
        <v>221</v>
      </c>
      <c r="E573">
        <v>24429.524296200001</v>
      </c>
      <c r="F573">
        <v>1162.5999999999999</v>
      </c>
      <c r="G573">
        <v>-26.132072609828001</v>
      </c>
      <c r="H573">
        <f>(Table2[[#This Row],[1Y Return vs Nifty]]-AVERAGE(Table2[1Y Return vs Nifty]))/_xlfn.STDEV.P(Table2[1Y Return vs Nifty])</f>
        <v>-0.85415932751192436</v>
      </c>
      <c r="I573">
        <v>-14.492100271192299</v>
      </c>
      <c r="J573">
        <f>(Table2[[#This Row],[1M Return vs Nifty]]-AVERAGE(Table2[1M Return vs Nifty]))/_xlfn.STDEV.P(Table2[1M Return vs Nifty])</f>
        <v>-1.7761582836555281</v>
      </c>
      <c r="K573">
        <v>-3.76798105975424</v>
      </c>
      <c r="L573">
        <f>(Table2[[#This Row],[6M Return vs Nifty]]-AVERAGE(Table2[6M Return vs Nifty]))/_xlfn.STDEV.P(Table2[6M Return vs Nifty])</f>
        <v>-0.3574258660662612</v>
      </c>
      <c r="M573">
        <v>-5.6265620998532304</v>
      </c>
      <c r="N573">
        <f>(Table2[[#This Row],[1W Return vs Nifty]]-AVERAGE(Table2[1W Return vs Nifty]))/_xlfn.STDEV.P(Table2[1W Return vs Nifty])</f>
        <v>-1.5395666848586738</v>
      </c>
      <c r="O573">
        <v>1224.5999999999999</v>
      </c>
      <c r="P573">
        <v>1295.3030880916001</v>
      </c>
      <c r="Q573">
        <v>1284.2147305610499</v>
      </c>
      <c r="R573">
        <v>33.119279404554199</v>
      </c>
      <c r="S573" s="1">
        <f>(Table2[[#This Row],[Close Price]]-Table2[[#This Row],[20D EMA]])/Table2[[#This Row],[20D EMA]]</f>
        <v>-5.0628776743426432E-2</v>
      </c>
      <c r="T573" s="1">
        <f>(Table2[[#This Row],[Close Price]]-Table2[[#This Row],[50D EMA]])/Table2[[#This Row],[50D EMA]]</f>
        <v>-0.10244944933090117</v>
      </c>
      <c r="U573" s="1">
        <f>(Table2[[#This Row],[Close Price]]-Table2[[#This Row],[200D EMA]])/Table2[[#This Row],[200D EMA]]</f>
        <v>-9.4699685081418405E-2</v>
      </c>
      <c r="V573">
        <v>0.80098907502019201</v>
      </c>
      <c r="W573">
        <v>1146.5</v>
      </c>
      <c r="X573">
        <v>1189.95</v>
      </c>
      <c r="Y573">
        <v>1126.55</v>
      </c>
      <c r="Z573">
        <v>1190.3499999999999</v>
      </c>
      <c r="AA573">
        <v>1126.55</v>
      </c>
      <c r="AB573">
        <v>1399.9</v>
      </c>
      <c r="AC573" s="1">
        <f>(Table2[[#This Row],[Close Price]]/Table2[[#This Row],[Day Low]])-1</f>
        <v>1.4042738770170038E-2</v>
      </c>
      <c r="AD573" s="1">
        <f>(Table2[[#This Row],[Day High]]/Table2[[#This Row],[Close Price]])-1</f>
        <v>2.3524858076724664E-2</v>
      </c>
      <c r="AE573" s="1">
        <f>(Table2[[#This Row],[Close Price]]/Table2[[#This Row],[Current Week Low]])-1</f>
        <v>3.2000355066353015E-2</v>
      </c>
      <c r="AF573" s="1">
        <f>(Table2[[#This Row],[Current Week High]]/Table2[[#This Row],[Close Price]])-1</f>
        <v>2.3868914501978367E-2</v>
      </c>
      <c r="AG573" s="1">
        <f>(Table2[[#This Row],[Close Price]]/Table2[[#This Row],[Current Month Low]])-1</f>
        <v>3.2000355066353015E-2</v>
      </c>
      <c r="AH573" s="1">
        <f>(Table2[[#This Row],[Current Month High]]/Table2[[#This Row],[Close Price]])-1</f>
        <v>0.20411147428178245</v>
      </c>
      <c r="AI573">
        <v>29.532943402718001</v>
      </c>
      <c r="AJ573">
        <v>15.9064852200787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-0.08</v>
      </c>
      <c r="AM573" t="s">
        <v>3189</v>
      </c>
      <c r="AN573">
        <v>-10.210000000000001</v>
      </c>
      <c r="AO573" t="s">
        <v>3189</v>
      </c>
      <c r="AP573">
        <v>6.7345866756010004E-3</v>
      </c>
      <c r="AQ573">
        <f>(Table2[[#This Row],[Sharpe Ratio]]-AVERAGE(Table2[Sharpe Ratio]))/_xlfn.STDEV.P(Table2[Sharpe Ratio])</f>
        <v>-0.5825698053431817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616</v>
      </c>
      <c r="AT573">
        <f>_xlfn.RANK.AVG(Table2[[#This Row],[6M Return vs Nifty Z-Score]],Table2[6M Return vs Nifty Z-Score])</f>
        <v>431</v>
      </c>
      <c r="AU573">
        <f>_xlfn.RANK.AVG(Table2[[#This Row],[Sharpe Ratio Z-Score]],Table2[Sharpe Ratio Z-Score])</f>
        <v>494</v>
      </c>
      <c r="AV573">
        <f>(Table2[[#This Row],[Rank 1Y]]+Table2[[#This Row],[Rank 6M]]+Table2[[#This Row],[Rank Sharpe]])/3</f>
        <v>513.66666666666663</v>
      </c>
    </row>
    <row r="574" spans="1:48" x14ac:dyDescent="0.3">
      <c r="A574" t="s">
        <v>204</v>
      </c>
      <c r="B574" t="s">
        <v>205</v>
      </c>
      <c r="C574" t="s">
        <v>3146</v>
      </c>
      <c r="D574" t="s">
        <v>125</v>
      </c>
      <c r="E574">
        <v>118595.118560039</v>
      </c>
      <c r="F574">
        <v>4923.6499999999996</v>
      </c>
      <c r="G574">
        <v>-14.4907003114443</v>
      </c>
      <c r="H574">
        <f>(Table2[[#This Row],[1Y Return vs Nifty]]-AVERAGE(Table2[1Y Return vs Nifty]))/_xlfn.STDEV.P(Table2[1Y Return vs Nifty])</f>
        <v>-0.62798318967793398</v>
      </c>
      <c r="I574">
        <v>-10.747367935597101</v>
      </c>
      <c r="J574">
        <f>(Table2[[#This Row],[1M Return vs Nifty]]-AVERAGE(Table2[1M Return vs Nifty]))/_xlfn.STDEV.P(Table2[1M Return vs Nifty])</f>
        <v>-1.4293038362508008</v>
      </c>
      <c r="K574">
        <v>-10.7086833968999</v>
      </c>
      <c r="L574">
        <f>(Table2[[#This Row],[6M Return vs Nifty]]-AVERAGE(Table2[6M Return vs Nifty]))/_xlfn.STDEV.P(Table2[6M Return vs Nifty])</f>
        <v>-0.5818647991989625</v>
      </c>
      <c r="M574">
        <v>1.3583434491550599</v>
      </c>
      <c r="N574">
        <f>(Table2[[#This Row],[1W Return vs Nifty]]-AVERAGE(Table2[1W Return vs Nifty]))/_xlfn.STDEV.P(Table2[1W Return vs Nifty])</f>
        <v>-6.0854322166467502E-2</v>
      </c>
      <c r="O574">
        <v>5202.4399999999996</v>
      </c>
      <c r="P574">
        <v>5517.50552219154</v>
      </c>
      <c r="Q574">
        <v>5452.3089573679099</v>
      </c>
      <c r="R574">
        <v>33.139123205494499</v>
      </c>
      <c r="S574" s="1">
        <f>(Table2[[#This Row],[Close Price]]-Table2[[#This Row],[20D EMA]])/Table2[[#This Row],[20D EMA]]</f>
        <v>-5.3588316251605012E-2</v>
      </c>
      <c r="T574" s="1">
        <f>(Table2[[#This Row],[Close Price]]-Table2[[#This Row],[50D EMA]])/Table2[[#This Row],[50D EMA]]</f>
        <v>-0.10763116045884125</v>
      </c>
      <c r="U574" s="1">
        <f>(Table2[[#This Row],[Close Price]]-Table2[[#This Row],[200D EMA]])/Table2[[#This Row],[200D EMA]]</f>
        <v>-9.6960565056298492E-2</v>
      </c>
      <c r="V574">
        <v>1.25855009995566</v>
      </c>
      <c r="W574">
        <v>4891.1499999999996</v>
      </c>
      <c r="X574">
        <v>5012.55</v>
      </c>
      <c r="Y574">
        <v>4874</v>
      </c>
      <c r="Z574">
        <v>5030.3</v>
      </c>
      <c r="AA574">
        <v>4746.8999999999996</v>
      </c>
      <c r="AB574">
        <v>5902.15</v>
      </c>
      <c r="AC574" s="1">
        <f>(Table2[[#This Row],[Close Price]]/Table2[[#This Row],[Day Low]])-1</f>
        <v>6.644654120196769E-3</v>
      </c>
      <c r="AD574" s="1">
        <f>(Table2[[#This Row],[Day High]]/Table2[[#This Row],[Close Price]])-1</f>
        <v>1.8055710702426175E-2</v>
      </c>
      <c r="AE574" s="1">
        <f>(Table2[[#This Row],[Close Price]]/Table2[[#This Row],[Current Week Low]])-1</f>
        <v>1.0186704965120974E-2</v>
      </c>
      <c r="AF574" s="1">
        <f>(Table2[[#This Row],[Current Week High]]/Table2[[#This Row],[Close Price]])-1</f>
        <v>2.1660759802179408E-2</v>
      </c>
      <c r="AG574" s="1">
        <f>(Table2[[#This Row],[Close Price]]/Table2[[#This Row],[Current Month Low]])-1</f>
        <v>3.7234826939686938E-2</v>
      </c>
      <c r="AH574" s="1">
        <f>(Table2[[#This Row],[Current Month High]]/Table2[[#This Row],[Close Price]])-1</f>
        <v>0.19873467854132598</v>
      </c>
      <c r="AI574">
        <v>31.4045474393996</v>
      </c>
      <c r="AJ574">
        <v>6.4342844790315601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-7.0000000000000007E-2</v>
      </c>
      <c r="AM574" t="s">
        <v>3189</v>
      </c>
      <c r="AN574">
        <v>-14.33</v>
      </c>
      <c r="AO574" t="s">
        <v>3189</v>
      </c>
      <c r="AP574">
        <v>8.3338279655109995E-3</v>
      </c>
      <c r="AQ574">
        <f>(Table2[[#This Row],[Sharpe Ratio]]-AVERAGE(Table2[Sharpe Ratio]))/_xlfn.STDEV.P(Table2[Sharpe Ratio])</f>
        <v>-0.56410230313020571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529</v>
      </c>
      <c r="AT574">
        <f>_xlfn.RANK.AVG(Table2[[#This Row],[6M Return vs Nifty Z-Score]],Table2[6M Return vs Nifty Z-Score])</f>
        <v>525</v>
      </c>
      <c r="AU574">
        <f>_xlfn.RANK.AVG(Table2[[#This Row],[Sharpe Ratio Z-Score]],Table2[Sharpe Ratio Z-Score])</f>
        <v>488</v>
      </c>
      <c r="AV574">
        <f>(Table2[[#This Row],[Rank 1Y]]+Table2[[#This Row],[Rank 6M]]+Table2[[#This Row],[Rank Sharpe]])/3</f>
        <v>514</v>
      </c>
    </row>
    <row r="575" spans="1:48" x14ac:dyDescent="0.3">
      <c r="A575" t="s">
        <v>252</v>
      </c>
      <c r="B575" t="s">
        <v>253</v>
      </c>
      <c r="C575" t="s">
        <v>3148</v>
      </c>
      <c r="D575" t="s">
        <v>51</v>
      </c>
      <c r="E575">
        <v>99294.937041199999</v>
      </c>
      <c r="F575">
        <v>1191.95</v>
      </c>
      <c r="G575">
        <v>-14.5306788376282</v>
      </c>
      <c r="H575">
        <f>(Table2[[#This Row],[1Y Return vs Nifty]]-AVERAGE(Table2[1Y Return vs Nifty]))/_xlfn.STDEV.P(Table2[1Y Return vs Nifty])</f>
        <v>-0.62875991843609125</v>
      </c>
      <c r="I575">
        <v>-7.5721612871600703</v>
      </c>
      <c r="J575">
        <f>(Table2[[#This Row],[1M Return vs Nifty]]-AVERAGE(Table2[1M Return vs Nifty]))/_xlfn.STDEV.P(Table2[1M Return vs Nifty])</f>
        <v>-1.1352014949510476</v>
      </c>
      <c r="K575">
        <v>-4.5757070495351897</v>
      </c>
      <c r="L575">
        <f>(Table2[[#This Row],[6M Return vs Nifty]]-AVERAGE(Table2[6M Return vs Nifty]))/_xlfn.STDEV.P(Table2[6M Return vs Nifty])</f>
        <v>-0.38354500366992689</v>
      </c>
      <c r="M575">
        <v>-1.68191434639989</v>
      </c>
      <c r="N575">
        <f>(Table2[[#This Row],[1W Return vs Nifty]]-AVERAGE(Table2[1W Return vs Nifty]))/_xlfn.STDEV.P(Table2[1W Return vs Nifty])</f>
        <v>-0.70448031775301467</v>
      </c>
      <c r="O575">
        <v>1238.95</v>
      </c>
      <c r="P575">
        <v>1278.2603757074</v>
      </c>
      <c r="Q575">
        <v>1262.3309938091199</v>
      </c>
      <c r="R575">
        <v>29.8301863213598</v>
      </c>
      <c r="S575" s="1">
        <f>(Table2[[#This Row],[Close Price]]-Table2[[#This Row],[20D EMA]])/Table2[[#This Row],[20D EMA]]</f>
        <v>-3.7935348480568225E-2</v>
      </c>
      <c r="T575" s="1">
        <f>(Table2[[#This Row],[Close Price]]-Table2[[#This Row],[50D EMA]])/Table2[[#This Row],[50D EMA]]</f>
        <v>-6.752174857930264E-2</v>
      </c>
      <c r="U575" s="1">
        <f>(Table2[[#This Row],[Close Price]]-Table2[[#This Row],[200D EMA]])/Table2[[#This Row],[200D EMA]]</f>
        <v>-5.5754785515281721E-2</v>
      </c>
      <c r="V575">
        <v>1.0885391503051201</v>
      </c>
      <c r="W575">
        <v>1188.45</v>
      </c>
      <c r="X575">
        <v>1209.9000000000001</v>
      </c>
      <c r="Y575">
        <v>1188.45</v>
      </c>
      <c r="Z575">
        <v>1247</v>
      </c>
      <c r="AA575">
        <v>1170.2</v>
      </c>
      <c r="AB575">
        <v>1321.9</v>
      </c>
      <c r="AC575" s="1">
        <f>(Table2[[#This Row],[Close Price]]/Table2[[#This Row],[Day Low]])-1</f>
        <v>2.9450124111236597E-3</v>
      </c>
      <c r="AD575" s="1">
        <f>(Table2[[#This Row],[Day High]]/Table2[[#This Row],[Close Price]])-1</f>
        <v>1.5059356516632372E-2</v>
      </c>
      <c r="AE575" s="1">
        <f>(Table2[[#This Row],[Close Price]]/Table2[[#This Row],[Current Week Low]])-1</f>
        <v>2.9450124111236597E-3</v>
      </c>
      <c r="AF575" s="1">
        <f>(Table2[[#This Row],[Current Week High]]/Table2[[#This Row],[Close Price]])-1</f>
        <v>4.6184823188892166E-2</v>
      </c>
      <c r="AG575" s="1">
        <f>(Table2[[#This Row],[Close Price]]/Table2[[#This Row],[Current Month Low]])-1</f>
        <v>1.8586566398906212E-2</v>
      </c>
      <c r="AH575" s="1">
        <f>(Table2[[#This Row],[Current Month High]]/Table2[[#This Row],[Close Price]])-1</f>
        <v>0.10902302948949205</v>
      </c>
      <c r="AI575">
        <v>19.257519191241201</v>
      </c>
      <c r="AJ575">
        <v>10.9823091247672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-0.05</v>
      </c>
      <c r="AM575" t="s">
        <v>3189</v>
      </c>
      <c r="AN575">
        <v>-7.14</v>
      </c>
      <c r="AO575" t="s">
        <v>3189</v>
      </c>
      <c r="AP575">
        <v>-5.904505193897E-3</v>
      </c>
      <c r="AQ575">
        <f>(Table2[[#This Row],[Sharpe Ratio]]-AVERAGE(Table2[Sharpe Ratio]))/_xlfn.STDEV.P(Table2[Sharpe Ratio])</f>
        <v>-0.72852180054404114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530</v>
      </c>
      <c r="AT575">
        <f>_xlfn.RANK.AVG(Table2[[#This Row],[6M Return vs Nifty Z-Score]],Table2[6M Return vs Nifty Z-Score])</f>
        <v>445</v>
      </c>
      <c r="AU575">
        <f>_xlfn.RANK.AVG(Table2[[#This Row],[Sharpe Ratio Z-Score]],Table2[Sharpe Ratio Z-Score])</f>
        <v>570</v>
      </c>
      <c r="AV575">
        <f>(Table2[[#This Row],[Rank 1Y]]+Table2[[#This Row],[Rank 6M]]+Table2[[#This Row],[Rank Sharpe]])/3</f>
        <v>515</v>
      </c>
    </row>
    <row r="576" spans="1:48" x14ac:dyDescent="0.3">
      <c r="A576" t="s">
        <v>1454</v>
      </c>
      <c r="B576" t="s">
        <v>1455</v>
      </c>
      <c r="C576" t="s">
        <v>3151</v>
      </c>
      <c r="D576" t="s">
        <v>72</v>
      </c>
      <c r="E576">
        <v>7178.6483863369904</v>
      </c>
      <c r="F576">
        <v>177.61</v>
      </c>
      <c r="G576">
        <v>-14.983469255164399</v>
      </c>
      <c r="H576">
        <f>(Table2[[#This Row],[1Y Return vs Nifty]]-AVERAGE(Table2[1Y Return vs Nifty]))/_xlfn.STDEV.P(Table2[1Y Return vs Nifty])</f>
        <v>-0.63755702459004493</v>
      </c>
      <c r="I576">
        <v>-7.5358933430928499</v>
      </c>
      <c r="J576">
        <f>(Table2[[#This Row],[1M Return vs Nifty]]-AVERAGE(Table2[1M Return vs Nifty]))/_xlfn.STDEV.P(Table2[1M Return vs Nifty])</f>
        <v>-1.1318421900473656</v>
      </c>
      <c r="K576">
        <v>-22.426766923460601</v>
      </c>
      <c r="L576">
        <f>(Table2[[#This Row],[6M Return vs Nifty]]-AVERAGE(Table2[6M Return vs Nifty]))/_xlfn.STDEV.P(Table2[6M Return vs Nifty])</f>
        <v>-0.96078814691059222</v>
      </c>
      <c r="M576">
        <v>-3.64486261416274</v>
      </c>
      <c r="N576">
        <f>(Table2[[#This Row],[1W Return vs Nifty]]-AVERAGE(Table2[1W Return vs Nifty]))/_xlfn.STDEV.P(Table2[1W Return vs Nifty])</f>
        <v>-1.1200386743407127</v>
      </c>
      <c r="O576">
        <v>186.68</v>
      </c>
      <c r="P576">
        <v>197.02401019023199</v>
      </c>
      <c r="Q576">
        <v>201.026900713619</v>
      </c>
      <c r="R576">
        <v>39.240300027126601</v>
      </c>
      <c r="S576" s="1">
        <f>(Table2[[#This Row],[Close Price]]-Table2[[#This Row],[20D EMA]])/Table2[[#This Row],[20D EMA]]</f>
        <v>-4.8585815298907181E-2</v>
      </c>
      <c r="T576" s="1">
        <f>(Table2[[#This Row],[Close Price]]-Table2[[#This Row],[50D EMA]])/Table2[[#This Row],[50D EMA]]</f>
        <v>-9.8536265562188224E-2</v>
      </c>
      <c r="U576" s="1">
        <f>(Table2[[#This Row],[Close Price]]-Table2[[#This Row],[200D EMA]])/Table2[[#This Row],[200D EMA]]</f>
        <v>-0.11648640371259804</v>
      </c>
      <c r="V576">
        <v>0.742098599152619</v>
      </c>
      <c r="W576">
        <v>176.42</v>
      </c>
      <c r="X576">
        <v>179.75</v>
      </c>
      <c r="Y576">
        <v>171.93</v>
      </c>
      <c r="Z576">
        <v>183.35</v>
      </c>
      <c r="AA576">
        <v>171.55</v>
      </c>
      <c r="AB576">
        <v>213.45</v>
      </c>
      <c r="AC576" s="1">
        <f>(Table2[[#This Row],[Close Price]]/Table2[[#This Row],[Day Low]])-1</f>
        <v>6.7452669765333262E-3</v>
      </c>
      <c r="AD576" s="1">
        <f>(Table2[[#This Row],[Day High]]/Table2[[#This Row],[Close Price]])-1</f>
        <v>1.2048871122121385E-2</v>
      </c>
      <c r="AE576" s="1">
        <f>(Table2[[#This Row],[Close Price]]/Table2[[#This Row],[Current Week Low]])-1</f>
        <v>3.3036700982958189E-2</v>
      </c>
      <c r="AF576" s="1">
        <f>(Table2[[#This Row],[Current Week High]]/Table2[[#This Row],[Close Price]])-1</f>
        <v>3.2318000112606216E-2</v>
      </c>
      <c r="AG576" s="1">
        <f>(Table2[[#This Row],[Close Price]]/Table2[[#This Row],[Current Month Low]])-1</f>
        <v>3.5324978140483854E-2</v>
      </c>
      <c r="AH576" s="1">
        <f>(Table2[[#This Row],[Current Month High]]/Table2[[#This Row],[Close Price]])-1</f>
        <v>0.20179043972749255</v>
      </c>
      <c r="AI576">
        <v>44.136028376780502</v>
      </c>
      <c r="AJ576">
        <v>9.7713226205191592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-0.12</v>
      </c>
      <c r="AM576" t="s">
        <v>3189</v>
      </c>
      <c r="AN576">
        <v>-11.85</v>
      </c>
      <c r="AO576" t="s">
        <v>3189</v>
      </c>
      <c r="AP576">
        <v>6.0923121767236001E-2</v>
      </c>
      <c r="AQ576">
        <f>(Table2[[#This Row],[Sharpe Ratio]]-AVERAGE(Table2[Sharpe Ratio]))/_xlfn.STDEV.P(Table2[Sharpe Ratio])</f>
        <v>4.3181229248359938E-2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534</v>
      </c>
      <c r="AT576">
        <f>_xlfn.RANK.AVG(Table2[[#This Row],[6M Return vs Nifty Z-Score]],Table2[6M Return vs Nifty Z-Score])</f>
        <v>667</v>
      </c>
      <c r="AU576">
        <f>_xlfn.RANK.AVG(Table2[[#This Row],[Sharpe Ratio Z-Score]],Table2[Sharpe Ratio Z-Score])</f>
        <v>345</v>
      </c>
      <c r="AV576">
        <f>(Table2[[#This Row],[Rank 1Y]]+Table2[[#This Row],[Rank 6M]]+Table2[[#This Row],[Rank Sharpe]])/3</f>
        <v>515.33333333333337</v>
      </c>
    </row>
    <row r="577" spans="1:48" x14ac:dyDescent="0.3">
      <c r="A577" t="s">
        <v>1041</v>
      </c>
      <c r="B577" t="s">
        <v>1042</v>
      </c>
      <c r="C577" t="s">
        <v>3144</v>
      </c>
      <c r="D577" t="s">
        <v>567</v>
      </c>
      <c r="E577">
        <v>13219.7812923</v>
      </c>
      <c r="F577">
        <v>1670.35</v>
      </c>
      <c r="G577">
        <v>-4.6492444516428204</v>
      </c>
      <c r="H577">
        <f>(Table2[[#This Row],[1Y Return vs Nifty]]-AVERAGE(Table2[1Y Return vs Nifty]))/_xlfn.STDEV.P(Table2[1Y Return vs Nifty])</f>
        <v>-0.43677699680128856</v>
      </c>
      <c r="I577">
        <v>1.0865430114566399</v>
      </c>
      <c r="J577">
        <f>(Table2[[#This Row],[1M Return vs Nifty]]-AVERAGE(Table2[1M Return vs Nifty]))/_xlfn.STDEV.P(Table2[1M Return vs Nifty])</f>
        <v>-0.33319221215399547</v>
      </c>
      <c r="K577">
        <v>0.66006227044059695</v>
      </c>
      <c r="L577">
        <f>(Table2[[#This Row],[6M Return vs Nifty]]-AVERAGE(Table2[6M Return vs Nifty]))/_xlfn.STDEV.P(Table2[6M Return vs Nifty])</f>
        <v>-0.21423786107496659</v>
      </c>
      <c r="M577">
        <v>-1.0522007303507199</v>
      </c>
      <c r="N577">
        <f>(Table2[[#This Row],[1W Return vs Nifty]]-AVERAGE(Table2[1W Return vs Nifty]))/_xlfn.STDEV.P(Table2[1W Return vs Nifty])</f>
        <v>-0.57116923681223852</v>
      </c>
      <c r="O577">
        <v>1667.51</v>
      </c>
      <c r="P577">
        <v>1698.50874629639</v>
      </c>
      <c r="Q577">
        <v>1679.5659576492601</v>
      </c>
      <c r="R577">
        <v>58.502319944459003</v>
      </c>
      <c r="S577" s="1">
        <f>(Table2[[#This Row],[Close Price]]-Table2[[#This Row],[20D EMA]])/Table2[[#This Row],[20D EMA]]</f>
        <v>1.7031382120646461E-3</v>
      </c>
      <c r="T577" s="1">
        <f>(Table2[[#This Row],[Close Price]]-Table2[[#This Row],[50D EMA]])/Table2[[#This Row],[50D EMA]]</f>
        <v>-1.6578511213316036E-2</v>
      </c>
      <c r="U577" s="1">
        <f>(Table2[[#This Row],[Close Price]]-Table2[[#This Row],[200D EMA]])/Table2[[#This Row],[200D EMA]]</f>
        <v>-5.4871067178325949E-3</v>
      </c>
      <c r="V577">
        <v>0.47324061603427597</v>
      </c>
      <c r="W577">
        <v>1665</v>
      </c>
      <c r="X577">
        <v>1692</v>
      </c>
      <c r="Y577">
        <v>1647.6</v>
      </c>
      <c r="Z577">
        <v>1692</v>
      </c>
      <c r="AA577">
        <v>1622.05</v>
      </c>
      <c r="AB577">
        <v>1730</v>
      </c>
      <c r="AC577" s="1">
        <f>(Table2[[#This Row],[Close Price]]/Table2[[#This Row],[Day Low]])-1</f>
        <v>3.2132132132132174E-3</v>
      </c>
      <c r="AD577" s="1">
        <f>(Table2[[#This Row],[Day High]]/Table2[[#This Row],[Close Price]])-1</f>
        <v>1.2961355404556008E-2</v>
      </c>
      <c r="AE577" s="1">
        <f>(Table2[[#This Row],[Close Price]]/Table2[[#This Row],[Current Week Low]])-1</f>
        <v>1.3807963097839382E-2</v>
      </c>
      <c r="AF577" s="1">
        <f>(Table2[[#This Row],[Current Week High]]/Table2[[#This Row],[Close Price]])-1</f>
        <v>1.2961355404556008E-2</v>
      </c>
      <c r="AG577" s="1">
        <f>(Table2[[#This Row],[Close Price]]/Table2[[#This Row],[Current Month Low]])-1</f>
        <v>2.9777133873801542E-2</v>
      </c>
      <c r="AH577" s="1">
        <f>(Table2[[#This Row],[Current Month High]]/Table2[[#This Row],[Close Price]])-1</f>
        <v>3.57110785164787E-2</v>
      </c>
      <c r="AI577">
        <v>18.475169874577201</v>
      </c>
      <c r="AJ577">
        <v>27.800306044376399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3189</v>
      </c>
      <c r="AN577">
        <v>0.48</v>
      </c>
      <c r="AO577" t="s">
        <v>3190</v>
      </c>
      <c r="AP577">
        <v>-0.102468934853489</v>
      </c>
      <c r="AQ577">
        <f>(Table2[[#This Row],[Sharpe Ratio]]-AVERAGE(Table2[Sharpe Ratio]))/_xlfn.STDEV.P(Table2[Sharpe Ratio])</f>
        <v>-1.8436154575703889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463</v>
      </c>
      <c r="AT577">
        <f>_xlfn.RANK.AVG(Table2[[#This Row],[6M Return vs Nifty Z-Score]],Table2[6M Return vs Nifty Z-Score])</f>
        <v>370</v>
      </c>
      <c r="AU577">
        <f>_xlfn.RANK.AVG(Table2[[#This Row],[Sharpe Ratio Z-Score]],Table2[Sharpe Ratio Z-Score])</f>
        <v>714</v>
      </c>
      <c r="AV577">
        <f>(Table2[[#This Row],[Rank 1Y]]+Table2[[#This Row],[Rank 6M]]+Table2[[#This Row],[Rank Sharpe]])/3</f>
        <v>515.66666666666663</v>
      </c>
    </row>
    <row r="578" spans="1:48" x14ac:dyDescent="0.3">
      <c r="A578" t="s">
        <v>556</v>
      </c>
      <c r="B578" t="s">
        <v>557</v>
      </c>
      <c r="C578" t="s">
        <v>3160</v>
      </c>
      <c r="D578" t="s">
        <v>558</v>
      </c>
      <c r="E578">
        <v>36095.706270050003</v>
      </c>
      <c r="F578">
        <v>32042.15</v>
      </c>
      <c r="G578">
        <v>-15.8974604511987</v>
      </c>
      <c r="H578">
        <f>(Table2[[#This Row],[1Y Return vs Nifty]]-AVERAGE(Table2[1Y Return vs Nifty]))/_xlfn.STDEV.P(Table2[1Y Return vs Nifty])</f>
        <v>-0.65531463885017904</v>
      </c>
      <c r="I578">
        <v>-3.8466067098915002</v>
      </c>
      <c r="J578">
        <f>(Table2[[#This Row],[1M Return vs Nifty]]-AVERAGE(Table2[1M Return vs Nifty]))/_xlfn.STDEV.P(Table2[1M Return vs Nifty])</f>
        <v>-0.79012338031745466</v>
      </c>
      <c r="K578">
        <v>-10.003603209656101</v>
      </c>
      <c r="L578">
        <f>(Table2[[#This Row],[6M Return vs Nifty]]-AVERAGE(Table2[6M Return vs Nifty]))/_xlfn.STDEV.P(Table2[6M Return vs Nifty])</f>
        <v>-0.55906488107668761</v>
      </c>
      <c r="M578">
        <v>-1.3748335629191599</v>
      </c>
      <c r="N578">
        <f>(Table2[[#This Row],[1W Return vs Nifty]]-AVERAGE(Table2[1W Return vs Nifty]))/_xlfn.STDEV.P(Table2[1W Return vs Nifty])</f>
        <v>-0.63947097042653078</v>
      </c>
      <c r="O578">
        <v>32979.75</v>
      </c>
      <c r="P578">
        <v>33971.457902446498</v>
      </c>
      <c r="Q578">
        <v>33794.292434221701</v>
      </c>
      <c r="R578">
        <v>41.375687028099399</v>
      </c>
      <c r="S578" s="1">
        <f>(Table2[[#This Row],[Close Price]]-Table2[[#This Row],[20D EMA]])/Table2[[#This Row],[20D EMA]]</f>
        <v>-2.8429566628006536E-2</v>
      </c>
      <c r="T578" s="1">
        <f>(Table2[[#This Row],[Close Price]]-Table2[[#This Row],[50D EMA]])/Table2[[#This Row],[50D EMA]]</f>
        <v>-5.6792025469932964E-2</v>
      </c>
      <c r="U578" s="1">
        <f>(Table2[[#This Row],[Close Price]]-Table2[[#This Row],[200D EMA]])/Table2[[#This Row],[200D EMA]]</f>
        <v>-5.1847288640001155E-2</v>
      </c>
      <c r="V578">
        <v>1.2195057121137201</v>
      </c>
      <c r="W578">
        <v>31602</v>
      </c>
      <c r="X578">
        <v>32799.199999999997</v>
      </c>
      <c r="Y578">
        <v>30690</v>
      </c>
      <c r="Z578">
        <v>32799.199999999997</v>
      </c>
      <c r="AA578">
        <v>30629</v>
      </c>
      <c r="AB578">
        <v>37133.75</v>
      </c>
      <c r="AC578" s="1">
        <f>(Table2[[#This Row],[Close Price]]/Table2[[#This Row],[Day Low]])-1</f>
        <v>1.3927915954686565E-2</v>
      </c>
      <c r="AD578" s="1">
        <f>(Table2[[#This Row],[Day High]]/Table2[[#This Row],[Close Price]])-1</f>
        <v>2.3626691717003823E-2</v>
      </c>
      <c r="AE578" s="1">
        <f>(Table2[[#This Row],[Close Price]]/Table2[[#This Row],[Current Week Low]])-1</f>
        <v>4.4058325187357417E-2</v>
      </c>
      <c r="AF578" s="1">
        <f>(Table2[[#This Row],[Current Week High]]/Table2[[#This Row],[Close Price]])-1</f>
        <v>2.3626691717003823E-2</v>
      </c>
      <c r="AG578" s="1">
        <f>(Table2[[#This Row],[Close Price]]/Table2[[#This Row],[Current Month Low]])-1</f>
        <v>4.6137647327695985E-2</v>
      </c>
      <c r="AH578" s="1">
        <f>(Table2[[#This Row],[Current Month High]]/Table2[[#This Row],[Close Price]])-1</f>
        <v>0.15890319469823333</v>
      </c>
      <c r="AI578">
        <v>27.508609753090798</v>
      </c>
      <c r="AJ578">
        <v>12.4327387500241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0</v>
      </c>
      <c r="AM578">
        <v>0</v>
      </c>
      <c r="AN578">
        <v>-10.81</v>
      </c>
      <c r="AO578" t="s">
        <v>3189</v>
      </c>
      <c r="AP578">
        <v>6.3552071194150003E-3</v>
      </c>
      <c r="AQ578">
        <f>(Table2[[#This Row],[Sharpe Ratio]]-AVERAGE(Table2[Sharpe Ratio]))/_xlfn.STDEV.P(Table2[Sharpe Ratio])</f>
        <v>-0.5869507532574374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538</v>
      </c>
      <c r="AT578">
        <f>_xlfn.RANK.AVG(Table2[[#This Row],[6M Return vs Nifty Z-Score]],Table2[6M Return vs Nifty Z-Score])</f>
        <v>514</v>
      </c>
      <c r="AU578">
        <f>_xlfn.RANK.AVG(Table2[[#This Row],[Sharpe Ratio Z-Score]],Table2[Sharpe Ratio Z-Score])</f>
        <v>497</v>
      </c>
      <c r="AV578">
        <f>(Table2[[#This Row],[Rank 1Y]]+Table2[[#This Row],[Rank 6M]]+Table2[[#This Row],[Rank Sharpe]])/3</f>
        <v>516.33333333333337</v>
      </c>
    </row>
    <row r="579" spans="1:48" x14ac:dyDescent="0.3">
      <c r="A579" t="s">
        <v>791</v>
      </c>
      <c r="B579" t="s">
        <v>792</v>
      </c>
      <c r="C579" t="s">
        <v>3156</v>
      </c>
      <c r="D579" t="s">
        <v>504</v>
      </c>
      <c r="E579">
        <v>19980.596285192001</v>
      </c>
      <c r="F579">
        <v>165.64</v>
      </c>
      <c r="G579">
        <v>-27.651575264129299</v>
      </c>
      <c r="H579">
        <f>(Table2[[#This Row],[1Y Return vs Nifty]]-AVERAGE(Table2[1Y Return vs Nifty]))/_xlfn.STDEV.P(Table2[1Y Return vs Nifty])</f>
        <v>-0.88368121144188705</v>
      </c>
      <c r="I579">
        <v>3.2379652268038601</v>
      </c>
      <c r="J579">
        <f>(Table2[[#This Row],[1M Return vs Nifty]]-AVERAGE(Table2[1M Return vs Nifty]))/_xlfn.STDEV.P(Table2[1M Return vs Nifty])</f>
        <v>-0.13391752527042519</v>
      </c>
      <c r="K579">
        <v>4.9228792372819496</v>
      </c>
      <c r="L579">
        <f>(Table2[[#This Row],[6M Return vs Nifty]]-AVERAGE(Table2[6M Return vs Nifty]))/_xlfn.STDEV.P(Table2[6M Return vs Nifty])</f>
        <v>-7.6392720092979469E-2</v>
      </c>
      <c r="M579">
        <v>1.0102927055302</v>
      </c>
      <c r="N579">
        <f>(Table2[[#This Row],[1W Return vs Nifty]]-AVERAGE(Table2[1W Return vs Nifty]))/_xlfn.STDEV.P(Table2[1W Return vs Nifty])</f>
        <v>-0.13453705614636619</v>
      </c>
      <c r="O579">
        <v>168.12</v>
      </c>
      <c r="P579">
        <v>172.928460496291</v>
      </c>
      <c r="Q579">
        <v>174.280785003586</v>
      </c>
      <c r="R579">
        <v>45.091657778067997</v>
      </c>
      <c r="S579" s="1">
        <f>(Table2[[#This Row],[Close Price]]-Table2[[#This Row],[20D EMA]])/Table2[[#This Row],[20D EMA]]</f>
        <v>-1.4751368070425994E-2</v>
      </c>
      <c r="T579" s="1">
        <f>(Table2[[#This Row],[Close Price]]-Table2[[#This Row],[50D EMA]])/Table2[[#This Row],[50D EMA]]</f>
        <v>-4.214725832505363E-2</v>
      </c>
      <c r="U579" s="1">
        <f>(Table2[[#This Row],[Close Price]]-Table2[[#This Row],[200D EMA]])/Table2[[#This Row],[200D EMA]]</f>
        <v>-4.9579676861153825E-2</v>
      </c>
      <c r="V579">
        <v>0.44337114869545002</v>
      </c>
      <c r="W579">
        <v>165.1</v>
      </c>
      <c r="X579">
        <v>167.38</v>
      </c>
      <c r="Y579">
        <v>164.71</v>
      </c>
      <c r="Z579">
        <v>171.49</v>
      </c>
      <c r="AA579">
        <v>158.5</v>
      </c>
      <c r="AB579">
        <v>180.7</v>
      </c>
      <c r="AC579" s="1">
        <f>(Table2[[#This Row],[Close Price]]/Table2[[#This Row],[Day Low]])-1</f>
        <v>3.2707450030284857E-3</v>
      </c>
      <c r="AD579" s="1">
        <f>(Table2[[#This Row],[Day High]]/Table2[[#This Row],[Close Price]])-1</f>
        <v>1.0504709007486124E-2</v>
      </c>
      <c r="AE579" s="1">
        <f>(Table2[[#This Row],[Close Price]]/Table2[[#This Row],[Current Week Low]])-1</f>
        <v>5.6462874142431119E-3</v>
      </c>
      <c r="AF579" s="1">
        <f>(Table2[[#This Row],[Current Week High]]/Table2[[#This Row],[Close Price]])-1</f>
        <v>3.531755614585852E-2</v>
      </c>
      <c r="AG579" s="1">
        <f>(Table2[[#This Row],[Close Price]]/Table2[[#This Row],[Current Month Low]])-1</f>
        <v>4.5047318611987297E-2</v>
      </c>
      <c r="AH579" s="1">
        <f>(Table2[[#This Row],[Current Month High]]/Table2[[#This Row],[Close Price]])-1</f>
        <v>9.092006761651783E-2</v>
      </c>
      <c r="AI579">
        <v>34.472349673991801</v>
      </c>
      <c r="AJ579">
        <v>16.442882249560601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0.02</v>
      </c>
      <c r="AM579" t="s">
        <v>3190</v>
      </c>
      <c r="AN579">
        <v>-3.08</v>
      </c>
      <c r="AO579" t="s">
        <v>3189</v>
      </c>
      <c r="AP579">
        <v>-1.6035646697014998E-2</v>
      </c>
      <c r="AQ579">
        <f>(Table2[[#This Row],[Sharpe Ratio]]-AVERAGE(Table2[Sharpe Ratio]))/_xlfn.STDEV.P(Table2[Sharpe Ratio])</f>
        <v>-0.84551282579410414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630</v>
      </c>
      <c r="AT579">
        <f>_xlfn.RANK.AVG(Table2[[#This Row],[6M Return vs Nifty Z-Score]],Table2[6M Return vs Nifty Z-Score])</f>
        <v>327</v>
      </c>
      <c r="AU579">
        <f>_xlfn.RANK.AVG(Table2[[#This Row],[Sharpe Ratio Z-Score]],Table2[Sharpe Ratio Z-Score])</f>
        <v>594</v>
      </c>
      <c r="AV579">
        <f>(Table2[[#This Row],[Rank 1Y]]+Table2[[#This Row],[Rank 6M]]+Table2[[#This Row],[Rank Sharpe]])/3</f>
        <v>517</v>
      </c>
    </row>
    <row r="580" spans="1:48" x14ac:dyDescent="0.3">
      <c r="A580" t="s">
        <v>1424</v>
      </c>
      <c r="B580" t="s">
        <v>1425</v>
      </c>
      <c r="C580" t="s">
        <v>3157</v>
      </c>
      <c r="D580" t="s">
        <v>136</v>
      </c>
      <c r="E580">
        <v>7579.0536996600003</v>
      </c>
      <c r="F580">
        <v>488.7</v>
      </c>
      <c r="G580">
        <v>-26.401705332968799</v>
      </c>
      <c r="H580">
        <f>(Table2[[#This Row],[1Y Return vs Nifty]]-AVERAGE(Table2[1Y Return vs Nifty]))/_xlfn.STDEV.P(Table2[1Y Return vs Nifty])</f>
        <v>-0.85939792708511353</v>
      </c>
      <c r="I580">
        <v>2.2599269484117701</v>
      </c>
      <c r="J580">
        <f>(Table2[[#This Row],[1M Return vs Nifty]]-AVERAGE(Table2[1M Return vs Nifty]))/_xlfn.STDEV.P(Table2[1M Return vs Nifty])</f>
        <v>-0.22450795902927481</v>
      </c>
      <c r="K580">
        <v>-19.321041376330498</v>
      </c>
      <c r="L580">
        <f>(Table2[[#This Row],[6M Return vs Nifty]]-AVERAGE(Table2[6M Return vs Nifty]))/_xlfn.STDEV.P(Table2[6M Return vs Nifty])</f>
        <v>-0.86035944466379444</v>
      </c>
      <c r="M580">
        <v>1.9137062064286401</v>
      </c>
      <c r="N580">
        <f>(Table2[[#This Row],[1W Return vs Nifty]]-AVERAGE(Table2[1W Return vs Nifty]))/_xlfn.STDEV.P(Table2[1W Return vs Nifty])</f>
        <v>5.6716598327349384E-2</v>
      </c>
      <c r="O580">
        <v>485.91</v>
      </c>
      <c r="P580">
        <v>506.35168449241399</v>
      </c>
      <c r="Q580">
        <v>545.51111588416404</v>
      </c>
      <c r="R580">
        <v>55.946139176446501</v>
      </c>
      <c r="S580" s="1">
        <f>(Table2[[#This Row],[Close Price]]-Table2[[#This Row],[20D EMA]])/Table2[[#This Row],[20D EMA]]</f>
        <v>5.7418040377846995E-3</v>
      </c>
      <c r="T580" s="1">
        <f>(Table2[[#This Row],[Close Price]]-Table2[[#This Row],[50D EMA]])/Table2[[#This Row],[50D EMA]]</f>
        <v>-3.4860522899432478E-2</v>
      </c>
      <c r="U580" s="1">
        <f>(Table2[[#This Row],[Close Price]]-Table2[[#This Row],[200D EMA]])/Table2[[#This Row],[200D EMA]]</f>
        <v>-0.1041429115373472</v>
      </c>
      <c r="V580">
        <v>0.67272591716210905</v>
      </c>
      <c r="W580">
        <v>485.1</v>
      </c>
      <c r="X580">
        <v>495.95</v>
      </c>
      <c r="Y580">
        <v>468.5</v>
      </c>
      <c r="Z580">
        <v>495.95</v>
      </c>
      <c r="AA580">
        <v>453.1</v>
      </c>
      <c r="AB580">
        <v>530.29999999999995</v>
      </c>
      <c r="AC580" s="1">
        <f>(Table2[[#This Row],[Close Price]]/Table2[[#This Row],[Day Low]])-1</f>
        <v>7.4211502782930427E-3</v>
      </c>
      <c r="AD580" s="1">
        <f>(Table2[[#This Row],[Day High]]/Table2[[#This Row],[Close Price]])-1</f>
        <v>1.4835277266216584E-2</v>
      </c>
      <c r="AE580" s="1">
        <f>(Table2[[#This Row],[Close Price]]/Table2[[#This Row],[Current Week Low]])-1</f>
        <v>4.311632870864468E-2</v>
      </c>
      <c r="AF580" s="1">
        <f>(Table2[[#This Row],[Current Week High]]/Table2[[#This Row],[Close Price]])-1</f>
        <v>1.4835277266216584E-2</v>
      </c>
      <c r="AG580" s="1">
        <f>(Table2[[#This Row],[Close Price]]/Table2[[#This Row],[Current Month Low]])-1</f>
        <v>7.8569852129772633E-2</v>
      </c>
      <c r="AH580" s="1">
        <f>(Table2[[#This Row],[Current Month High]]/Table2[[#This Row],[Close Price]])-1</f>
        <v>8.5123797830980008E-2</v>
      </c>
      <c r="AI580">
        <v>38.899120114589699</v>
      </c>
      <c r="AJ580">
        <v>7.8569852129772597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</v>
      </c>
      <c r="AM580" t="s">
        <v>3189</v>
      </c>
      <c r="AN580">
        <v>-4.8099999999999996</v>
      </c>
      <c r="AO580" t="s">
        <v>3189</v>
      </c>
      <c r="AP580">
        <v>7.4316280213415006E-2</v>
      </c>
      <c r="AQ580">
        <f>(Table2[[#This Row],[Sharpe Ratio]]-AVERAGE(Table2[Sharpe Ratio]))/_xlfn.STDEV.P(Table2[Sharpe Ratio])</f>
        <v>0.19784093244891177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622</v>
      </c>
      <c r="AT580">
        <f>_xlfn.RANK.AVG(Table2[[#This Row],[6M Return vs Nifty Z-Score]],Table2[6M Return vs Nifty Z-Score])</f>
        <v>633</v>
      </c>
      <c r="AU580">
        <f>_xlfn.RANK.AVG(Table2[[#This Row],[Sharpe Ratio Z-Score]],Table2[Sharpe Ratio Z-Score])</f>
        <v>299</v>
      </c>
      <c r="AV580">
        <f>(Table2[[#This Row],[Rank 1Y]]+Table2[[#This Row],[Rank 6M]]+Table2[[#This Row],[Rank Sharpe]])/3</f>
        <v>518</v>
      </c>
    </row>
    <row r="581" spans="1:48" x14ac:dyDescent="0.3">
      <c r="A581" t="s">
        <v>1151</v>
      </c>
      <c r="B581" t="s">
        <v>1152</v>
      </c>
      <c r="C581" t="s">
        <v>3144</v>
      </c>
      <c r="D581" t="s">
        <v>24</v>
      </c>
      <c r="E581">
        <v>10707.898270211999</v>
      </c>
      <c r="F581">
        <v>97.24</v>
      </c>
      <c r="G581">
        <v>-31.994817443552002</v>
      </c>
      <c r="H581">
        <f>(Table2[[#This Row],[1Y Return vs Nifty]]-AVERAGE(Table2[1Y Return vs Nifty]))/_xlfn.STDEV.P(Table2[1Y Return vs Nifty])</f>
        <v>-0.96806453985377017</v>
      </c>
      <c r="I581">
        <v>1.1849907111245199</v>
      </c>
      <c r="J581">
        <f>(Table2[[#This Row],[1M Return vs Nifty]]-AVERAGE(Table2[1M Return vs Nifty]))/_xlfn.STDEV.P(Table2[1M Return vs Nifty])</f>
        <v>-0.32407353038814857</v>
      </c>
      <c r="K581">
        <v>-29.190373199262002</v>
      </c>
      <c r="L581">
        <f>(Table2[[#This Row],[6M Return vs Nifty]]-AVERAGE(Table2[6M Return vs Nifty]))/_xlfn.STDEV.P(Table2[6M Return vs Nifty])</f>
        <v>-1.1795003899852301</v>
      </c>
      <c r="M581">
        <v>-9.6288597975084003E-2</v>
      </c>
      <c r="N581">
        <f>(Table2[[#This Row],[1W Return vs Nifty]]-AVERAGE(Table2[1W Return vs Nifty]))/_xlfn.STDEV.P(Table2[1W Return vs Nifty])</f>
        <v>-0.36880156299422795</v>
      </c>
      <c r="O581">
        <v>97.65</v>
      </c>
      <c r="P581">
        <v>100.275290341363</v>
      </c>
      <c r="Q581">
        <v>108.78366066249301</v>
      </c>
      <c r="R581">
        <v>49.929149972525302</v>
      </c>
      <c r="S581" s="1">
        <f>(Table2[[#This Row],[Close Price]]-Table2[[#This Row],[20D EMA]])/Table2[[#This Row],[20D EMA]]</f>
        <v>-4.1986687147978572E-3</v>
      </c>
      <c r="T581" s="1">
        <f>(Table2[[#This Row],[Close Price]]-Table2[[#This Row],[50D EMA]])/Table2[[#This Row],[50D EMA]]</f>
        <v>-3.0269574199487191E-2</v>
      </c>
      <c r="U581" s="1">
        <f>(Table2[[#This Row],[Close Price]]-Table2[[#This Row],[200D EMA]])/Table2[[#This Row],[200D EMA]]</f>
        <v>-0.10611575848975906</v>
      </c>
      <c r="V581">
        <v>0.92897504866738501</v>
      </c>
      <c r="W581">
        <v>96.75</v>
      </c>
      <c r="X581">
        <v>99.9</v>
      </c>
      <c r="Y581">
        <v>96.51</v>
      </c>
      <c r="Z581">
        <v>99.9</v>
      </c>
      <c r="AA581">
        <v>91.55</v>
      </c>
      <c r="AB581">
        <v>108.75</v>
      </c>
      <c r="AC581" s="1">
        <f>(Table2[[#This Row],[Close Price]]/Table2[[#This Row],[Day Low]])-1</f>
        <v>5.0645994832041463E-3</v>
      </c>
      <c r="AD581" s="1">
        <f>(Table2[[#This Row],[Day High]]/Table2[[#This Row],[Close Price]])-1</f>
        <v>2.7354997943233261E-2</v>
      </c>
      <c r="AE581" s="1">
        <f>(Table2[[#This Row],[Close Price]]/Table2[[#This Row],[Current Week Low]])-1</f>
        <v>7.5639830069422764E-3</v>
      </c>
      <c r="AF581" s="1">
        <f>(Table2[[#This Row],[Current Week High]]/Table2[[#This Row],[Close Price]])-1</f>
        <v>2.7354997943233261E-2</v>
      </c>
      <c r="AG581" s="1">
        <f>(Table2[[#This Row],[Close Price]]/Table2[[#This Row],[Current Month Low]])-1</f>
        <v>6.2151829601310826E-2</v>
      </c>
      <c r="AH581" s="1">
        <f>(Table2[[#This Row],[Current Month High]]/Table2[[#This Row],[Close Price]])-1</f>
        <v>0.11836692719045661</v>
      </c>
      <c r="AI581">
        <v>56.828465651995003</v>
      </c>
      <c r="AJ581">
        <v>10.362047440699101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-0.08</v>
      </c>
      <c r="AM581" t="s">
        <v>3189</v>
      </c>
      <c r="AN581">
        <v>-6.01</v>
      </c>
      <c r="AO581" t="s">
        <v>3189</v>
      </c>
      <c r="AP581">
        <v>0.104923741567739</v>
      </c>
      <c r="AQ581">
        <f>(Table2[[#This Row],[Sharpe Ratio]]-AVERAGE(Table2[Sharpe Ratio]))/_xlfn.STDEV.P(Table2[Sharpe Ratio])</f>
        <v>0.55128563392129815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647</v>
      </c>
      <c r="AT581">
        <f>_xlfn.RANK.AVG(Table2[[#This Row],[6M Return vs Nifty Z-Score]],Table2[6M Return vs Nifty Z-Score])</f>
        <v>705</v>
      </c>
      <c r="AU581">
        <f>_xlfn.RANK.AVG(Table2[[#This Row],[Sharpe Ratio Z-Score]],Table2[Sharpe Ratio Z-Score])</f>
        <v>209</v>
      </c>
      <c r="AV581">
        <f>(Table2[[#This Row],[Rank 1Y]]+Table2[[#This Row],[Rank 6M]]+Table2[[#This Row],[Rank Sharpe]])/3</f>
        <v>520.33333333333337</v>
      </c>
    </row>
    <row r="582" spans="1:48" x14ac:dyDescent="0.3">
      <c r="A582" t="s">
        <v>196</v>
      </c>
      <c r="B582" t="s">
        <v>197</v>
      </c>
      <c r="C582" t="s">
        <v>3151</v>
      </c>
      <c r="D582" t="s">
        <v>72</v>
      </c>
      <c r="E582">
        <v>126358.2344214</v>
      </c>
      <c r="F582">
        <v>513</v>
      </c>
      <c r="G582">
        <v>-0.79970233425467496</v>
      </c>
      <c r="H582">
        <f>(Table2[[#This Row],[1Y Return vs Nifty]]-AVERAGE(Table2[1Y Return vs Nifty]))/_xlfn.STDEV.P(Table2[1Y Return vs Nifty])</f>
        <v>-0.36198559367255112</v>
      </c>
      <c r="I582">
        <v>-5.0664721162301998</v>
      </c>
      <c r="J582">
        <f>(Table2[[#This Row],[1M Return vs Nifty]]-AVERAGE(Table2[1M Return vs Nifty]))/_xlfn.STDEV.P(Table2[1M Return vs Nifty])</f>
        <v>-0.90311296235029215</v>
      </c>
      <c r="K582">
        <v>-23.008834309307801</v>
      </c>
      <c r="L582">
        <f>(Table2[[#This Row],[6M Return vs Nifty]]-AVERAGE(Table2[6M Return vs Nifty]))/_xlfn.STDEV.P(Table2[6M Return vs Nifty])</f>
        <v>-0.97961024541663633</v>
      </c>
      <c r="M582">
        <v>1.7080465152105699</v>
      </c>
      <c r="N582">
        <f>(Table2[[#This Row],[1W Return vs Nifty]]-AVERAGE(Table2[1W Return vs Nifty]))/_xlfn.STDEV.P(Table2[1W Return vs Nifty])</f>
        <v>1.3178210330850339E-2</v>
      </c>
      <c r="O582">
        <v>537.41</v>
      </c>
      <c r="P582">
        <v>568.39531486640897</v>
      </c>
      <c r="Q582">
        <v>587.552788020957</v>
      </c>
      <c r="R582">
        <v>40.4685718533689</v>
      </c>
      <c r="S582" s="1">
        <f>(Table2[[#This Row],[Close Price]]-Table2[[#This Row],[20D EMA]])/Table2[[#This Row],[20D EMA]]</f>
        <v>-4.5421558958709307E-2</v>
      </c>
      <c r="T582" s="1">
        <f>(Table2[[#This Row],[Close Price]]-Table2[[#This Row],[50D EMA]])/Table2[[#This Row],[50D EMA]]</f>
        <v>-9.7459133489565503E-2</v>
      </c>
      <c r="U582" s="1">
        <f>(Table2[[#This Row],[Close Price]]-Table2[[#This Row],[200D EMA]])/Table2[[#This Row],[200D EMA]]</f>
        <v>-0.12688696154786661</v>
      </c>
      <c r="V582">
        <v>2.5116627538025398</v>
      </c>
      <c r="W582">
        <v>510.65</v>
      </c>
      <c r="X582">
        <v>522.54999999999995</v>
      </c>
      <c r="Y582">
        <v>489.05</v>
      </c>
      <c r="Z582">
        <v>523.5</v>
      </c>
      <c r="AA582">
        <v>453.05</v>
      </c>
      <c r="AB582">
        <v>585.5</v>
      </c>
      <c r="AC582" s="1">
        <f>(Table2[[#This Row],[Close Price]]/Table2[[#This Row],[Day Low]])-1</f>
        <v>4.6019778713404236E-3</v>
      </c>
      <c r="AD582" s="1">
        <f>(Table2[[#This Row],[Day High]]/Table2[[#This Row],[Close Price]])-1</f>
        <v>1.8615984405458086E-2</v>
      </c>
      <c r="AE582" s="1">
        <f>(Table2[[#This Row],[Close Price]]/Table2[[#This Row],[Current Week Low]])-1</f>
        <v>4.8972497699621753E-2</v>
      </c>
      <c r="AF582" s="1">
        <f>(Table2[[#This Row],[Current Week High]]/Table2[[#This Row],[Close Price]])-1</f>
        <v>2.0467836257309857E-2</v>
      </c>
      <c r="AG582" s="1">
        <f>(Table2[[#This Row],[Close Price]]/Table2[[#This Row],[Current Month Low]])-1</f>
        <v>0.13232535040282523</v>
      </c>
      <c r="AH582" s="1">
        <f>(Table2[[#This Row],[Current Month High]]/Table2[[#This Row],[Close Price]])-1</f>
        <v>0.14132553606237819</v>
      </c>
      <c r="AI582">
        <v>37.807017543859601</v>
      </c>
      <c r="AJ582">
        <v>22.947872977831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-0.13</v>
      </c>
      <c r="AM582" t="s">
        <v>3189</v>
      </c>
      <c r="AN582">
        <v>-9.19</v>
      </c>
      <c r="AO582" t="s">
        <v>3189</v>
      </c>
      <c r="AP582">
        <v>1.9479349563947E-2</v>
      </c>
      <c r="AQ582">
        <f>(Table2[[#This Row],[Sharpe Ratio]]-AVERAGE(Table2[Sharpe Ratio]))/_xlfn.STDEV.P(Table2[Sharpe Ratio])</f>
        <v>-0.43539755664665825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442</v>
      </c>
      <c r="AT582">
        <f>_xlfn.RANK.AVG(Table2[[#This Row],[6M Return vs Nifty Z-Score]],Table2[6M Return vs Nifty Z-Score])</f>
        <v>673</v>
      </c>
      <c r="AU582">
        <f>_xlfn.RANK.AVG(Table2[[#This Row],[Sharpe Ratio Z-Score]],Table2[Sharpe Ratio Z-Score])</f>
        <v>451</v>
      </c>
      <c r="AV582">
        <f>(Table2[[#This Row],[Rank 1Y]]+Table2[[#This Row],[Rank 6M]]+Table2[[#This Row],[Rank Sharpe]])/3</f>
        <v>522</v>
      </c>
    </row>
    <row r="583" spans="1:48" x14ac:dyDescent="0.3">
      <c r="A583" t="s">
        <v>1503</v>
      </c>
      <c r="B583" t="s">
        <v>1504</v>
      </c>
      <c r="C583" t="s">
        <v>3156</v>
      </c>
      <c r="D583" t="s">
        <v>271</v>
      </c>
      <c r="E583">
        <v>6880.4621108459996</v>
      </c>
      <c r="F583">
        <v>178.83</v>
      </c>
      <c r="G583">
        <v>-45.0026005330391</v>
      </c>
      <c r="H583">
        <f>(Table2[[#This Row],[1Y Return vs Nifty]]-AVERAGE(Table2[1Y Return vs Nifty]))/_xlfn.STDEV.P(Table2[1Y Return vs Nifty])</f>
        <v>-1.2207881935222435</v>
      </c>
      <c r="I583">
        <v>-5.0484366556361602</v>
      </c>
      <c r="J583">
        <f>(Table2[[#This Row],[1M Return vs Nifty]]-AVERAGE(Table2[1M Return vs Nifty]))/_xlfn.STDEV.P(Table2[1M Return vs Nifty])</f>
        <v>-0.90144243448410188</v>
      </c>
      <c r="K583">
        <v>-18.216388226830102</v>
      </c>
      <c r="L583">
        <f>(Table2[[#This Row],[6M Return vs Nifty]]-AVERAGE(Table2[6M Return vs Nifty]))/_xlfn.STDEV.P(Table2[6M Return vs Nifty])</f>
        <v>-0.82463868294366183</v>
      </c>
      <c r="M583">
        <v>0.83499843425966902</v>
      </c>
      <c r="N583">
        <f>(Table2[[#This Row],[1W Return vs Nifty]]-AVERAGE(Table2[1W Return vs Nifty]))/_xlfn.STDEV.P(Table2[1W Return vs Nifty])</f>
        <v>-0.17164705057909801</v>
      </c>
      <c r="O583">
        <v>179.57</v>
      </c>
      <c r="P583">
        <v>193.74330052086901</v>
      </c>
      <c r="Q583">
        <v>201.337066823345</v>
      </c>
      <c r="R583">
        <v>53.858481725259701</v>
      </c>
      <c r="S583" s="1">
        <f>(Table2[[#This Row],[Close Price]]-Table2[[#This Row],[20D EMA]])/Table2[[#This Row],[20D EMA]]</f>
        <v>-4.1209556161941347E-3</v>
      </c>
      <c r="T583" s="1">
        <f>(Table2[[#This Row],[Close Price]]-Table2[[#This Row],[50D EMA]])/Table2[[#This Row],[50D EMA]]</f>
        <v>-7.6974535278254014E-2</v>
      </c>
      <c r="U583" s="1">
        <f>(Table2[[#This Row],[Close Price]]-Table2[[#This Row],[200D EMA]])/Table2[[#This Row],[200D EMA]]</f>
        <v>-0.11178799402641985</v>
      </c>
      <c r="V583">
        <v>0.96547310799982899</v>
      </c>
      <c r="W583">
        <v>173.59</v>
      </c>
      <c r="X583">
        <v>184.35</v>
      </c>
      <c r="Y583">
        <v>167.58</v>
      </c>
      <c r="Z583">
        <v>184.35</v>
      </c>
      <c r="AA583">
        <v>153.87</v>
      </c>
      <c r="AB583">
        <v>210.5</v>
      </c>
      <c r="AC583" s="1">
        <f>(Table2[[#This Row],[Close Price]]/Table2[[#This Row],[Day Low]])-1</f>
        <v>3.0186070626188277E-2</v>
      </c>
      <c r="AD583" s="1">
        <f>(Table2[[#This Row],[Day High]]/Table2[[#This Row],[Close Price]])-1</f>
        <v>3.0867304143600061E-2</v>
      </c>
      <c r="AE583" s="1">
        <f>(Table2[[#This Row],[Close Price]]/Table2[[#This Row],[Current Week Low]])-1</f>
        <v>6.7132116004296361E-2</v>
      </c>
      <c r="AF583" s="1">
        <f>(Table2[[#This Row],[Current Week High]]/Table2[[#This Row],[Close Price]])-1</f>
        <v>3.0867304143600061E-2</v>
      </c>
      <c r="AG583" s="1">
        <f>(Table2[[#This Row],[Close Price]]/Table2[[#This Row],[Current Month Low]])-1</f>
        <v>0.16221485669721192</v>
      </c>
      <c r="AH583" s="1">
        <f>(Table2[[#This Row],[Current Month High]]/Table2[[#This Row],[Close Price]])-1</f>
        <v>0.17709556562098072</v>
      </c>
      <c r="AI583">
        <v>46.507856623609001</v>
      </c>
      <c r="AJ583">
        <v>16.221485669721101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</v>
      </c>
      <c r="AM583" t="s">
        <v>3189</v>
      </c>
      <c r="AN583">
        <v>-4.1399999999999997</v>
      </c>
      <c r="AO583" t="s">
        <v>3189</v>
      </c>
      <c r="AP583">
        <v>9.1380224675674998E-2</v>
      </c>
      <c r="AQ583">
        <f>(Table2[[#This Row],[Sharpe Ratio]]-AVERAGE(Table2[Sharpe Ratio]))/_xlfn.STDEV.P(Table2[Sharpe Ratio])</f>
        <v>0.39488964180071912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701</v>
      </c>
      <c r="AT583">
        <f>_xlfn.RANK.AVG(Table2[[#This Row],[6M Return vs Nifty Z-Score]],Table2[6M Return vs Nifty Z-Score])</f>
        <v>622</v>
      </c>
      <c r="AU583">
        <f>_xlfn.RANK.AVG(Table2[[#This Row],[Sharpe Ratio Z-Score]],Table2[Sharpe Ratio Z-Score])</f>
        <v>249</v>
      </c>
      <c r="AV583">
        <f>(Table2[[#This Row],[Rank 1Y]]+Table2[[#This Row],[Rank 6M]]+Table2[[#This Row],[Rank Sharpe]])/3</f>
        <v>524</v>
      </c>
    </row>
    <row r="584" spans="1:48" x14ac:dyDescent="0.3">
      <c r="A584" t="s">
        <v>1586</v>
      </c>
      <c r="B584" t="s">
        <v>1587</v>
      </c>
      <c r="C584" t="s">
        <v>3156</v>
      </c>
      <c r="D584" t="s">
        <v>451</v>
      </c>
      <c r="E584">
        <v>6130.5597738400002</v>
      </c>
      <c r="F584">
        <v>1135.0999999999999</v>
      </c>
      <c r="G584">
        <v>-34.788462768194002</v>
      </c>
      <c r="H584">
        <f>(Table2[[#This Row],[1Y Return vs Nifty]]-AVERAGE(Table2[1Y Return vs Nifty]))/_xlfn.STDEV.P(Table2[1Y Return vs Nifty])</f>
        <v>-1.022341294673581</v>
      </c>
      <c r="I584">
        <v>-3.7978151708573402</v>
      </c>
      <c r="J584">
        <f>(Table2[[#This Row],[1M Return vs Nifty]]-AVERAGE(Table2[1M Return vs Nifty]))/_xlfn.STDEV.P(Table2[1M Return vs Nifty])</f>
        <v>-0.78560408206244869</v>
      </c>
      <c r="K584">
        <v>11.8364374406813</v>
      </c>
      <c r="L584">
        <f>(Table2[[#This Row],[6M Return vs Nifty]]-AVERAGE(Table2[6M Return vs Nifty]))/_xlfn.STDEV.P(Table2[6M Return vs Nifty])</f>
        <v>0.14716846319209784</v>
      </c>
      <c r="M584">
        <v>-1.13912630895463</v>
      </c>
      <c r="N584">
        <f>(Table2[[#This Row],[1W Return vs Nifty]]-AVERAGE(Table2[1W Return vs Nifty]))/_xlfn.STDEV.P(Table2[1W Return vs Nifty])</f>
        <v>-0.58957147959332012</v>
      </c>
      <c r="O584">
        <v>1132.25</v>
      </c>
      <c r="P584">
        <v>1167.81122627593</v>
      </c>
      <c r="Q584">
        <v>1156.81688846722</v>
      </c>
      <c r="R584">
        <v>56.401216033686197</v>
      </c>
      <c r="S584" s="1">
        <f>(Table2[[#This Row],[Close Price]]-Table2[[#This Row],[20D EMA]])/Table2[[#This Row],[20D EMA]]</f>
        <v>2.5171119452416951E-3</v>
      </c>
      <c r="T584" s="1">
        <f>(Table2[[#This Row],[Close Price]]-Table2[[#This Row],[50D EMA]])/Table2[[#This Row],[50D EMA]]</f>
        <v>-2.8010714009184506E-2</v>
      </c>
      <c r="U584" s="1">
        <f>(Table2[[#This Row],[Close Price]]-Table2[[#This Row],[200D EMA]])/Table2[[#This Row],[200D EMA]]</f>
        <v>-1.8772969761873825E-2</v>
      </c>
      <c r="V584">
        <v>0.47342235343518602</v>
      </c>
      <c r="W584">
        <v>1100</v>
      </c>
      <c r="X584">
        <v>1150</v>
      </c>
      <c r="Y584">
        <v>1061.5999999999999</v>
      </c>
      <c r="Z584">
        <v>1150</v>
      </c>
      <c r="AA584">
        <v>1050.7</v>
      </c>
      <c r="AB584">
        <v>1252</v>
      </c>
      <c r="AC584" s="1">
        <f>(Table2[[#This Row],[Close Price]]/Table2[[#This Row],[Day Low]])-1</f>
        <v>3.1909090909090887E-2</v>
      </c>
      <c r="AD584" s="1">
        <f>(Table2[[#This Row],[Day High]]/Table2[[#This Row],[Close Price]])-1</f>
        <v>1.3126596775614674E-2</v>
      </c>
      <c r="AE584" s="1">
        <f>(Table2[[#This Row],[Close Price]]/Table2[[#This Row],[Current Week Low]])-1</f>
        <v>6.923511680482286E-2</v>
      </c>
      <c r="AF584" s="1">
        <f>(Table2[[#This Row],[Current Week High]]/Table2[[#This Row],[Close Price]])-1</f>
        <v>1.3126596775614674E-2</v>
      </c>
      <c r="AG584" s="1">
        <f>(Table2[[#This Row],[Close Price]]/Table2[[#This Row],[Current Month Low]])-1</f>
        <v>8.032740078043199E-2</v>
      </c>
      <c r="AH584" s="1">
        <f>(Table2[[#This Row],[Current Month High]]/Table2[[#This Row],[Close Price]])-1</f>
        <v>0.10298652101136474</v>
      </c>
      <c r="AI584">
        <v>24.024315038322602</v>
      </c>
      <c r="AJ584">
        <v>21.622200792885401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7.0000000000000007E-2</v>
      </c>
      <c r="AM584" t="s">
        <v>3190</v>
      </c>
      <c r="AN584">
        <v>-5.55</v>
      </c>
      <c r="AO584" t="s">
        <v>3189</v>
      </c>
      <c r="AP584">
        <v>-4.7552005978460002E-2</v>
      </c>
      <c r="AQ584">
        <f>(Table2[[#This Row],[Sharpe Ratio]]-AVERAGE(Table2[Sharpe Ratio]))/_xlfn.STDEV.P(Table2[Sharpe Ratio])</f>
        <v>-1.20945317578831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663</v>
      </c>
      <c r="AT584">
        <f>_xlfn.RANK.AVG(Table2[[#This Row],[6M Return vs Nifty Z-Score]],Table2[6M Return vs Nifty Z-Score])</f>
        <v>249</v>
      </c>
      <c r="AU584">
        <f>_xlfn.RANK.AVG(Table2[[#This Row],[Sharpe Ratio Z-Score]],Table2[Sharpe Ratio Z-Score])</f>
        <v>660</v>
      </c>
      <c r="AV584">
        <f>(Table2[[#This Row],[Rank 1Y]]+Table2[[#This Row],[Rank 6M]]+Table2[[#This Row],[Rank Sharpe]])/3</f>
        <v>524</v>
      </c>
    </row>
    <row r="585" spans="1:48" x14ac:dyDescent="0.3">
      <c r="A585" t="s">
        <v>637</v>
      </c>
      <c r="B585" t="s">
        <v>638</v>
      </c>
      <c r="C585" t="s">
        <v>3144</v>
      </c>
      <c r="D585" t="s">
        <v>54</v>
      </c>
      <c r="E585">
        <v>28804.172237049999</v>
      </c>
      <c r="F585">
        <v>372.7</v>
      </c>
      <c r="G585">
        <v>-20.577340587337499</v>
      </c>
      <c r="H585">
        <f>(Table2[[#This Row],[1Y Return vs Nifty]]-AVERAGE(Table2[1Y Return vs Nifty]))/_xlfn.STDEV.P(Table2[1Y Return vs Nifty])</f>
        <v>-0.74623838800858733</v>
      </c>
      <c r="I585">
        <v>28.835697101390501</v>
      </c>
      <c r="J585">
        <f>(Table2[[#This Row],[1M Return vs Nifty]]-AVERAGE(Table2[1M Return vs Nifty]))/_xlfn.STDEV.P(Table2[1M Return vs Nifty])</f>
        <v>2.2370629209896724</v>
      </c>
      <c r="K585">
        <v>-20.711034904289601</v>
      </c>
      <c r="L585">
        <f>(Table2[[#This Row],[6M Return vs Nifty]]-AVERAGE(Table2[6M Return vs Nifty]))/_xlfn.STDEV.P(Table2[6M Return vs Nifty])</f>
        <v>-0.90530715302565401</v>
      </c>
      <c r="M585">
        <v>-1.0326573640123899</v>
      </c>
      <c r="N585">
        <f>(Table2[[#This Row],[1W Return vs Nifty]]-AVERAGE(Table2[1W Return vs Nifty]))/_xlfn.STDEV.P(Table2[1W Return vs Nifty])</f>
        <v>-0.56703188417227135</v>
      </c>
      <c r="O585">
        <v>363.42</v>
      </c>
      <c r="P585">
        <v>371.14066887152302</v>
      </c>
      <c r="Q585">
        <v>398.45047047189001</v>
      </c>
      <c r="R585">
        <v>63.682863581744598</v>
      </c>
      <c r="S585" s="1">
        <f>(Table2[[#This Row],[Close Price]]-Table2[[#This Row],[20D EMA]])/Table2[[#This Row],[20D EMA]]</f>
        <v>2.5535193440096783E-2</v>
      </c>
      <c r="T585" s="1">
        <f>(Table2[[#This Row],[Close Price]]-Table2[[#This Row],[50D EMA]])/Table2[[#This Row],[50D EMA]]</f>
        <v>4.2014558340324601E-3</v>
      </c>
      <c r="U585" s="1">
        <f>(Table2[[#This Row],[Close Price]]-Table2[[#This Row],[200D EMA]])/Table2[[#This Row],[200D EMA]]</f>
        <v>-6.4626527963170463E-2</v>
      </c>
      <c r="V585">
        <v>0.43632508179197299</v>
      </c>
      <c r="W585">
        <v>362.35</v>
      </c>
      <c r="X585">
        <v>377</v>
      </c>
      <c r="Y585">
        <v>355.65</v>
      </c>
      <c r="Z585">
        <v>377</v>
      </c>
      <c r="AA585">
        <v>340.05</v>
      </c>
      <c r="AB585">
        <v>383.7</v>
      </c>
      <c r="AC585" s="1">
        <f>(Table2[[#This Row],[Close Price]]/Table2[[#This Row],[Day Low]])-1</f>
        <v>2.8563543535255809E-2</v>
      </c>
      <c r="AD585" s="1">
        <f>(Table2[[#This Row],[Day High]]/Table2[[#This Row],[Close Price]])-1</f>
        <v>1.1537429568017288E-2</v>
      </c>
      <c r="AE585" s="1">
        <f>(Table2[[#This Row],[Close Price]]/Table2[[#This Row],[Current Week Low]])-1</f>
        <v>4.7940390833684843E-2</v>
      </c>
      <c r="AF585" s="1">
        <f>(Table2[[#This Row],[Current Week High]]/Table2[[#This Row],[Close Price]])-1</f>
        <v>1.1537429568017288E-2</v>
      </c>
      <c r="AG585" s="1">
        <f>(Table2[[#This Row],[Close Price]]/Table2[[#This Row],[Current Month Low]])-1</f>
        <v>9.6015291868842834E-2</v>
      </c>
      <c r="AH585" s="1">
        <f>(Table2[[#This Row],[Current Month High]]/Table2[[#This Row],[Close Price]])-1</f>
        <v>2.9514354708881196E-2</v>
      </c>
      <c r="AI585">
        <v>39.441910383686597</v>
      </c>
      <c r="AJ585">
        <v>38.011479355674801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-0.03</v>
      </c>
      <c r="AM585" t="s">
        <v>3189</v>
      </c>
      <c r="AN585">
        <v>1.86</v>
      </c>
      <c r="AO585" t="s">
        <v>3190</v>
      </c>
      <c r="AP585">
        <v>5.9648587172707997E-2</v>
      </c>
      <c r="AQ585">
        <f>(Table2[[#This Row],[Sharpe Ratio]]-AVERAGE(Table2[Sharpe Ratio]))/_xlfn.STDEV.P(Table2[Sharpe Ratio])</f>
        <v>2.8463331084109238E-2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579</v>
      </c>
      <c r="AT585">
        <f>_xlfn.RANK.AVG(Table2[[#This Row],[6M Return vs Nifty Z-Score]],Table2[6M Return vs Nifty Z-Score])</f>
        <v>649</v>
      </c>
      <c r="AU585">
        <f>_xlfn.RANK.AVG(Table2[[#This Row],[Sharpe Ratio Z-Score]],Table2[Sharpe Ratio Z-Score])</f>
        <v>347</v>
      </c>
      <c r="AV585">
        <f>(Table2[[#This Row],[Rank 1Y]]+Table2[[#This Row],[Rank 6M]]+Table2[[#This Row],[Rank Sharpe]])/3</f>
        <v>525</v>
      </c>
    </row>
    <row r="586" spans="1:48" x14ac:dyDescent="0.3">
      <c r="A586" t="s">
        <v>922</v>
      </c>
      <c r="B586" t="s">
        <v>923</v>
      </c>
      <c r="C586" t="s">
        <v>3143</v>
      </c>
      <c r="D586" t="s">
        <v>21</v>
      </c>
      <c r="E586">
        <v>16352.6358670399</v>
      </c>
      <c r="F586">
        <v>591.20000000000005</v>
      </c>
      <c r="G586">
        <v>-22.0402806914168</v>
      </c>
      <c r="H586">
        <f>(Table2[[#This Row],[1Y Return vs Nifty]]-AVERAGE(Table2[1Y Return vs Nifty]))/_xlfn.STDEV.P(Table2[1Y Return vs Nifty])</f>
        <v>-0.77466133799611181</v>
      </c>
      <c r="I586">
        <v>6.4346110979998103</v>
      </c>
      <c r="J586">
        <f>(Table2[[#This Row],[1M Return vs Nifty]]-AVERAGE(Table2[1M Return vs Nifty]))/_xlfn.STDEV.P(Table2[1M Return vs Nifty])</f>
        <v>0.16217061610698591</v>
      </c>
      <c r="K586">
        <v>-9.1969892307930898</v>
      </c>
      <c r="L586">
        <f>(Table2[[#This Row],[6M Return vs Nifty]]-AVERAGE(Table2[6M Return vs Nifty]))/_xlfn.STDEV.P(Table2[6M Return vs Nifty])</f>
        <v>-0.53298170216018792</v>
      </c>
      <c r="M586">
        <v>6.6141785021507502</v>
      </c>
      <c r="N586">
        <f>(Table2[[#This Row],[1W Return vs Nifty]]-AVERAGE(Table2[1W Return vs Nifty]))/_xlfn.STDEV.P(Table2[1W Return vs Nifty])</f>
        <v>1.0518118713283346</v>
      </c>
      <c r="O586">
        <v>572.91</v>
      </c>
      <c r="P586">
        <v>586.62252810073801</v>
      </c>
      <c r="Q586">
        <v>621.79243645090901</v>
      </c>
      <c r="R586">
        <v>62.647645250355502</v>
      </c>
      <c r="S586" s="1">
        <f>(Table2[[#This Row],[Close Price]]-Table2[[#This Row],[20D EMA]])/Table2[[#This Row],[20D EMA]]</f>
        <v>3.1924735124190674E-2</v>
      </c>
      <c r="T586" s="1">
        <f>(Table2[[#This Row],[Close Price]]-Table2[[#This Row],[50D EMA]])/Table2[[#This Row],[50D EMA]]</f>
        <v>7.8030959944244901E-3</v>
      </c>
      <c r="U586" s="1">
        <f>(Table2[[#This Row],[Close Price]]-Table2[[#This Row],[200D EMA]])/Table2[[#This Row],[200D EMA]]</f>
        <v>-4.9200399775728473E-2</v>
      </c>
      <c r="V586">
        <v>0.66434429892961899</v>
      </c>
      <c r="W586">
        <v>589.4</v>
      </c>
      <c r="X586">
        <v>602.6</v>
      </c>
      <c r="Y586">
        <v>565.25</v>
      </c>
      <c r="Z586">
        <v>604</v>
      </c>
      <c r="AA586">
        <v>536.29999999999995</v>
      </c>
      <c r="AB586">
        <v>604</v>
      </c>
      <c r="AC586" s="1">
        <f>(Table2[[#This Row],[Close Price]]/Table2[[#This Row],[Day Low]])-1</f>
        <v>3.0539531727180602E-3</v>
      </c>
      <c r="AD586" s="1">
        <f>(Table2[[#This Row],[Day High]]/Table2[[#This Row],[Close Price]])-1</f>
        <v>1.9282814614343557E-2</v>
      </c>
      <c r="AE586" s="1">
        <f>(Table2[[#This Row],[Close Price]]/Table2[[#This Row],[Current Week Low]])-1</f>
        <v>4.5908889871738356E-2</v>
      </c>
      <c r="AF586" s="1">
        <f>(Table2[[#This Row],[Current Week High]]/Table2[[#This Row],[Close Price]])-1</f>
        <v>2.1650879566982306E-2</v>
      </c>
      <c r="AG586" s="1">
        <f>(Table2[[#This Row],[Close Price]]/Table2[[#This Row],[Current Month Low]])-1</f>
        <v>0.10236807756852517</v>
      </c>
      <c r="AH586" s="1">
        <f>(Table2[[#This Row],[Current Month High]]/Table2[[#This Row],[Close Price]])-1</f>
        <v>2.1650879566982306E-2</v>
      </c>
      <c r="AI586">
        <v>45.779769959404597</v>
      </c>
      <c r="AJ586">
        <v>10.2368077568525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-0.08</v>
      </c>
      <c r="AM586" t="s">
        <v>3189</v>
      </c>
      <c r="AN586">
        <v>4.21</v>
      </c>
      <c r="AO586" t="s">
        <v>3190</v>
      </c>
      <c r="AP586">
        <v>6.9164644690209998E-3</v>
      </c>
      <c r="AQ586">
        <f>(Table2[[#This Row],[Sharpe Ratio]]-AVERAGE(Table2[Sharpe Ratio]))/_xlfn.STDEV.P(Table2[Sharpe Ratio])</f>
        <v>-0.5804695415658101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587</v>
      </c>
      <c r="AT586">
        <f>_xlfn.RANK.AVG(Table2[[#This Row],[6M Return vs Nifty Z-Score]],Table2[6M Return vs Nifty Z-Score])</f>
        <v>499</v>
      </c>
      <c r="AU586">
        <f>_xlfn.RANK.AVG(Table2[[#This Row],[Sharpe Ratio Z-Score]],Table2[Sharpe Ratio Z-Score])</f>
        <v>491</v>
      </c>
      <c r="AV586">
        <f>(Table2[[#This Row],[Rank 1Y]]+Table2[[#This Row],[Rank 6M]]+Table2[[#This Row],[Rank Sharpe]])/3</f>
        <v>525.66666666666663</v>
      </c>
    </row>
    <row r="587" spans="1:48" x14ac:dyDescent="0.3">
      <c r="A587" t="s">
        <v>475</v>
      </c>
      <c r="B587" t="s">
        <v>476</v>
      </c>
      <c r="C587" t="s">
        <v>3158</v>
      </c>
      <c r="D587" t="s">
        <v>398</v>
      </c>
      <c r="E587">
        <v>46182.073365240001</v>
      </c>
      <c r="F587">
        <v>546.9</v>
      </c>
      <c r="G587">
        <v>-18.852760459735499</v>
      </c>
      <c r="H587">
        <f>(Table2[[#This Row],[1Y Return vs Nifty]]-AVERAGE(Table2[1Y Return vs Nifty]))/_xlfn.STDEV.P(Table2[1Y Return vs Nifty])</f>
        <v>-0.7127321258043946</v>
      </c>
      <c r="I587">
        <v>11.607338909799999</v>
      </c>
      <c r="J587">
        <f>(Table2[[#This Row],[1M Return vs Nifty]]-AVERAGE(Table2[1M Return vs Nifty]))/_xlfn.STDEV.P(Table2[1M Return vs Nifty])</f>
        <v>0.64129261627842016</v>
      </c>
      <c r="K587">
        <v>5.6580486892808999</v>
      </c>
      <c r="L587">
        <f>(Table2[[#This Row],[6M Return vs Nifty]]-AVERAGE(Table2[6M Return vs Nifty]))/_xlfn.STDEV.P(Table2[6M Return vs Nifty])</f>
        <v>-5.2619816507223194E-2</v>
      </c>
      <c r="M587">
        <v>1.78431697429784</v>
      </c>
      <c r="N587">
        <f>(Table2[[#This Row],[1W Return vs Nifty]]-AVERAGE(Table2[1W Return vs Nifty]))/_xlfn.STDEV.P(Table2[1W Return vs Nifty])</f>
        <v>2.9324752323328537E-2</v>
      </c>
      <c r="O587">
        <v>533.16999999999996</v>
      </c>
      <c r="P587">
        <v>538.00435101887103</v>
      </c>
      <c r="Q587">
        <v>537.46085955894398</v>
      </c>
      <c r="R587">
        <v>63.082740067622503</v>
      </c>
      <c r="S587" s="1">
        <f>(Table2[[#This Row],[Close Price]]-Table2[[#This Row],[20D EMA]])/Table2[[#This Row],[20D EMA]]</f>
        <v>2.5751636438659374E-2</v>
      </c>
      <c r="T587" s="1">
        <f>(Table2[[#This Row],[Close Price]]-Table2[[#This Row],[50D EMA]])/Table2[[#This Row],[50D EMA]]</f>
        <v>1.6534529812412092E-2</v>
      </c>
      <c r="U587" s="1">
        <f>(Table2[[#This Row],[Close Price]]-Table2[[#This Row],[200D EMA]])/Table2[[#This Row],[200D EMA]]</f>
        <v>1.7562470407244225E-2</v>
      </c>
      <c r="V587">
        <v>1.54217988771845</v>
      </c>
      <c r="W587">
        <v>545</v>
      </c>
      <c r="X587">
        <v>557.15</v>
      </c>
      <c r="Y587">
        <v>539</v>
      </c>
      <c r="Z587">
        <v>558.75</v>
      </c>
      <c r="AA587">
        <v>483.75</v>
      </c>
      <c r="AB587">
        <v>558.75</v>
      </c>
      <c r="AC587" s="1">
        <f>(Table2[[#This Row],[Close Price]]/Table2[[#This Row],[Day Low]])-1</f>
        <v>3.4862385321099421E-3</v>
      </c>
      <c r="AD587" s="1">
        <f>(Table2[[#This Row],[Day High]]/Table2[[#This Row],[Close Price]])-1</f>
        <v>1.8742000365697509E-2</v>
      </c>
      <c r="AE587" s="1">
        <f>(Table2[[#This Row],[Close Price]]/Table2[[#This Row],[Current Week Low]])-1</f>
        <v>1.4656771799628876E-2</v>
      </c>
      <c r="AF587" s="1">
        <f>(Table2[[#This Row],[Current Week High]]/Table2[[#This Row],[Close Price]])-1</f>
        <v>2.166758091058707E-2</v>
      </c>
      <c r="AG587" s="1">
        <f>(Table2[[#This Row],[Close Price]]/Table2[[#This Row],[Current Month Low]])-1</f>
        <v>0.13054263565891477</v>
      </c>
      <c r="AH587" s="1">
        <f>(Table2[[#This Row],[Current Month High]]/Table2[[#This Row],[Close Price]])-1</f>
        <v>2.166758091058707E-2</v>
      </c>
      <c r="AI587">
        <v>9.6533138845587008</v>
      </c>
      <c r="AJ587">
        <v>27.284103156594501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0.04</v>
      </c>
      <c r="AM587" t="s">
        <v>3190</v>
      </c>
      <c r="AN587">
        <v>2.25</v>
      </c>
      <c r="AO587" t="s">
        <v>3190</v>
      </c>
      <c r="AP587">
        <v>-9.4245022403355E-2</v>
      </c>
      <c r="AQ587">
        <f>(Table2[[#This Row],[Sharpe Ratio]]-AVERAGE(Table2[Sharpe Ratio]))/_xlfn.STDEV.P(Table2[Sharpe Ratio])</f>
        <v>-1.7486484739573549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560</v>
      </c>
      <c r="AT587">
        <f>_xlfn.RANK.AVG(Table2[[#This Row],[6M Return vs Nifty Z-Score]],Table2[6M Return vs Nifty Z-Score])</f>
        <v>315</v>
      </c>
      <c r="AU587">
        <f>_xlfn.RANK.AVG(Table2[[#This Row],[Sharpe Ratio Z-Score]],Table2[Sharpe Ratio Z-Score])</f>
        <v>706</v>
      </c>
      <c r="AV587">
        <f>(Table2[[#This Row],[Rank 1Y]]+Table2[[#This Row],[Rank 6M]]+Table2[[#This Row],[Rank Sharpe]])/3</f>
        <v>527</v>
      </c>
    </row>
    <row r="588" spans="1:48" x14ac:dyDescent="0.3">
      <c r="A588" t="s">
        <v>2141</v>
      </c>
      <c r="B588" t="s">
        <v>2142</v>
      </c>
      <c r="C588" t="s">
        <v>3152</v>
      </c>
      <c r="D588" t="s">
        <v>391</v>
      </c>
      <c r="E588">
        <v>2883.84656</v>
      </c>
      <c r="F588">
        <v>333.1</v>
      </c>
      <c r="G588">
        <v>-39.0389388834786</v>
      </c>
      <c r="H588">
        <f>(Table2[[#This Row],[1Y Return vs Nifty]]-AVERAGE(Table2[1Y Return vs Nifty]))/_xlfn.STDEV.P(Table2[1Y Return vs Nifty])</f>
        <v>-1.1049223037736997</v>
      </c>
      <c r="I588">
        <v>-17.4943164491314</v>
      </c>
      <c r="J588">
        <f>(Table2[[#This Row],[1M Return vs Nifty]]-AVERAGE(Table2[1M Return vs Nifty]))/_xlfn.STDEV.P(Table2[1M Return vs Nifty])</f>
        <v>-2.0542374466147377</v>
      </c>
      <c r="K588">
        <v>-44.307436389713999</v>
      </c>
      <c r="L588">
        <f>(Table2[[#This Row],[6M Return vs Nifty]]-AVERAGE(Table2[6M Return vs Nifty]))/_xlfn.STDEV.P(Table2[6M Return vs Nifty])</f>
        <v>-1.6683352902238675</v>
      </c>
      <c r="M588">
        <v>-0.61942478037974602</v>
      </c>
      <c r="N588">
        <f>(Table2[[#This Row],[1W Return vs Nifty]]-AVERAGE(Table2[1W Return vs Nifty]))/_xlfn.STDEV.P(Table2[1W Return vs Nifty])</f>
        <v>-0.47955008133363608</v>
      </c>
      <c r="O588">
        <v>355.63</v>
      </c>
      <c r="P588">
        <v>388.441167814111</v>
      </c>
      <c r="Q588">
        <v>445.95236678312699</v>
      </c>
      <c r="R588">
        <v>42.312572411367803</v>
      </c>
      <c r="S588" s="1">
        <f>(Table2[[#This Row],[Close Price]]-Table2[[#This Row],[20D EMA]])/Table2[[#This Row],[20D EMA]]</f>
        <v>-6.3352360599499405E-2</v>
      </c>
      <c r="T588" s="1">
        <f>(Table2[[#This Row],[Close Price]]-Table2[[#This Row],[50D EMA]])/Table2[[#This Row],[50D EMA]]</f>
        <v>-0.1424698832143213</v>
      </c>
      <c r="U588" s="1">
        <f>(Table2[[#This Row],[Close Price]]-Table2[[#This Row],[200D EMA]])/Table2[[#This Row],[200D EMA]]</f>
        <v>-0.2530592394815312</v>
      </c>
      <c r="V588">
        <v>1.4745402070199201</v>
      </c>
      <c r="W588">
        <v>323.25</v>
      </c>
      <c r="X588">
        <v>345.55</v>
      </c>
      <c r="Y588">
        <v>308.64999999999998</v>
      </c>
      <c r="Z588">
        <v>345.55</v>
      </c>
      <c r="AA588">
        <v>302</v>
      </c>
      <c r="AB588">
        <v>428.65</v>
      </c>
      <c r="AC588" s="1">
        <f>(Table2[[#This Row],[Close Price]]/Table2[[#This Row],[Day Low]])-1</f>
        <v>3.0471771075019305E-2</v>
      </c>
      <c r="AD588" s="1">
        <f>(Table2[[#This Row],[Day High]]/Table2[[#This Row],[Close Price]])-1</f>
        <v>3.7376163314319921E-2</v>
      </c>
      <c r="AE588" s="1">
        <f>(Table2[[#This Row],[Close Price]]/Table2[[#This Row],[Current Week Low]])-1</f>
        <v>7.9215940385550132E-2</v>
      </c>
      <c r="AF588" s="1">
        <f>(Table2[[#This Row],[Current Week High]]/Table2[[#This Row],[Close Price]])-1</f>
        <v>3.7376163314319921E-2</v>
      </c>
      <c r="AG588" s="1">
        <f>(Table2[[#This Row],[Close Price]]/Table2[[#This Row],[Current Month Low]])-1</f>
        <v>0.10298013245033122</v>
      </c>
      <c r="AH588" s="1">
        <f>(Table2[[#This Row],[Current Month High]]/Table2[[#This Row],[Close Price]])-1</f>
        <v>0.28685079555688975</v>
      </c>
      <c r="AI588">
        <v>124.399579705794</v>
      </c>
      <c r="AJ588">
        <v>10.298013245033101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-0.11</v>
      </c>
      <c r="AM588" t="s">
        <v>3189</v>
      </c>
      <c r="AN588">
        <v>-18.75</v>
      </c>
      <c r="AO588" t="s">
        <v>3189</v>
      </c>
      <c r="AP588">
        <v>0.118012911654767</v>
      </c>
      <c r="AQ588">
        <f>(Table2[[#This Row],[Sharpe Ratio]]-AVERAGE(Table2[Sharpe Ratio]))/_xlfn.STDEV.P(Table2[Sharpe Ratio])</f>
        <v>0.70243498147335615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682</v>
      </c>
      <c r="AT588">
        <f>_xlfn.RANK.AVG(Table2[[#This Row],[6M Return vs Nifty Z-Score]],Table2[6M Return vs Nifty Z-Score])</f>
        <v>731</v>
      </c>
      <c r="AU588">
        <f>_xlfn.RANK.AVG(Table2[[#This Row],[Sharpe Ratio Z-Score]],Table2[Sharpe Ratio Z-Score])</f>
        <v>168</v>
      </c>
      <c r="AV588">
        <f>(Table2[[#This Row],[Rank 1Y]]+Table2[[#This Row],[Rank 6M]]+Table2[[#This Row],[Rank Sharpe]])/3</f>
        <v>527</v>
      </c>
    </row>
    <row r="589" spans="1:48" x14ac:dyDescent="0.3">
      <c r="A589" t="s">
        <v>1700</v>
      </c>
      <c r="B589" t="s">
        <v>1701</v>
      </c>
      <c r="C589" t="s">
        <v>3149</v>
      </c>
      <c r="D589" t="s">
        <v>966</v>
      </c>
      <c r="E589">
        <v>5140.7765108069998</v>
      </c>
      <c r="F589">
        <v>173.67</v>
      </c>
      <c r="G589">
        <v>-8.9562780172339096</v>
      </c>
      <c r="H589">
        <f>(Table2[[#This Row],[1Y Return vs Nifty]]-AVERAGE(Table2[1Y Return vs Nifty]))/_xlfn.STDEV.P(Table2[1Y Return vs Nifty])</f>
        <v>-0.52045684075937626</v>
      </c>
      <c r="I589">
        <v>1.93884741694512</v>
      </c>
      <c r="J589">
        <f>(Table2[[#This Row],[1M Return vs Nifty]]-AVERAGE(Table2[1M Return vs Nifty]))/_xlfn.STDEV.P(Table2[1M Return vs Nifty])</f>
        <v>-0.25424783186377276</v>
      </c>
      <c r="K589">
        <v>-26.4462726639279</v>
      </c>
      <c r="L589">
        <f>(Table2[[#This Row],[6M Return vs Nifty]]-AVERAGE(Table2[6M Return vs Nifty]))/_xlfn.STDEV.P(Table2[6M Return vs Nifty])</f>
        <v>-1.090765422449864</v>
      </c>
      <c r="M589">
        <v>0.38740772507830801</v>
      </c>
      <c r="N589">
        <f>(Table2[[#This Row],[1W Return vs Nifty]]-AVERAGE(Table2[1W Return vs Nifty]))/_xlfn.STDEV.P(Table2[1W Return vs Nifty])</f>
        <v>-0.26640250724903403</v>
      </c>
      <c r="O589">
        <v>173.9</v>
      </c>
      <c r="P589">
        <v>185.01459361036399</v>
      </c>
      <c r="Q589">
        <v>193.73299260828799</v>
      </c>
      <c r="R589">
        <v>54.964838176133199</v>
      </c>
      <c r="S589" s="1">
        <f>(Table2[[#This Row],[Close Price]]-Table2[[#This Row],[20D EMA]])/Table2[[#This Row],[20D EMA]]</f>
        <v>-1.322599194939725E-3</v>
      </c>
      <c r="T589" s="1">
        <f>(Table2[[#This Row],[Close Price]]-Table2[[#This Row],[50D EMA]])/Table2[[#This Row],[50D EMA]]</f>
        <v>-6.1317290647112006E-2</v>
      </c>
      <c r="U589" s="1">
        <f>(Table2[[#This Row],[Close Price]]-Table2[[#This Row],[200D EMA]])/Table2[[#This Row],[200D EMA]]</f>
        <v>-0.10356002009866075</v>
      </c>
      <c r="V589">
        <v>0.802799134627038</v>
      </c>
      <c r="W589">
        <v>171.9</v>
      </c>
      <c r="X589">
        <v>177</v>
      </c>
      <c r="Y589">
        <v>166.21</v>
      </c>
      <c r="Z589">
        <v>177</v>
      </c>
      <c r="AA589">
        <v>158.01</v>
      </c>
      <c r="AB589">
        <v>189.78</v>
      </c>
      <c r="AC589" s="1">
        <f>(Table2[[#This Row],[Close Price]]/Table2[[#This Row],[Day Low]])-1</f>
        <v>1.0296684118673571E-2</v>
      </c>
      <c r="AD589" s="1">
        <f>(Table2[[#This Row],[Day High]]/Table2[[#This Row],[Close Price]])-1</f>
        <v>1.9174296078770192E-2</v>
      </c>
      <c r="AE589" s="1">
        <f>(Table2[[#This Row],[Close Price]]/Table2[[#This Row],[Current Week Low]])-1</f>
        <v>4.4882979363455755E-2</v>
      </c>
      <c r="AF589" s="1">
        <f>(Table2[[#This Row],[Current Week High]]/Table2[[#This Row],[Close Price]])-1</f>
        <v>1.9174296078770192E-2</v>
      </c>
      <c r="AG589" s="1">
        <f>(Table2[[#This Row],[Close Price]]/Table2[[#This Row],[Current Month Low]])-1</f>
        <v>9.9107651414467313E-2</v>
      </c>
      <c r="AH589" s="1">
        <f>(Table2[[#This Row],[Current Month High]]/Table2[[#This Row],[Close Price]])-1</f>
        <v>9.2762135083779729E-2</v>
      </c>
      <c r="AI589">
        <v>46.599873322968797</v>
      </c>
      <c r="AJ589">
        <v>13.287671232876599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-0.08</v>
      </c>
      <c r="AM589" t="s">
        <v>3189</v>
      </c>
      <c r="AN589">
        <v>-3.81</v>
      </c>
      <c r="AO589" t="s">
        <v>3189</v>
      </c>
      <c r="AP589">
        <v>3.9816442633825E-2</v>
      </c>
      <c r="AQ589">
        <f>(Table2[[#This Row],[Sharpe Ratio]]-AVERAGE(Table2[Sharpe Ratio]))/_xlfn.STDEV.P(Table2[Sharpe Ratio])</f>
        <v>-0.20055162461434695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498</v>
      </c>
      <c r="AT589">
        <f>_xlfn.RANK.AVG(Table2[[#This Row],[6M Return vs Nifty Z-Score]],Table2[6M Return vs Nifty Z-Score])</f>
        <v>690</v>
      </c>
      <c r="AU589">
        <f>_xlfn.RANK.AVG(Table2[[#This Row],[Sharpe Ratio Z-Score]],Table2[Sharpe Ratio Z-Score])</f>
        <v>398</v>
      </c>
      <c r="AV589">
        <f>(Table2[[#This Row],[Rank 1Y]]+Table2[[#This Row],[Rank 6M]]+Table2[[#This Row],[Rank Sharpe]])/3</f>
        <v>528.66666666666663</v>
      </c>
    </row>
    <row r="590" spans="1:48" x14ac:dyDescent="0.3">
      <c r="A590" t="s">
        <v>65</v>
      </c>
      <c r="B590" t="s">
        <v>66</v>
      </c>
      <c r="C590" t="s">
        <v>3150</v>
      </c>
      <c r="D590" t="s">
        <v>64</v>
      </c>
      <c r="E590">
        <v>344266.10249139002</v>
      </c>
      <c r="F590">
        <v>10949.85</v>
      </c>
      <c r="G590">
        <v>-15.291514322214701</v>
      </c>
      <c r="H590">
        <f>(Table2[[#This Row],[1Y Return vs Nifty]]-AVERAGE(Table2[1Y Return vs Nifty]))/_xlfn.STDEV.P(Table2[1Y Return vs Nifty])</f>
        <v>-0.64354192411550071</v>
      </c>
      <c r="I590">
        <v>-2.53789942993183</v>
      </c>
      <c r="J590">
        <f>(Table2[[#This Row],[1M Return vs Nifty]]-AVERAGE(Table2[1M Return vs Nifty]))/_xlfn.STDEV.P(Table2[1M Return vs Nifty])</f>
        <v>-0.6689048526031619</v>
      </c>
      <c r="K590">
        <v>-19.061094080387701</v>
      </c>
      <c r="L590">
        <f>(Table2[[#This Row],[6M Return vs Nifty]]-AVERAGE(Table2[6M Return vs Nifty]))/_xlfn.STDEV.P(Table2[6M Return vs Nifty])</f>
        <v>-0.8519536247714915</v>
      </c>
      <c r="M590">
        <v>-1.4818466246128601</v>
      </c>
      <c r="N590">
        <f>(Table2[[#This Row],[1W Return vs Nifty]]-AVERAGE(Table2[1W Return vs Nifty]))/_xlfn.STDEV.P(Table2[1W Return vs Nifty])</f>
        <v>-0.6621257559759911</v>
      </c>
      <c r="O590">
        <v>11198.63</v>
      </c>
      <c r="P590">
        <v>11642.253614040999</v>
      </c>
      <c r="Q590">
        <v>11810.4268188799</v>
      </c>
      <c r="R590">
        <v>39.984529257712197</v>
      </c>
      <c r="S590" s="1">
        <f>(Table2[[#This Row],[Close Price]]-Table2[[#This Row],[20D EMA]])/Table2[[#This Row],[20D EMA]]</f>
        <v>-2.2215217397127941E-2</v>
      </c>
      <c r="T590" s="1">
        <f>(Table2[[#This Row],[Close Price]]-Table2[[#This Row],[50D EMA]])/Table2[[#This Row],[50D EMA]]</f>
        <v>-5.9473331967784482E-2</v>
      </c>
      <c r="U590" s="1">
        <f>(Table2[[#This Row],[Close Price]]-Table2[[#This Row],[200D EMA]])/Table2[[#This Row],[200D EMA]]</f>
        <v>-7.286585252822525E-2</v>
      </c>
      <c r="V590">
        <v>0.88645039641312895</v>
      </c>
      <c r="W590">
        <v>10888</v>
      </c>
      <c r="X590">
        <v>11080.6</v>
      </c>
      <c r="Y590">
        <v>10870</v>
      </c>
      <c r="Z590">
        <v>11247.95</v>
      </c>
      <c r="AA590">
        <v>10770</v>
      </c>
      <c r="AB590">
        <v>11518.15</v>
      </c>
      <c r="AC590" s="1">
        <f>(Table2[[#This Row],[Close Price]]/Table2[[#This Row],[Day Low]])-1</f>
        <v>5.6805657604703796E-3</v>
      </c>
      <c r="AD590" s="1">
        <f>(Table2[[#This Row],[Day High]]/Table2[[#This Row],[Close Price]])-1</f>
        <v>1.1940802842048015E-2</v>
      </c>
      <c r="AE590" s="1">
        <f>(Table2[[#This Row],[Close Price]]/Table2[[#This Row],[Current Week Low]])-1</f>
        <v>7.3459061637535239E-3</v>
      </c>
      <c r="AF590" s="1">
        <f>(Table2[[#This Row],[Current Week High]]/Table2[[#This Row],[Close Price]])-1</f>
        <v>2.7224117225350231E-2</v>
      </c>
      <c r="AG590" s="1">
        <f>(Table2[[#This Row],[Close Price]]/Table2[[#This Row],[Current Month Low]])-1</f>
        <v>1.6699164345403972E-2</v>
      </c>
      <c r="AH590" s="1">
        <f>(Table2[[#This Row],[Current Month High]]/Table2[[#This Row],[Close Price]])-1</f>
        <v>5.1900254341383567E-2</v>
      </c>
      <c r="AI590">
        <v>24.9332182632638</v>
      </c>
      <c r="AJ590">
        <v>12.448588725205701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-0.01</v>
      </c>
      <c r="AM590" t="s">
        <v>3189</v>
      </c>
      <c r="AN590">
        <v>-3.12</v>
      </c>
      <c r="AO590" t="s">
        <v>3189</v>
      </c>
      <c r="AP590">
        <v>3.1067374941801999E-2</v>
      </c>
      <c r="AQ590">
        <f>(Table2[[#This Row],[Sharpe Ratio]]-AVERAGE(Table2[Sharpe Ratio]))/_xlfn.STDEV.P(Table2[Sharpe Ratio])</f>
        <v>-0.30158292488361643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535</v>
      </c>
      <c r="AT590">
        <f>_xlfn.RANK.AVG(Table2[[#This Row],[6M Return vs Nifty Z-Score]],Table2[6M Return vs Nifty Z-Score])</f>
        <v>630</v>
      </c>
      <c r="AU590">
        <f>_xlfn.RANK.AVG(Table2[[#This Row],[Sharpe Ratio Z-Score]],Table2[Sharpe Ratio Z-Score])</f>
        <v>425</v>
      </c>
      <c r="AV590">
        <f>(Table2[[#This Row],[Rank 1Y]]+Table2[[#This Row],[Rank 6M]]+Table2[[#This Row],[Rank Sharpe]])/3</f>
        <v>530</v>
      </c>
    </row>
    <row r="591" spans="1:48" x14ac:dyDescent="0.3">
      <c r="A591" t="s">
        <v>971</v>
      </c>
      <c r="B591" t="s">
        <v>972</v>
      </c>
      <c r="C591" t="s">
        <v>3145</v>
      </c>
      <c r="D591" t="s">
        <v>27</v>
      </c>
      <c r="E591">
        <v>15477.162814658999</v>
      </c>
      <c r="F591">
        <v>79.17</v>
      </c>
      <c r="G591">
        <v>-30.47193486363</v>
      </c>
      <c r="H591">
        <f>(Table2[[#This Row],[1Y Return vs Nifty]]-AVERAGE(Table2[1Y Return vs Nifty]))/_xlfn.STDEV.P(Table2[1Y Return vs Nifty])</f>
        <v>-0.93847698853482087</v>
      </c>
      <c r="I591">
        <v>20.684134626251499</v>
      </c>
      <c r="J591">
        <f>(Table2[[#This Row],[1M Return vs Nifty]]-AVERAGE(Table2[1M Return vs Nifty]))/_xlfn.STDEV.P(Table2[1M Return vs Nifty])</f>
        <v>1.4820274620000371</v>
      </c>
      <c r="K591">
        <v>0.86663241784289902</v>
      </c>
      <c r="L591">
        <f>(Table2[[#This Row],[6M Return vs Nifty]]-AVERAGE(Table2[6M Return vs Nifty]))/_xlfn.STDEV.P(Table2[6M Return vs Nifty])</f>
        <v>-0.20755807836019541</v>
      </c>
      <c r="M591">
        <v>16.864782998483701</v>
      </c>
      <c r="N591">
        <f>(Table2[[#This Row],[1W Return vs Nifty]]-AVERAGE(Table2[1W Return vs Nifty]))/_xlfn.STDEV.P(Table2[1W Return vs Nifty])</f>
        <v>3.2218763750563668</v>
      </c>
      <c r="O591">
        <v>73.34</v>
      </c>
      <c r="P591">
        <v>76.824925165336793</v>
      </c>
      <c r="Q591">
        <v>82.552532387608196</v>
      </c>
      <c r="R591">
        <v>66.690940010187006</v>
      </c>
      <c r="S591" s="1">
        <f>(Table2[[#This Row],[Close Price]]-Table2[[#This Row],[20D EMA]])/Table2[[#This Row],[20D EMA]]</f>
        <v>7.9492773384237769E-2</v>
      </c>
      <c r="T591" s="1">
        <f>(Table2[[#This Row],[Close Price]]-Table2[[#This Row],[50D EMA]])/Table2[[#This Row],[50D EMA]]</f>
        <v>3.05249218221341E-2</v>
      </c>
      <c r="U591" s="1">
        <f>(Table2[[#This Row],[Close Price]]-Table2[[#This Row],[200D EMA]])/Table2[[#This Row],[200D EMA]]</f>
        <v>-4.0974301935720381E-2</v>
      </c>
      <c r="V591">
        <v>2.35062307859301</v>
      </c>
      <c r="W591">
        <v>78.510000000000005</v>
      </c>
      <c r="X591">
        <v>81.61</v>
      </c>
      <c r="Y591">
        <v>67.88</v>
      </c>
      <c r="Z591">
        <v>85.5</v>
      </c>
      <c r="AA591">
        <v>65.819999999999993</v>
      </c>
      <c r="AB591">
        <v>85.5</v>
      </c>
      <c r="AC591" s="1">
        <f>(Table2[[#This Row],[Close Price]]/Table2[[#This Row],[Day Low]])-1</f>
        <v>8.40657241115772E-3</v>
      </c>
      <c r="AD591" s="1">
        <f>(Table2[[#This Row],[Day High]]/Table2[[#This Row],[Close Price]])-1</f>
        <v>3.0819754957685852E-2</v>
      </c>
      <c r="AE591" s="1">
        <f>(Table2[[#This Row],[Close Price]]/Table2[[#This Row],[Current Week Low]])-1</f>
        <v>0.16632292280495009</v>
      </c>
      <c r="AF591" s="1">
        <f>(Table2[[#This Row],[Current Week High]]/Table2[[#This Row],[Close Price]])-1</f>
        <v>7.9954528230390176E-2</v>
      </c>
      <c r="AG591" s="1">
        <f>(Table2[[#This Row],[Close Price]]/Table2[[#This Row],[Current Month Low]])-1</f>
        <v>0.20282588878760266</v>
      </c>
      <c r="AH591" s="1">
        <f>(Table2[[#This Row],[Current Month High]]/Table2[[#This Row],[Close Price]])-1</f>
        <v>7.9954528230390176E-2</v>
      </c>
      <c r="AI591">
        <v>40.709864847795799</v>
      </c>
      <c r="AJ591">
        <v>21.706379707917002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-0.13</v>
      </c>
      <c r="AM591" t="s">
        <v>3189</v>
      </c>
      <c r="AN591">
        <v>11.68</v>
      </c>
      <c r="AO591" t="s">
        <v>3190</v>
      </c>
      <c r="AP591">
        <v>-1.1898330540217E-2</v>
      </c>
      <c r="AQ591">
        <f>(Table2[[#This Row],[Sharpe Ratio]]-AVERAGE(Table2[Sharpe Ratio]))/_xlfn.STDEV.P(Table2[Sharpe Ratio])</f>
        <v>-0.79773648599878266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644</v>
      </c>
      <c r="AT591">
        <f>_xlfn.RANK.AVG(Table2[[#This Row],[6M Return vs Nifty Z-Score]],Table2[6M Return vs Nifty Z-Score])</f>
        <v>365</v>
      </c>
      <c r="AU591">
        <f>_xlfn.RANK.AVG(Table2[[#This Row],[Sharpe Ratio Z-Score]],Table2[Sharpe Ratio Z-Score])</f>
        <v>581</v>
      </c>
      <c r="AV591">
        <f>(Table2[[#This Row],[Rank 1Y]]+Table2[[#This Row],[Rank 6M]]+Table2[[#This Row],[Rank Sharpe]])/3</f>
        <v>530</v>
      </c>
    </row>
    <row r="592" spans="1:48" x14ac:dyDescent="0.3">
      <c r="A592" t="s">
        <v>1341</v>
      </c>
      <c r="B592" t="s">
        <v>1342</v>
      </c>
      <c r="C592" t="s">
        <v>3148</v>
      </c>
      <c r="D592" t="s">
        <v>51</v>
      </c>
      <c r="E592">
        <v>8579.4735836100008</v>
      </c>
      <c r="F592">
        <v>5168.55</v>
      </c>
      <c r="G592">
        <v>-20.220294340745198</v>
      </c>
      <c r="H592">
        <f>(Table2[[#This Row],[1Y Return vs Nifty]]-AVERAGE(Table2[1Y Return vs Nifty]))/_xlfn.STDEV.P(Table2[1Y Return vs Nifty])</f>
        <v>-0.739301461758614</v>
      </c>
      <c r="I592">
        <v>5.7138493096789702</v>
      </c>
      <c r="J592">
        <f>(Table2[[#This Row],[1M Return vs Nifty]]-AVERAGE(Table2[1M Return vs Nifty]))/_xlfn.STDEV.P(Table2[1M Return vs Nifty])</f>
        <v>9.5410322074186274E-2</v>
      </c>
      <c r="K592">
        <v>2.9369774963052402</v>
      </c>
      <c r="L592">
        <f>(Table2[[#This Row],[6M Return vs Nifty]]-AVERAGE(Table2[6M Return vs Nifty]))/_xlfn.STDEV.P(Table2[6M Return vs Nifty])</f>
        <v>-0.14061009268736233</v>
      </c>
      <c r="M592">
        <v>-1.2025100020771</v>
      </c>
      <c r="N592">
        <f>(Table2[[#This Row],[1W Return vs Nifty]]-AVERAGE(Table2[1W Return vs Nifty]))/_xlfn.STDEV.P(Table2[1W Return vs Nifty])</f>
        <v>-0.60298987873353371</v>
      </c>
      <c r="O592">
        <v>5235.43</v>
      </c>
      <c r="P592">
        <v>5242.70416833733</v>
      </c>
      <c r="Q592">
        <v>5135.9741917187403</v>
      </c>
      <c r="R592">
        <v>44.403729313910297</v>
      </c>
      <c r="S592" s="1">
        <f>(Table2[[#This Row],[Close Price]]-Table2[[#This Row],[20D EMA]])/Table2[[#This Row],[20D EMA]]</f>
        <v>-1.2774499897811662E-2</v>
      </c>
      <c r="T592" s="1">
        <f>(Table2[[#This Row],[Close Price]]-Table2[[#This Row],[50D EMA]])/Table2[[#This Row],[50D EMA]]</f>
        <v>-1.4144259518813748E-2</v>
      </c>
      <c r="U592" s="1">
        <f>(Table2[[#This Row],[Close Price]]-Table2[[#This Row],[200D EMA]])/Table2[[#This Row],[200D EMA]]</f>
        <v>6.3426736710992925E-3</v>
      </c>
      <c r="V592">
        <v>1.8285034124614801</v>
      </c>
      <c r="W592">
        <v>5134</v>
      </c>
      <c r="X592">
        <v>5214.6499999999996</v>
      </c>
      <c r="Y592">
        <v>5106.1000000000004</v>
      </c>
      <c r="Z592">
        <v>5332.45</v>
      </c>
      <c r="AA592">
        <v>5042.6000000000004</v>
      </c>
      <c r="AB592">
        <v>5833.3</v>
      </c>
      <c r="AC592" s="1">
        <f>(Table2[[#This Row],[Close Price]]/Table2[[#This Row],[Day Low]])-1</f>
        <v>6.7296455005843026E-3</v>
      </c>
      <c r="AD592" s="1">
        <f>(Table2[[#This Row],[Day High]]/Table2[[#This Row],[Close Price]])-1</f>
        <v>8.91932940573259E-3</v>
      </c>
      <c r="AE592" s="1">
        <f>(Table2[[#This Row],[Close Price]]/Table2[[#This Row],[Current Week Low]])-1</f>
        <v>1.2230469438514691E-2</v>
      </c>
      <c r="AF592" s="1">
        <f>(Table2[[#This Row],[Current Week High]]/Table2[[#This Row],[Close Price]])-1</f>
        <v>3.1711021466368727E-2</v>
      </c>
      <c r="AG592" s="1">
        <f>(Table2[[#This Row],[Close Price]]/Table2[[#This Row],[Current Month Low]])-1</f>
        <v>2.4977194304525385E-2</v>
      </c>
      <c r="AH592" s="1">
        <f>(Table2[[#This Row],[Current Month High]]/Table2[[#This Row],[Close Price]])-1</f>
        <v>0.12861440829633075</v>
      </c>
      <c r="AI592">
        <v>12.861440829633001</v>
      </c>
      <c r="AJ592">
        <v>11.474048592164401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0.03</v>
      </c>
      <c r="AM592" t="s">
        <v>3190</v>
      </c>
      <c r="AN592">
        <v>-7.21</v>
      </c>
      <c r="AO592" t="s">
        <v>3189</v>
      </c>
      <c r="AP592">
        <v>-5.7852267315685997E-2</v>
      </c>
      <c r="AQ592">
        <f>(Table2[[#This Row],[Sharpe Ratio]]-AVERAGE(Table2[Sharpe Ratio]))/_xlfn.STDEV.P(Table2[Sharpe Ratio])</f>
        <v>-1.3283971401791721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573</v>
      </c>
      <c r="AT592">
        <f>_xlfn.RANK.AVG(Table2[[#This Row],[6M Return vs Nifty Z-Score]],Table2[6M Return vs Nifty Z-Score])</f>
        <v>345</v>
      </c>
      <c r="AU592">
        <f>_xlfn.RANK.AVG(Table2[[#This Row],[Sharpe Ratio Z-Score]],Table2[Sharpe Ratio Z-Score])</f>
        <v>673</v>
      </c>
      <c r="AV592">
        <f>(Table2[[#This Row],[Rank 1Y]]+Table2[[#This Row],[Rank 6M]]+Table2[[#This Row],[Rank Sharpe]])/3</f>
        <v>530.33333333333337</v>
      </c>
    </row>
    <row r="593" spans="1:48" x14ac:dyDescent="0.3">
      <c r="A593" t="s">
        <v>1536</v>
      </c>
      <c r="B593" t="s">
        <v>1537</v>
      </c>
      <c r="C593" t="s">
        <v>3154</v>
      </c>
      <c r="D593" t="s">
        <v>1538</v>
      </c>
      <c r="E593">
        <v>6529.84042099</v>
      </c>
      <c r="F593">
        <v>320.89999999999998</v>
      </c>
      <c r="G593">
        <v>-13.973377623526099</v>
      </c>
      <c r="H593">
        <f>(Table2[[#This Row],[1Y Return vs Nifty]]-AVERAGE(Table2[1Y Return vs Nifty]))/_xlfn.STDEV.P(Table2[1Y Return vs Nifty])</f>
        <v>-0.61793230868485027</v>
      </c>
      <c r="I593">
        <v>1.2913986477556501</v>
      </c>
      <c r="J593">
        <f>(Table2[[#This Row],[1M Return vs Nifty]]-AVERAGE(Table2[1M Return vs Nifty]))/_xlfn.STDEV.P(Table2[1M Return vs Nifty])</f>
        <v>-0.31421753461807933</v>
      </c>
      <c r="K593">
        <v>-38.419879478590602</v>
      </c>
      <c r="L593">
        <f>(Table2[[#This Row],[6M Return vs Nifty]]-AVERAGE(Table2[6M Return vs Nifty]))/_xlfn.STDEV.P(Table2[6M Return vs Nifty])</f>
        <v>-1.4779515325429384</v>
      </c>
      <c r="M593">
        <v>7.2586914766475896</v>
      </c>
      <c r="N593">
        <f>(Table2[[#This Row],[1W Return vs Nifty]]-AVERAGE(Table2[1W Return vs Nifty]))/_xlfn.STDEV.P(Table2[1W Return vs Nifty])</f>
        <v>1.1882559931016514</v>
      </c>
      <c r="O593">
        <v>316.44</v>
      </c>
      <c r="P593">
        <v>345.414074995455</v>
      </c>
      <c r="Q593">
        <v>371.96974806796999</v>
      </c>
      <c r="R593">
        <v>62.090631404342602</v>
      </c>
      <c r="S593" s="1">
        <f>(Table2[[#This Row],[Close Price]]-Table2[[#This Row],[20D EMA]])/Table2[[#This Row],[20D EMA]]</f>
        <v>1.4094299077234166E-2</v>
      </c>
      <c r="T593" s="1">
        <f>(Table2[[#This Row],[Close Price]]-Table2[[#This Row],[50D EMA]])/Table2[[#This Row],[50D EMA]]</f>
        <v>-7.0970110282210064E-2</v>
      </c>
      <c r="U593" s="1">
        <f>(Table2[[#This Row],[Close Price]]-Table2[[#This Row],[200D EMA]])/Table2[[#This Row],[200D EMA]]</f>
        <v>-0.1372954341938529</v>
      </c>
      <c r="V593">
        <v>1.0493933488321501</v>
      </c>
      <c r="W593">
        <v>315.14999999999998</v>
      </c>
      <c r="X593">
        <v>332</v>
      </c>
      <c r="Y593">
        <v>299.45</v>
      </c>
      <c r="Z593">
        <v>332</v>
      </c>
      <c r="AA593">
        <v>280.7</v>
      </c>
      <c r="AB593">
        <v>345.3</v>
      </c>
      <c r="AC593" s="1">
        <f>(Table2[[#This Row],[Close Price]]/Table2[[#This Row],[Day Low]])-1</f>
        <v>1.8245280025384725E-2</v>
      </c>
      <c r="AD593" s="1">
        <f>(Table2[[#This Row],[Day High]]/Table2[[#This Row],[Close Price]])-1</f>
        <v>3.4590215020255499E-2</v>
      </c>
      <c r="AE593" s="1">
        <f>(Table2[[#This Row],[Close Price]]/Table2[[#This Row],[Current Week Low]])-1</f>
        <v>7.163132409417261E-2</v>
      </c>
      <c r="AF593" s="1">
        <f>(Table2[[#This Row],[Current Week High]]/Table2[[#This Row],[Close Price]])-1</f>
        <v>3.4590215020255499E-2</v>
      </c>
      <c r="AG593" s="1">
        <f>(Table2[[#This Row],[Close Price]]/Table2[[#This Row],[Current Month Low]])-1</f>
        <v>0.14321339508371933</v>
      </c>
      <c r="AH593" s="1">
        <f>(Table2[[#This Row],[Current Month High]]/Table2[[#This Row],[Close Price]])-1</f>
        <v>7.6036148332814024E-2</v>
      </c>
      <c r="AI593">
        <v>83.234652539731997</v>
      </c>
      <c r="AJ593">
        <v>23.660886319845801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-0.16</v>
      </c>
      <c r="AM593" t="s">
        <v>3189</v>
      </c>
      <c r="AN593">
        <v>-1.47</v>
      </c>
      <c r="AO593" t="s">
        <v>3189</v>
      </c>
      <c r="AP593">
        <v>6.1729240035202998E-2</v>
      </c>
      <c r="AQ593">
        <f>(Table2[[#This Row],[Sharpe Ratio]]-AVERAGE(Table2[Sharpe Ratio]))/_xlfn.STDEV.P(Table2[Sharpe Ratio])</f>
        <v>5.2490012726829689E-2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526</v>
      </c>
      <c r="AT593">
        <f>_xlfn.RANK.AVG(Table2[[#This Row],[6M Return vs Nifty Z-Score]],Table2[6M Return vs Nifty Z-Score])</f>
        <v>726</v>
      </c>
      <c r="AU593">
        <f>_xlfn.RANK.AVG(Table2[[#This Row],[Sharpe Ratio Z-Score]],Table2[Sharpe Ratio Z-Score])</f>
        <v>339</v>
      </c>
      <c r="AV593">
        <f>(Table2[[#This Row],[Rank 1Y]]+Table2[[#This Row],[Rank 6M]]+Table2[[#This Row],[Rank Sharpe]])/3</f>
        <v>530.33333333333337</v>
      </c>
    </row>
    <row r="594" spans="1:48" x14ac:dyDescent="0.3">
      <c r="A594" t="s">
        <v>1584</v>
      </c>
      <c r="B594" t="s">
        <v>1585</v>
      </c>
      <c r="C594" t="s">
        <v>3144</v>
      </c>
      <c r="D594" t="s">
        <v>491</v>
      </c>
      <c r="E594">
        <v>6145.0643583999999</v>
      </c>
      <c r="F594">
        <v>281.60000000000002</v>
      </c>
      <c r="G594">
        <v>-36.121282998748903</v>
      </c>
      <c r="H594">
        <f>(Table2[[#This Row],[1Y Return vs Nifty]]-AVERAGE(Table2[1Y Return vs Nifty]))/_xlfn.STDEV.P(Table2[1Y Return vs Nifty])</f>
        <v>-1.048236191292923</v>
      </c>
      <c r="I594">
        <v>1.2822404131852201</v>
      </c>
      <c r="J594">
        <f>(Table2[[#This Row],[1M Return vs Nifty]]-AVERAGE(Table2[1M Return vs Nifty]))/_xlfn.STDEV.P(Table2[1M Return vs Nifty])</f>
        <v>-0.31506581270752643</v>
      </c>
      <c r="K594">
        <v>-12.624631401074501</v>
      </c>
      <c r="L594">
        <f>(Table2[[#This Row],[6M Return vs Nifty]]-AVERAGE(Table2[6M Return vs Nifty]))/_xlfn.STDEV.P(Table2[6M Return vs Nifty])</f>
        <v>-0.64382010359132991</v>
      </c>
      <c r="M594">
        <v>4.0529004358070004</v>
      </c>
      <c r="N594">
        <f>(Table2[[#This Row],[1W Return vs Nifty]]-AVERAGE(Table2[1W Return vs Nifty]))/_xlfn.STDEV.P(Table2[1W Return vs Nifty])</f>
        <v>0.50958642326445602</v>
      </c>
      <c r="O594">
        <v>283.69</v>
      </c>
      <c r="P594">
        <v>292.88472058614798</v>
      </c>
      <c r="Q594">
        <v>306.109466037027</v>
      </c>
      <c r="R594">
        <v>50.120601084239198</v>
      </c>
      <c r="S594" s="1">
        <f>(Table2[[#This Row],[Close Price]]-Table2[[#This Row],[20D EMA]])/Table2[[#This Row],[20D EMA]]</f>
        <v>-7.3671965878246504E-3</v>
      </c>
      <c r="T594" s="1">
        <f>(Table2[[#This Row],[Close Price]]-Table2[[#This Row],[50D EMA]])/Table2[[#This Row],[50D EMA]]</f>
        <v>-3.8529563998982018E-2</v>
      </c>
      <c r="U594" s="1">
        <f>(Table2[[#This Row],[Close Price]]-Table2[[#This Row],[200D EMA]])/Table2[[#This Row],[200D EMA]]</f>
        <v>-8.0067651465774395E-2</v>
      </c>
      <c r="V594">
        <v>0.657412504017305</v>
      </c>
      <c r="W594">
        <v>280.75</v>
      </c>
      <c r="X594">
        <v>290.05</v>
      </c>
      <c r="Y594">
        <v>273.75</v>
      </c>
      <c r="Z594">
        <v>290.39999999999998</v>
      </c>
      <c r="AA594">
        <v>261.10000000000002</v>
      </c>
      <c r="AB594">
        <v>299.64999999999998</v>
      </c>
      <c r="AC594" s="1">
        <f>(Table2[[#This Row],[Close Price]]/Table2[[#This Row],[Day Low]])-1</f>
        <v>3.0276046304542614E-3</v>
      </c>
      <c r="AD594" s="1">
        <f>(Table2[[#This Row],[Day High]]/Table2[[#This Row],[Close Price]])-1</f>
        <v>3.0007102272727293E-2</v>
      </c>
      <c r="AE594" s="1">
        <f>(Table2[[#This Row],[Close Price]]/Table2[[#This Row],[Current Week Low]])-1</f>
        <v>2.8675799086758103E-2</v>
      </c>
      <c r="AF594" s="1">
        <f>(Table2[[#This Row],[Current Week High]]/Table2[[#This Row],[Close Price]])-1</f>
        <v>3.1249999999999778E-2</v>
      </c>
      <c r="AG594" s="1">
        <f>(Table2[[#This Row],[Close Price]]/Table2[[#This Row],[Current Month Low]])-1</f>
        <v>7.8513979318268756E-2</v>
      </c>
      <c r="AH594" s="1">
        <f>(Table2[[#This Row],[Current Month High]]/Table2[[#This Row],[Close Price]])-1</f>
        <v>6.4098011363636243E-2</v>
      </c>
      <c r="AI594">
        <v>43.920454545454497</v>
      </c>
      <c r="AJ594">
        <v>7.8513979318268703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-0.03</v>
      </c>
      <c r="AM594" t="s">
        <v>3189</v>
      </c>
      <c r="AN594">
        <v>-1.81</v>
      </c>
      <c r="AO594" t="s">
        <v>3189</v>
      </c>
      <c r="AP594">
        <v>5.1216574634939997E-2</v>
      </c>
      <c r="AQ594">
        <f>(Table2[[#This Row],[Sharpe Ratio]]-AVERAGE(Table2[Sharpe Ratio]))/_xlfn.STDEV.P(Table2[Sharpe Ratio])</f>
        <v>-6.890672256791644E-2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672</v>
      </c>
      <c r="AT594">
        <f>_xlfn.RANK.AVG(Table2[[#This Row],[6M Return vs Nifty Z-Score]],Table2[6M Return vs Nifty Z-Score])</f>
        <v>556</v>
      </c>
      <c r="AU594">
        <f>_xlfn.RANK.AVG(Table2[[#This Row],[Sharpe Ratio Z-Score]],Table2[Sharpe Ratio Z-Score])</f>
        <v>375</v>
      </c>
      <c r="AV594">
        <f>(Table2[[#This Row],[Rank 1Y]]+Table2[[#This Row],[Rank 6M]]+Table2[[#This Row],[Rank Sharpe]])/3</f>
        <v>534.33333333333337</v>
      </c>
    </row>
    <row r="595" spans="1:48" x14ac:dyDescent="0.3">
      <c r="A595" t="s">
        <v>1714</v>
      </c>
      <c r="B595" t="s">
        <v>1715</v>
      </c>
      <c r="C595" t="s">
        <v>3153</v>
      </c>
      <c r="D595" t="s">
        <v>271</v>
      </c>
      <c r="E595">
        <v>5030.9545325210001</v>
      </c>
      <c r="F595">
        <v>235.79</v>
      </c>
      <c r="G595">
        <v>-11.499691596943601</v>
      </c>
      <c r="H595">
        <f>(Table2[[#This Row],[1Y Return vs Nifty]]-AVERAGE(Table2[1Y Return vs Nifty]))/_xlfn.STDEV.P(Table2[1Y Return vs Nifty])</f>
        <v>-0.56987193080448484</v>
      </c>
      <c r="I595">
        <v>9.6622483031815598</v>
      </c>
      <c r="J595">
        <f>(Table2[[#This Row],[1M Return vs Nifty]]-AVERAGE(Table2[1M Return vs Nifty]))/_xlfn.STDEV.P(Table2[1M Return vs Nifty])</f>
        <v>0.46112931833111004</v>
      </c>
      <c r="K595">
        <v>0.68682254606104798</v>
      </c>
      <c r="L595">
        <f>(Table2[[#This Row],[6M Return vs Nifty]]-AVERAGE(Table2[6M Return vs Nifty]))/_xlfn.STDEV.P(Table2[6M Return vs Nifty])</f>
        <v>-0.21337252390606834</v>
      </c>
      <c r="M595">
        <v>0.78441849542035202</v>
      </c>
      <c r="N595">
        <f>(Table2[[#This Row],[1W Return vs Nifty]]-AVERAGE(Table2[1W Return vs Nifty]))/_xlfn.STDEV.P(Table2[1W Return vs Nifty])</f>
        <v>-0.18235488053343904</v>
      </c>
      <c r="O595">
        <v>233.63</v>
      </c>
      <c r="P595">
        <v>238.56735419622399</v>
      </c>
      <c r="Q595">
        <v>240.539416629306</v>
      </c>
      <c r="R595">
        <v>55.552879370502602</v>
      </c>
      <c r="S595" s="1">
        <f>(Table2[[#This Row],[Close Price]]-Table2[[#This Row],[20D EMA]])/Table2[[#This Row],[20D EMA]]</f>
        <v>9.2453880066772111E-3</v>
      </c>
      <c r="T595" s="1">
        <f>(Table2[[#This Row],[Close Price]]-Table2[[#This Row],[50D EMA]])/Table2[[#This Row],[50D EMA]]</f>
        <v>-1.1641803236580286E-2</v>
      </c>
      <c r="U595" s="1">
        <f>(Table2[[#This Row],[Close Price]]-Table2[[#This Row],[200D EMA]])/Table2[[#This Row],[200D EMA]]</f>
        <v>-1.9744858018947108E-2</v>
      </c>
      <c r="V595">
        <v>0.47590123214825503</v>
      </c>
      <c r="W595">
        <v>231.3</v>
      </c>
      <c r="X595">
        <v>237.46</v>
      </c>
      <c r="Y595">
        <v>225.82</v>
      </c>
      <c r="Z595">
        <v>249.23</v>
      </c>
      <c r="AA595">
        <v>221.61</v>
      </c>
      <c r="AB595">
        <v>251.5</v>
      </c>
      <c r="AC595" s="1">
        <f>(Table2[[#This Row],[Close Price]]/Table2[[#This Row],[Day Low]])-1</f>
        <v>1.9412019022913896E-2</v>
      </c>
      <c r="AD595" s="1">
        <f>(Table2[[#This Row],[Day High]]/Table2[[#This Row],[Close Price]])-1</f>
        <v>7.0825734763986237E-3</v>
      </c>
      <c r="AE595" s="1">
        <f>(Table2[[#This Row],[Close Price]]/Table2[[#This Row],[Current Week Low]])-1</f>
        <v>4.4150208130369295E-2</v>
      </c>
      <c r="AF595" s="1">
        <f>(Table2[[#This Row],[Current Week High]]/Table2[[#This Row],[Close Price]])-1</f>
        <v>5.6999872768141113E-2</v>
      </c>
      <c r="AG595" s="1">
        <f>(Table2[[#This Row],[Close Price]]/Table2[[#This Row],[Current Month Low]])-1</f>
        <v>6.3986282207481482E-2</v>
      </c>
      <c r="AH595" s="1">
        <f>(Table2[[#This Row],[Current Month High]]/Table2[[#This Row],[Close Price]])-1</f>
        <v>6.6627083421688882E-2</v>
      </c>
      <c r="AI595">
        <v>26.001950888502499</v>
      </c>
      <c r="AJ595">
        <v>24.756613756613699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-0.05</v>
      </c>
      <c r="AM595" t="s">
        <v>3189</v>
      </c>
      <c r="AN595">
        <v>-2.81</v>
      </c>
      <c r="AO595" t="s">
        <v>3189</v>
      </c>
      <c r="AP595">
        <v>-0.119005517619035</v>
      </c>
      <c r="AQ595">
        <f>(Table2[[#This Row],[Sharpe Ratio]]-AVERAGE(Table2[Sharpe Ratio]))/_xlfn.STDEV.P(Table2[Sharpe Ratio])</f>
        <v>-2.0345743708654345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513</v>
      </c>
      <c r="AT595">
        <f>_xlfn.RANK.AVG(Table2[[#This Row],[6M Return vs Nifty Z-Score]],Table2[6M Return vs Nifty Z-Score])</f>
        <v>367</v>
      </c>
      <c r="AU595">
        <f>_xlfn.RANK.AVG(Table2[[#This Row],[Sharpe Ratio Z-Score]],Table2[Sharpe Ratio Z-Score])</f>
        <v>725</v>
      </c>
      <c r="AV595">
        <f>(Table2[[#This Row],[Rank 1Y]]+Table2[[#This Row],[Rank 6M]]+Table2[[#This Row],[Rank Sharpe]])/3</f>
        <v>535</v>
      </c>
    </row>
    <row r="596" spans="1:48" x14ac:dyDescent="0.3">
      <c r="A596" t="s">
        <v>83</v>
      </c>
      <c r="B596" t="s">
        <v>84</v>
      </c>
      <c r="C596" t="s">
        <v>3153</v>
      </c>
      <c r="D596" t="s">
        <v>85</v>
      </c>
      <c r="E596">
        <v>284949.98409609997</v>
      </c>
      <c r="F596">
        <v>3212.35</v>
      </c>
      <c r="G596">
        <v>-24.613051803085298</v>
      </c>
      <c r="H596">
        <f>(Table2[[#This Row],[1Y Return vs Nifty]]-AVERAGE(Table2[1Y Return vs Nifty]))/_xlfn.STDEV.P(Table2[1Y Return vs Nifty])</f>
        <v>-0.82464680522911438</v>
      </c>
      <c r="I596">
        <v>1.8084755459623201</v>
      </c>
      <c r="J596">
        <f>(Table2[[#This Row],[1M Return vs Nifty]]-AVERAGE(Table2[1M Return vs Nifty]))/_xlfn.STDEV.P(Table2[1M Return vs Nifty])</f>
        <v>-0.26632347818888508</v>
      </c>
      <c r="K596">
        <v>-10.2622782947847</v>
      </c>
      <c r="L596">
        <f>(Table2[[#This Row],[6M Return vs Nifty]]-AVERAGE(Table2[6M Return vs Nifty]))/_xlfn.STDEV.P(Table2[6M Return vs Nifty])</f>
        <v>-0.5674295619568287</v>
      </c>
      <c r="M596">
        <v>-0.63230277401966495</v>
      </c>
      <c r="N596">
        <f>(Table2[[#This Row],[1W Return vs Nifty]]-AVERAGE(Table2[1W Return vs Nifty]))/_xlfn.STDEV.P(Table2[1W Return vs Nifty])</f>
        <v>-0.48227636707485472</v>
      </c>
      <c r="O596">
        <v>3264.68</v>
      </c>
      <c r="P596">
        <v>3356.4523325298601</v>
      </c>
      <c r="Q596">
        <v>3421.2594820975</v>
      </c>
      <c r="R596">
        <v>42.748002972811399</v>
      </c>
      <c r="S596" s="1">
        <f>(Table2[[#This Row],[Close Price]]-Table2[[#This Row],[20D EMA]])/Table2[[#This Row],[20D EMA]]</f>
        <v>-1.6029136086844632E-2</v>
      </c>
      <c r="T596" s="1">
        <f>(Table2[[#This Row],[Close Price]]-Table2[[#This Row],[50D EMA]])/Table2[[#This Row],[50D EMA]]</f>
        <v>-4.2932929847761571E-2</v>
      </c>
      <c r="U596" s="1">
        <f>(Table2[[#This Row],[Close Price]]-Table2[[#This Row],[200D EMA]])/Table2[[#This Row],[200D EMA]]</f>
        <v>-6.1062156551020284E-2</v>
      </c>
      <c r="V596">
        <v>1.1394238191324899</v>
      </c>
      <c r="W596">
        <v>3200.35</v>
      </c>
      <c r="X596">
        <v>3305</v>
      </c>
      <c r="Y596">
        <v>3200.35</v>
      </c>
      <c r="Z596">
        <v>3369.85</v>
      </c>
      <c r="AA596">
        <v>3106</v>
      </c>
      <c r="AB596">
        <v>3369.85</v>
      </c>
      <c r="AC596" s="1">
        <f>(Table2[[#This Row],[Close Price]]/Table2[[#This Row],[Day Low]])-1</f>
        <v>3.7495898886059642E-3</v>
      </c>
      <c r="AD596" s="1">
        <f>(Table2[[#This Row],[Day High]]/Table2[[#This Row],[Close Price]])-1</f>
        <v>2.8841813625539059E-2</v>
      </c>
      <c r="AE596" s="1">
        <f>(Table2[[#This Row],[Close Price]]/Table2[[#This Row],[Current Week Low]])-1</f>
        <v>3.7495898886059642E-3</v>
      </c>
      <c r="AF596" s="1">
        <f>(Table2[[#This Row],[Current Week High]]/Table2[[#This Row],[Close Price]])-1</f>
        <v>4.9029526670506085E-2</v>
      </c>
      <c r="AG596" s="1">
        <f>(Table2[[#This Row],[Close Price]]/Table2[[#This Row],[Current Month Low]])-1</f>
        <v>3.4240180296200906E-2</v>
      </c>
      <c r="AH596" s="1">
        <f>(Table2[[#This Row],[Current Month High]]/Table2[[#This Row],[Close Price]])-1</f>
        <v>4.9029526670506085E-2</v>
      </c>
      <c r="AI596">
        <v>21.0002023440783</v>
      </c>
      <c r="AJ596">
        <v>5.1282051282051304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-0.06</v>
      </c>
      <c r="AM596" t="s">
        <v>3189</v>
      </c>
      <c r="AN596">
        <v>0.82</v>
      </c>
      <c r="AO596" t="s">
        <v>3190</v>
      </c>
      <c r="AP596">
        <v>8.9951371949590006E-3</v>
      </c>
      <c r="AQ596">
        <f>(Table2[[#This Row],[Sharpe Ratio]]-AVERAGE(Table2[Sharpe Ratio]))/_xlfn.STDEV.P(Table2[Sharpe Ratio])</f>
        <v>-0.55646572587613818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606</v>
      </c>
      <c r="AT596">
        <f>_xlfn.RANK.AVG(Table2[[#This Row],[6M Return vs Nifty Z-Score]],Table2[6M Return vs Nifty Z-Score])</f>
        <v>518</v>
      </c>
      <c r="AU596">
        <f>_xlfn.RANK.AVG(Table2[[#This Row],[Sharpe Ratio Z-Score]],Table2[Sharpe Ratio Z-Score])</f>
        <v>484</v>
      </c>
      <c r="AV596">
        <f>(Table2[[#This Row],[Rank 1Y]]+Table2[[#This Row],[Rank 6M]]+Table2[[#This Row],[Rank Sharpe]])/3</f>
        <v>536</v>
      </c>
    </row>
    <row r="597" spans="1:48" x14ac:dyDescent="0.3">
      <c r="A597" t="s">
        <v>517</v>
      </c>
      <c r="B597" t="s">
        <v>518</v>
      </c>
      <c r="C597" t="s">
        <v>3152</v>
      </c>
      <c r="D597" t="s">
        <v>468</v>
      </c>
      <c r="E597">
        <v>40740.6059952</v>
      </c>
      <c r="F597">
        <v>1468</v>
      </c>
      <c r="G597">
        <v>-30.990571985998098</v>
      </c>
      <c r="H597">
        <f>(Table2[[#This Row],[1Y Return vs Nifty]]-AVERAGE(Table2[1Y Return vs Nifty]))/_xlfn.STDEV.P(Table2[1Y Return vs Nifty])</f>
        <v>-0.94855340721364256</v>
      </c>
      <c r="I597">
        <v>2.8609433342470001</v>
      </c>
      <c r="J597">
        <f>(Table2[[#This Row],[1M Return vs Nifty]]-AVERAGE(Table2[1M Return vs Nifty]))/_xlfn.STDEV.P(Table2[1M Return vs Nifty])</f>
        <v>-0.16883903860777533</v>
      </c>
      <c r="K597">
        <v>-13.716910176382401</v>
      </c>
      <c r="L597">
        <f>(Table2[[#This Row],[6M Return vs Nifty]]-AVERAGE(Table2[6M Return vs Nifty]))/_xlfn.STDEV.P(Table2[6M Return vs Nifty])</f>
        <v>-0.67914071973439538</v>
      </c>
      <c r="M597">
        <v>-1.0840762963610799</v>
      </c>
      <c r="N597">
        <f>(Table2[[#This Row],[1W Return vs Nifty]]-AVERAGE(Table2[1W Return vs Nifty]))/_xlfn.STDEV.P(Table2[1W Return vs Nifty])</f>
        <v>-0.57791732999640799</v>
      </c>
      <c r="O597">
        <v>1485.87</v>
      </c>
      <c r="P597">
        <v>1496.7553465022499</v>
      </c>
      <c r="Q597">
        <v>1504.9423018267901</v>
      </c>
      <c r="R597">
        <v>45.239211822804698</v>
      </c>
      <c r="S597" s="1">
        <f>(Table2[[#This Row],[Close Price]]-Table2[[#This Row],[20D EMA]])/Table2[[#This Row],[20D EMA]]</f>
        <v>-1.2026624132662946E-2</v>
      </c>
      <c r="T597" s="1">
        <f>(Table2[[#This Row],[Close Price]]-Table2[[#This Row],[50D EMA]])/Table2[[#This Row],[50D EMA]]</f>
        <v>-1.9211788065062192E-2</v>
      </c>
      <c r="U597" s="1">
        <f>(Table2[[#This Row],[Close Price]]-Table2[[#This Row],[200D EMA]])/Table2[[#This Row],[200D EMA]]</f>
        <v>-2.4547321038120379E-2</v>
      </c>
      <c r="V597">
        <v>1.1641034809866699</v>
      </c>
      <c r="W597">
        <v>1457.8</v>
      </c>
      <c r="X597">
        <v>1498.1</v>
      </c>
      <c r="Y597">
        <v>1435.05</v>
      </c>
      <c r="Z597">
        <v>1519</v>
      </c>
      <c r="AA597">
        <v>1400</v>
      </c>
      <c r="AB597">
        <v>1556.7</v>
      </c>
      <c r="AC597" s="1">
        <f>(Table2[[#This Row],[Close Price]]/Table2[[#This Row],[Day Low]])-1</f>
        <v>6.9968445602963669E-3</v>
      </c>
      <c r="AD597" s="1">
        <f>(Table2[[#This Row],[Day High]]/Table2[[#This Row],[Close Price]])-1</f>
        <v>2.050408719346053E-2</v>
      </c>
      <c r="AE597" s="1">
        <f>(Table2[[#This Row],[Close Price]]/Table2[[#This Row],[Current Week Low]])-1</f>
        <v>2.2960872443468894E-2</v>
      </c>
      <c r="AF597" s="1">
        <f>(Table2[[#This Row],[Current Week High]]/Table2[[#This Row],[Close Price]])-1</f>
        <v>3.4741144414168978E-2</v>
      </c>
      <c r="AG597" s="1">
        <f>(Table2[[#This Row],[Close Price]]/Table2[[#This Row],[Current Month Low]])-1</f>
        <v>4.8571428571428488E-2</v>
      </c>
      <c r="AH597" s="1">
        <f>(Table2[[#This Row],[Current Month High]]/Table2[[#This Row],[Close Price]])-1</f>
        <v>6.0422343324250782E-2</v>
      </c>
      <c r="AI597">
        <v>20.844686648501298</v>
      </c>
      <c r="AJ597">
        <v>12.4904214559387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7.0000000000000007E-2</v>
      </c>
      <c r="AM597" t="s">
        <v>3190</v>
      </c>
      <c r="AN597">
        <v>-3.47</v>
      </c>
      <c r="AO597" t="s">
        <v>3189</v>
      </c>
      <c r="AP597">
        <v>4.1115516531224999E-2</v>
      </c>
      <c r="AQ597">
        <f>(Table2[[#This Row],[Sharpe Ratio]]-AVERAGE(Table2[Sharpe Ratio]))/_xlfn.STDEV.P(Table2[Sharpe Ratio])</f>
        <v>-0.18555035480821036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645</v>
      </c>
      <c r="AT597">
        <f>_xlfn.RANK.AVG(Table2[[#This Row],[6M Return vs Nifty Z-Score]],Table2[6M Return vs Nifty Z-Score])</f>
        <v>569</v>
      </c>
      <c r="AU597">
        <f>_xlfn.RANK.AVG(Table2[[#This Row],[Sharpe Ratio Z-Score]],Table2[Sharpe Ratio Z-Score])</f>
        <v>396</v>
      </c>
      <c r="AV597">
        <f>(Table2[[#This Row],[Rank 1Y]]+Table2[[#This Row],[Rank 6M]]+Table2[[#This Row],[Rank Sharpe]])/3</f>
        <v>536.66666666666663</v>
      </c>
    </row>
    <row r="598" spans="1:48" x14ac:dyDescent="0.3">
      <c r="A598" t="s">
        <v>1650</v>
      </c>
      <c r="B598" t="s">
        <v>1651</v>
      </c>
      <c r="C598" t="s">
        <v>3150</v>
      </c>
      <c r="D598" t="s">
        <v>262</v>
      </c>
      <c r="E598">
        <v>5548.3788203199902</v>
      </c>
      <c r="F598">
        <v>2037.35</v>
      </c>
      <c r="G598">
        <v>-32.758686224791496</v>
      </c>
      <c r="H598">
        <f>(Table2[[#This Row],[1Y Return vs Nifty]]-AVERAGE(Table2[1Y Return vs Nifty]))/_xlfn.STDEV.P(Table2[1Y Return vs Nifty])</f>
        <v>-0.98290547838957265</v>
      </c>
      <c r="I598">
        <v>-1.99144875639809</v>
      </c>
      <c r="J598">
        <f>(Table2[[#This Row],[1M Return vs Nifty]]-AVERAGE(Table2[1M Return vs Nifty]))/_xlfn.STDEV.P(Table2[1M Return vs Nifty])</f>
        <v>-0.61829006109968299</v>
      </c>
      <c r="K598">
        <v>-19.9768827584493</v>
      </c>
      <c r="L598">
        <f>(Table2[[#This Row],[6M Return vs Nifty]]-AVERAGE(Table2[6M Return vs Nifty]))/_xlfn.STDEV.P(Table2[6M Return vs Nifty])</f>
        <v>-0.88156714569417083</v>
      </c>
      <c r="M598">
        <v>-3.9175690271584802</v>
      </c>
      <c r="N598">
        <f>(Table2[[#This Row],[1W Return vs Nifty]]-AVERAGE(Table2[1W Return vs Nifty]))/_xlfn.STDEV.P(Table2[1W Return vs Nifty])</f>
        <v>-1.1777709287646112</v>
      </c>
      <c r="O598">
        <v>2081.37</v>
      </c>
      <c r="P598">
        <v>2192.4948182692901</v>
      </c>
      <c r="Q598">
        <v>2257.7910021647899</v>
      </c>
      <c r="R598">
        <v>45.354277861826198</v>
      </c>
      <c r="S598" s="1">
        <f>(Table2[[#This Row],[Close Price]]-Table2[[#This Row],[20D EMA]])/Table2[[#This Row],[20D EMA]]</f>
        <v>-2.1149531318314371E-2</v>
      </c>
      <c r="T598" s="1">
        <f>(Table2[[#This Row],[Close Price]]-Table2[[#This Row],[50D EMA]])/Table2[[#This Row],[50D EMA]]</f>
        <v>-7.0761771921430724E-2</v>
      </c>
      <c r="U598" s="1">
        <f>(Table2[[#This Row],[Close Price]]-Table2[[#This Row],[200D EMA]])/Table2[[#This Row],[200D EMA]]</f>
        <v>-9.7635698766373513E-2</v>
      </c>
      <c r="V598">
        <v>0.53435997710946104</v>
      </c>
      <c r="W598">
        <v>2014.05</v>
      </c>
      <c r="X598">
        <v>2052.6999999999998</v>
      </c>
      <c r="Y598">
        <v>1991</v>
      </c>
      <c r="Z598">
        <v>2070</v>
      </c>
      <c r="AA598">
        <v>1910.25</v>
      </c>
      <c r="AB598">
        <v>2319.9499999999998</v>
      </c>
      <c r="AC598" s="1">
        <f>(Table2[[#This Row],[Close Price]]/Table2[[#This Row],[Day Low]])-1</f>
        <v>1.1568729674039879E-2</v>
      </c>
      <c r="AD598" s="1">
        <f>(Table2[[#This Row],[Day High]]/Table2[[#This Row],[Close Price]])-1</f>
        <v>7.5342970034604217E-3</v>
      </c>
      <c r="AE598" s="1">
        <f>(Table2[[#This Row],[Close Price]]/Table2[[#This Row],[Current Week Low]])-1</f>
        <v>2.327975891511791E-2</v>
      </c>
      <c r="AF598" s="1">
        <f>(Table2[[#This Row],[Current Week High]]/Table2[[#This Row],[Close Price]])-1</f>
        <v>1.6025719684884754E-2</v>
      </c>
      <c r="AG598" s="1">
        <f>(Table2[[#This Row],[Close Price]]/Table2[[#This Row],[Current Month Low]])-1</f>
        <v>6.6535793744274319E-2</v>
      </c>
      <c r="AH598" s="1">
        <f>(Table2[[#This Row],[Current Month High]]/Table2[[#This Row],[Close Price]])-1</f>
        <v>0.13870959825263207</v>
      </c>
      <c r="AI598">
        <v>37.138930473408998</v>
      </c>
      <c r="AJ598">
        <v>18.450581395348799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-0.09</v>
      </c>
      <c r="AM598" t="s">
        <v>3189</v>
      </c>
      <c r="AN598">
        <v>-1.1499999999999999</v>
      </c>
      <c r="AO598" t="s">
        <v>3189</v>
      </c>
      <c r="AP598">
        <v>6.3749019731360004E-2</v>
      </c>
      <c r="AQ598">
        <f>(Table2[[#This Row],[Sharpe Ratio]]-AVERAGE(Table2[Sharpe Ratio]))/_xlfn.STDEV.P(Table2[Sharpe Ratio])</f>
        <v>7.5813751454587616E-2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651</v>
      </c>
      <c r="AT598">
        <f>_xlfn.RANK.AVG(Table2[[#This Row],[6M Return vs Nifty Z-Score]],Table2[6M Return vs Nifty Z-Score])</f>
        <v>642</v>
      </c>
      <c r="AU598">
        <f>_xlfn.RANK.AVG(Table2[[#This Row],[Sharpe Ratio Z-Score]],Table2[Sharpe Ratio Z-Score])</f>
        <v>327</v>
      </c>
      <c r="AV598">
        <f>(Table2[[#This Row],[Rank 1Y]]+Table2[[#This Row],[Rank 6M]]+Table2[[#This Row],[Rank Sharpe]])/3</f>
        <v>540</v>
      </c>
    </row>
    <row r="599" spans="1:48" x14ac:dyDescent="0.3">
      <c r="A599" t="s">
        <v>1074</v>
      </c>
      <c r="B599" t="s">
        <v>1075</v>
      </c>
      <c r="C599" t="s">
        <v>3144</v>
      </c>
      <c r="D599" t="s">
        <v>567</v>
      </c>
      <c r="E599">
        <v>12188.192135924999</v>
      </c>
      <c r="F599">
        <v>167.14</v>
      </c>
      <c r="G599">
        <v>-20.417071821793598</v>
      </c>
      <c r="H599">
        <f>(Table2[[#This Row],[1Y Return vs Nifty]]-AVERAGE(Table2[1Y Return vs Nifty]))/_xlfn.STDEV.P(Table2[1Y Return vs Nifty])</f>
        <v>-0.74312458239555201</v>
      </c>
      <c r="I599">
        <v>22.704285836522601</v>
      </c>
      <c r="J599">
        <f>(Table2[[#This Row],[1M Return vs Nifty]]-AVERAGE(Table2[1M Return vs Nifty]))/_xlfn.STDEV.P(Table2[1M Return vs Nifty])</f>
        <v>1.669143220595692</v>
      </c>
      <c r="K599">
        <v>-3.0319861265553998</v>
      </c>
      <c r="L599">
        <f>(Table2[[#This Row],[6M Return vs Nifty]]-AVERAGE(Table2[6M Return vs Nifty]))/_xlfn.STDEV.P(Table2[6M Return vs Nifty])</f>
        <v>-0.33362626919921651</v>
      </c>
      <c r="M599">
        <v>8.4121711066480103</v>
      </c>
      <c r="N599">
        <f>(Table2[[#This Row],[1W Return vs Nifty]]-AVERAGE(Table2[1W Return vs Nifty]))/_xlfn.STDEV.P(Table2[1W Return vs Nifty])</f>
        <v>1.4324489284288044</v>
      </c>
      <c r="O599">
        <v>151.88999999999999</v>
      </c>
      <c r="P599">
        <v>151.91253608241499</v>
      </c>
      <c r="Q599">
        <v>159.23211297911499</v>
      </c>
      <c r="R599">
        <v>75.066483520629802</v>
      </c>
      <c r="S599" s="1">
        <f>(Table2[[#This Row],[Close Price]]-Table2[[#This Row],[20D EMA]])/Table2[[#This Row],[20D EMA]]</f>
        <v>0.10040160642570282</v>
      </c>
      <c r="T599" s="1">
        <f>(Table2[[#This Row],[Close Price]]-Table2[[#This Row],[50D EMA]])/Table2[[#This Row],[50D EMA]]</f>
        <v>0.1002383628782542</v>
      </c>
      <c r="U599" s="1">
        <f>(Table2[[#This Row],[Close Price]]-Table2[[#This Row],[200D EMA]])/Table2[[#This Row],[200D EMA]]</f>
        <v>4.9662639482289633E-2</v>
      </c>
      <c r="V599">
        <v>1.6948276338491499</v>
      </c>
      <c r="W599">
        <v>163.81</v>
      </c>
      <c r="X599">
        <v>169.35</v>
      </c>
      <c r="Y599">
        <v>157.84</v>
      </c>
      <c r="Z599">
        <v>169.35</v>
      </c>
      <c r="AA599">
        <v>130.69</v>
      </c>
      <c r="AB599">
        <v>169.35</v>
      </c>
      <c r="AC599" s="1">
        <f>(Table2[[#This Row],[Close Price]]/Table2[[#This Row],[Day Low]])-1</f>
        <v>2.0328429277821858E-2</v>
      </c>
      <c r="AD599" s="1">
        <f>(Table2[[#This Row],[Day High]]/Table2[[#This Row],[Close Price]])-1</f>
        <v>1.3222448246978713E-2</v>
      </c>
      <c r="AE599" s="1">
        <f>(Table2[[#This Row],[Close Price]]/Table2[[#This Row],[Current Week Low]])-1</f>
        <v>5.8920425747592375E-2</v>
      </c>
      <c r="AF599" s="1">
        <f>(Table2[[#This Row],[Current Week High]]/Table2[[#This Row],[Close Price]])-1</f>
        <v>1.3222448246978713E-2</v>
      </c>
      <c r="AG599" s="1">
        <f>(Table2[[#This Row],[Close Price]]/Table2[[#This Row],[Current Month Low]])-1</f>
        <v>0.27890427729742129</v>
      </c>
      <c r="AH599" s="1">
        <f>(Table2[[#This Row],[Current Month High]]/Table2[[#This Row],[Close Price]])-1</f>
        <v>1.3222448246978713E-2</v>
      </c>
      <c r="AI599">
        <v>25.222794230677</v>
      </c>
      <c r="AJ599">
        <v>27.8904277297421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0.03</v>
      </c>
      <c r="AM599" t="s">
        <v>3190</v>
      </c>
      <c r="AN599">
        <v>16.510000000000002</v>
      </c>
      <c r="AO599" t="s">
        <v>3190</v>
      </c>
      <c r="AP599">
        <v>-3.6638030993799003E-2</v>
      </c>
      <c r="AQ599">
        <f>(Table2[[#This Row],[Sharpe Ratio]]-AVERAGE(Table2[Sharpe Ratio]))/_xlfn.STDEV.P(Table2[Sharpe Ratio])</f>
        <v>-1.0834222519663432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577</v>
      </c>
      <c r="AT599">
        <f>_xlfn.RANK.AVG(Table2[[#This Row],[6M Return vs Nifty Z-Score]],Table2[6M Return vs Nifty Z-Score])</f>
        <v>418</v>
      </c>
      <c r="AU599">
        <f>_xlfn.RANK.AVG(Table2[[#This Row],[Sharpe Ratio Z-Score]],Table2[Sharpe Ratio Z-Score])</f>
        <v>634</v>
      </c>
      <c r="AV599">
        <f>(Table2[[#This Row],[Rank 1Y]]+Table2[[#This Row],[Rank 6M]]+Table2[[#This Row],[Rank Sharpe]])/3</f>
        <v>543</v>
      </c>
    </row>
    <row r="600" spans="1:48" x14ac:dyDescent="0.3">
      <c r="A600" t="s">
        <v>1728</v>
      </c>
      <c r="B600" t="s">
        <v>1729</v>
      </c>
      <c r="C600" t="s">
        <v>3155</v>
      </c>
      <c r="D600" t="s">
        <v>1171</v>
      </c>
      <c r="E600">
        <v>4876.648322</v>
      </c>
      <c r="F600">
        <v>2909.2</v>
      </c>
      <c r="G600">
        <v>-8.4404261067245496</v>
      </c>
      <c r="H600">
        <f>(Table2[[#This Row],[1Y Return vs Nifty]]-AVERAGE(Table2[1Y Return vs Nifty]))/_xlfn.STDEV.P(Table2[1Y Return vs Nifty])</f>
        <v>-0.51043453498452429</v>
      </c>
      <c r="I600">
        <v>2.69351331232268</v>
      </c>
      <c r="J600">
        <f>(Table2[[#This Row],[1M Return vs Nifty]]-AVERAGE(Table2[1M Return vs Nifty]))/_xlfn.STDEV.P(Table2[1M Return vs Nifty])</f>
        <v>-0.1843471824560034</v>
      </c>
      <c r="K600">
        <v>-4.9837206749011003</v>
      </c>
      <c r="L600">
        <f>(Table2[[#This Row],[6M Return vs Nifty]]-AVERAGE(Table2[6M Return vs Nifty]))/_xlfn.STDEV.P(Table2[6M Return vs Nifty])</f>
        <v>-0.3967387898795211</v>
      </c>
      <c r="M600">
        <v>2.1853362906569598</v>
      </c>
      <c r="N600">
        <f>(Table2[[#This Row],[1W Return vs Nifty]]-AVERAGE(Table2[1W Return vs Nifty]))/_xlfn.STDEV.P(Table2[1W Return vs Nifty])</f>
        <v>0.11422099274032313</v>
      </c>
      <c r="O600">
        <v>2787.57</v>
      </c>
      <c r="P600">
        <v>2876.6274488560398</v>
      </c>
      <c r="Q600">
        <v>2953.89138665063</v>
      </c>
      <c r="R600">
        <v>72.467432421520698</v>
      </c>
      <c r="S600" s="1">
        <f>(Table2[[#This Row],[Close Price]]-Table2[[#This Row],[20D EMA]])/Table2[[#This Row],[20D EMA]]</f>
        <v>4.3632985001273383E-2</v>
      </c>
      <c r="T600" s="1">
        <f>(Table2[[#This Row],[Close Price]]-Table2[[#This Row],[50D EMA]])/Table2[[#This Row],[50D EMA]]</f>
        <v>1.1323173307309324E-2</v>
      </c>
      <c r="U600" s="1">
        <f>(Table2[[#This Row],[Close Price]]-Table2[[#This Row],[200D EMA]])/Table2[[#This Row],[200D EMA]]</f>
        <v>-1.5129664838931346E-2</v>
      </c>
      <c r="V600">
        <v>0.60669686471615902</v>
      </c>
      <c r="W600">
        <v>2852.55</v>
      </c>
      <c r="X600">
        <v>2940</v>
      </c>
      <c r="Y600">
        <v>2703.75</v>
      </c>
      <c r="Z600">
        <v>2940</v>
      </c>
      <c r="AA600">
        <v>2539.6999999999998</v>
      </c>
      <c r="AB600">
        <v>2940</v>
      </c>
      <c r="AC600" s="1">
        <f>(Table2[[#This Row],[Close Price]]/Table2[[#This Row],[Day Low]])-1</f>
        <v>1.9859424024118555E-2</v>
      </c>
      <c r="AD600" s="1">
        <f>(Table2[[#This Row],[Day High]]/Table2[[#This Row],[Close Price]])-1</f>
        <v>1.0587102983638186E-2</v>
      </c>
      <c r="AE600" s="1">
        <f>(Table2[[#This Row],[Close Price]]/Table2[[#This Row],[Current Week Low]])-1</f>
        <v>7.5987055016181193E-2</v>
      </c>
      <c r="AF600" s="1">
        <f>(Table2[[#This Row],[Current Week High]]/Table2[[#This Row],[Close Price]])-1</f>
        <v>1.0587102983638186E-2</v>
      </c>
      <c r="AG600" s="1">
        <f>(Table2[[#This Row],[Close Price]]/Table2[[#This Row],[Current Month Low]])-1</f>
        <v>0.14548962475882976</v>
      </c>
      <c r="AH600" s="1">
        <f>(Table2[[#This Row],[Current Month High]]/Table2[[#This Row],[Close Price]])-1</f>
        <v>1.0587102983638186E-2</v>
      </c>
      <c r="AI600">
        <v>27.1827306476007</v>
      </c>
      <c r="AJ600">
        <v>20.073467197721602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</v>
      </c>
      <c r="AM600">
        <v>0</v>
      </c>
      <c r="AN600">
        <v>6.4</v>
      </c>
      <c r="AO600" t="s">
        <v>3190</v>
      </c>
      <c r="AP600">
        <v>-6.8665492625056002E-2</v>
      </c>
      <c r="AQ600">
        <f>(Table2[[#This Row],[Sharpe Ratio]]-AVERAGE(Table2[Sharpe Ratio]))/_xlfn.STDEV.P(Table2[Sharpe Ratio])</f>
        <v>-1.4532646405308147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493</v>
      </c>
      <c r="AT600">
        <f>_xlfn.RANK.AVG(Table2[[#This Row],[6M Return vs Nifty Z-Score]],Table2[6M Return vs Nifty Z-Score])</f>
        <v>451</v>
      </c>
      <c r="AU600">
        <f>_xlfn.RANK.AVG(Table2[[#This Row],[Sharpe Ratio Z-Score]],Table2[Sharpe Ratio Z-Score])</f>
        <v>685</v>
      </c>
      <c r="AV600">
        <f>(Table2[[#This Row],[Rank 1Y]]+Table2[[#This Row],[Rank 6M]]+Table2[[#This Row],[Rank Sharpe]])/3</f>
        <v>543</v>
      </c>
    </row>
    <row r="601" spans="1:48" x14ac:dyDescent="0.3">
      <c r="A601" t="s">
        <v>1517</v>
      </c>
      <c r="B601" t="s">
        <v>1518</v>
      </c>
      <c r="C601" t="s">
        <v>3153</v>
      </c>
      <c r="D601" t="s">
        <v>1519</v>
      </c>
      <c r="E601">
        <v>6707.8709670400003</v>
      </c>
      <c r="F601">
        <v>251.6</v>
      </c>
      <c r="G601">
        <v>-41.694741763821</v>
      </c>
      <c r="H601">
        <f>(Table2[[#This Row],[1Y Return vs Nifty]]-AVERAGE(Table2[1Y Return vs Nifty]))/_xlfn.STDEV.P(Table2[1Y Return vs Nifty])</f>
        <v>-1.1565209661073172</v>
      </c>
      <c r="I601">
        <v>-3.1783703629283702</v>
      </c>
      <c r="J601">
        <f>(Table2[[#This Row],[1M Return vs Nifty]]-AVERAGE(Table2[1M Return vs Nifty]))/_xlfn.STDEV.P(Table2[1M Return vs Nifty])</f>
        <v>-0.72822823586120611</v>
      </c>
      <c r="K601">
        <v>-23.216519108561599</v>
      </c>
      <c r="L601">
        <f>(Table2[[#This Row],[6M Return vs Nifty]]-AVERAGE(Table2[6M Return vs Nifty]))/_xlfn.STDEV.P(Table2[6M Return vs Nifty])</f>
        <v>-0.98632607221746849</v>
      </c>
      <c r="M601">
        <v>-4.0369593292449597</v>
      </c>
      <c r="N601">
        <f>(Table2[[#This Row],[1W Return vs Nifty]]-AVERAGE(Table2[1W Return vs Nifty]))/_xlfn.STDEV.P(Table2[1W Return vs Nifty])</f>
        <v>-1.2030459900295269</v>
      </c>
      <c r="O601">
        <v>259.83999999999997</v>
      </c>
      <c r="P601">
        <v>267.00013187261101</v>
      </c>
      <c r="Q601">
        <v>277.83522125445</v>
      </c>
      <c r="R601">
        <v>30.780863560517101</v>
      </c>
      <c r="S601" s="1">
        <f>(Table2[[#This Row],[Close Price]]-Table2[[#This Row],[20D EMA]])/Table2[[#This Row],[20D EMA]]</f>
        <v>-3.1711822660098449E-2</v>
      </c>
      <c r="T601" s="1">
        <f>(Table2[[#This Row],[Close Price]]-Table2[[#This Row],[50D EMA]])/Table2[[#This Row],[50D EMA]]</f>
        <v>-5.7678368039003822E-2</v>
      </c>
      <c r="U601" s="1">
        <f>(Table2[[#This Row],[Close Price]]-Table2[[#This Row],[200D EMA]])/Table2[[#This Row],[200D EMA]]</f>
        <v>-9.4427269285714474E-2</v>
      </c>
      <c r="V601">
        <v>0.75498317173679197</v>
      </c>
      <c r="W601">
        <v>250.15</v>
      </c>
      <c r="X601">
        <v>255.6</v>
      </c>
      <c r="Y601">
        <v>250.15</v>
      </c>
      <c r="Z601">
        <v>264.25</v>
      </c>
      <c r="AA601">
        <v>249</v>
      </c>
      <c r="AB601">
        <v>284.5</v>
      </c>
      <c r="AC601" s="1">
        <f>(Table2[[#This Row],[Close Price]]/Table2[[#This Row],[Day Low]])-1</f>
        <v>5.7965220867479683E-3</v>
      </c>
      <c r="AD601" s="1">
        <f>(Table2[[#This Row],[Day High]]/Table2[[#This Row],[Close Price]])-1</f>
        <v>1.5898251192368873E-2</v>
      </c>
      <c r="AE601" s="1">
        <f>(Table2[[#This Row],[Close Price]]/Table2[[#This Row],[Current Week Low]])-1</f>
        <v>5.7965220867479683E-3</v>
      </c>
      <c r="AF601" s="1">
        <f>(Table2[[#This Row],[Current Week High]]/Table2[[#This Row],[Close Price]])-1</f>
        <v>5.0278219395866408E-2</v>
      </c>
      <c r="AG601" s="1">
        <f>(Table2[[#This Row],[Close Price]]/Table2[[#This Row],[Current Month Low]])-1</f>
        <v>1.0441767068273045E-2</v>
      </c>
      <c r="AH601" s="1">
        <f>(Table2[[#This Row],[Current Month High]]/Table2[[#This Row],[Close Price]])-1</f>
        <v>0.13076311605723379</v>
      </c>
      <c r="AI601">
        <v>34.916534181240003</v>
      </c>
      <c r="AJ601">
        <v>1.0441767068273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-0.02</v>
      </c>
      <c r="AM601" t="s">
        <v>3189</v>
      </c>
      <c r="AN601">
        <v>-5.71</v>
      </c>
      <c r="AO601" t="s">
        <v>3189</v>
      </c>
      <c r="AP601">
        <v>8.6466239653419999E-2</v>
      </c>
      <c r="AQ601">
        <f>(Table2[[#This Row],[Sharpe Ratio]]-AVERAGE(Table2[Sharpe Ratio]))/_xlfn.STDEV.P(Table2[Sharpe Ratio])</f>
        <v>0.33814459035314681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695</v>
      </c>
      <c r="AT601">
        <f>_xlfn.RANK.AVG(Table2[[#This Row],[6M Return vs Nifty Z-Score]],Table2[6M Return vs Nifty Z-Score])</f>
        <v>675</v>
      </c>
      <c r="AU601">
        <f>_xlfn.RANK.AVG(Table2[[#This Row],[Sharpe Ratio Z-Score]],Table2[Sharpe Ratio Z-Score])</f>
        <v>261</v>
      </c>
      <c r="AV601">
        <f>(Table2[[#This Row],[Rank 1Y]]+Table2[[#This Row],[Rank 6M]]+Table2[[#This Row],[Rank Sharpe]])/3</f>
        <v>543.66666666666663</v>
      </c>
    </row>
    <row r="602" spans="1:48" x14ac:dyDescent="0.3">
      <c r="A602" t="s">
        <v>175</v>
      </c>
      <c r="B602" t="s">
        <v>176</v>
      </c>
      <c r="C602" t="s">
        <v>3144</v>
      </c>
      <c r="D602" t="s">
        <v>40</v>
      </c>
      <c r="E602">
        <v>143152.15355724</v>
      </c>
      <c r="F602">
        <v>1428.6</v>
      </c>
      <c r="G602">
        <v>-19.090436319223102</v>
      </c>
      <c r="H602">
        <f>(Table2[[#This Row],[1Y Return vs Nifty]]-AVERAGE(Table2[1Y Return vs Nifty]))/_xlfn.STDEV.P(Table2[1Y Return vs Nifty])</f>
        <v>-0.71734984668621393</v>
      </c>
      <c r="I602">
        <v>-5.2647754108469904</v>
      </c>
      <c r="J602">
        <f>(Table2[[#This Row],[1M Return vs Nifty]]-AVERAGE(Table2[1M Return vs Nifty]))/_xlfn.STDEV.P(Table2[1M Return vs Nifty])</f>
        <v>-0.92148073166160949</v>
      </c>
      <c r="K602">
        <v>-6.0094654639396303</v>
      </c>
      <c r="L602">
        <f>(Table2[[#This Row],[6M Return vs Nifty]]-AVERAGE(Table2[6M Return vs Nifty]))/_xlfn.STDEV.P(Table2[6M Return vs Nifty])</f>
        <v>-0.42990792103302788</v>
      </c>
      <c r="M602">
        <v>-2.6881116886544798</v>
      </c>
      <c r="N602">
        <f>(Table2[[#This Row],[1W Return vs Nifty]]-AVERAGE(Table2[1W Return vs Nifty]))/_xlfn.STDEV.P(Table2[1W Return vs Nifty])</f>
        <v>-0.91749342707288961</v>
      </c>
      <c r="O602">
        <v>1551.04</v>
      </c>
      <c r="P602">
        <v>1632.6556349288301</v>
      </c>
      <c r="Q602">
        <v>1593.9755974448401</v>
      </c>
      <c r="R602">
        <v>18.363393292764901</v>
      </c>
      <c r="S602" s="1">
        <f>(Table2[[#This Row],[Close Price]]-Table2[[#This Row],[20D EMA]])/Table2[[#This Row],[20D EMA]]</f>
        <v>-7.8940581803177257E-2</v>
      </c>
      <c r="T602" s="1">
        <f>(Table2[[#This Row],[Close Price]]-Table2[[#This Row],[50D EMA]])/Table2[[#This Row],[50D EMA]]</f>
        <v>-0.12498387937008239</v>
      </c>
      <c r="U602" s="1">
        <f>(Table2[[#This Row],[Close Price]]-Table2[[#This Row],[200D EMA]])/Table2[[#This Row],[200D EMA]]</f>
        <v>-0.10375039474251616</v>
      </c>
      <c r="V602">
        <v>1.1974380106629601</v>
      </c>
      <c r="W602">
        <v>1403</v>
      </c>
      <c r="X602">
        <v>1519.7</v>
      </c>
      <c r="Y602">
        <v>1403</v>
      </c>
      <c r="Z602">
        <v>1519.7</v>
      </c>
      <c r="AA602">
        <v>1403</v>
      </c>
      <c r="AB602">
        <v>1642</v>
      </c>
      <c r="AC602" s="1">
        <f>(Table2[[#This Row],[Close Price]]/Table2[[#This Row],[Day Low]])-1</f>
        <v>1.824661439771913E-2</v>
      </c>
      <c r="AD602" s="1">
        <f>(Table2[[#This Row],[Day High]]/Table2[[#This Row],[Close Price]])-1</f>
        <v>6.3768724625507645E-2</v>
      </c>
      <c r="AE602" s="1">
        <f>(Table2[[#This Row],[Close Price]]/Table2[[#This Row],[Current Week Low]])-1</f>
        <v>1.824661439771913E-2</v>
      </c>
      <c r="AF602" s="1">
        <f>(Table2[[#This Row],[Current Week High]]/Table2[[#This Row],[Close Price]])-1</f>
        <v>6.3768724625507645E-2</v>
      </c>
      <c r="AG602" s="1">
        <f>(Table2[[#This Row],[Close Price]]/Table2[[#This Row],[Current Month Low]])-1</f>
        <v>1.824661439771913E-2</v>
      </c>
      <c r="AH602" s="1">
        <f>(Table2[[#This Row],[Current Month High]]/Table2[[#This Row],[Close Price]])-1</f>
        <v>0.14937701245975088</v>
      </c>
      <c r="AI602">
        <v>35.517289654206898</v>
      </c>
      <c r="AJ602">
        <v>9.2452397338839098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-0.25</v>
      </c>
      <c r="AM602" t="s">
        <v>3189</v>
      </c>
      <c r="AN602">
        <v>-9</v>
      </c>
      <c r="AO602" t="s">
        <v>3189</v>
      </c>
      <c r="AP602">
        <v>-2.0237203103733E-2</v>
      </c>
      <c r="AQ602">
        <f>(Table2[[#This Row],[Sharpe Ratio]]-AVERAGE(Table2[Sharpe Ratio]))/_xlfn.STDEV.P(Table2[Sharpe Ratio])</f>
        <v>-0.89403099045665768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563</v>
      </c>
      <c r="AT602">
        <f>_xlfn.RANK.AVG(Table2[[#This Row],[6M Return vs Nifty Z-Score]],Table2[6M Return vs Nifty Z-Score])</f>
        <v>464</v>
      </c>
      <c r="AU602">
        <f>_xlfn.RANK.AVG(Table2[[#This Row],[Sharpe Ratio Z-Score]],Table2[Sharpe Ratio Z-Score])</f>
        <v>605</v>
      </c>
      <c r="AV602">
        <f>(Table2[[#This Row],[Rank 1Y]]+Table2[[#This Row],[Rank 6M]]+Table2[[#This Row],[Rank Sharpe]])/3</f>
        <v>544</v>
      </c>
    </row>
    <row r="603" spans="1:48" x14ac:dyDescent="0.3">
      <c r="A603" t="s">
        <v>1236</v>
      </c>
      <c r="B603" t="s">
        <v>1237</v>
      </c>
      <c r="C603" t="s">
        <v>3158</v>
      </c>
      <c r="D603" t="s">
        <v>398</v>
      </c>
      <c r="E603">
        <v>9546.5987457749998</v>
      </c>
      <c r="F603">
        <v>614.25</v>
      </c>
      <c r="G603">
        <v>-32.861353469895001</v>
      </c>
      <c r="H603">
        <f>(Table2[[#This Row],[1Y Return vs Nifty]]-AVERAGE(Table2[1Y Return vs Nifty]))/_xlfn.STDEV.P(Table2[1Y Return vs Nifty])</f>
        <v>-0.98490016427233495</v>
      </c>
      <c r="I603">
        <v>2.4685434912473698</v>
      </c>
      <c r="J603">
        <f>(Table2[[#This Row],[1M Return vs Nifty]]-AVERAGE(Table2[1M Return vs Nifty]))/_xlfn.STDEV.P(Table2[1M Return vs Nifty])</f>
        <v>-0.20518492891656973</v>
      </c>
      <c r="K603">
        <v>-12.8924207127556</v>
      </c>
      <c r="L603">
        <f>(Table2[[#This Row],[6M Return vs Nifty]]-AVERAGE(Table2[6M Return vs Nifty]))/_xlfn.STDEV.P(Table2[6M Return vs Nifty])</f>
        <v>-0.65247950785599451</v>
      </c>
      <c r="M603">
        <v>3.61409652951841</v>
      </c>
      <c r="N603">
        <f>(Table2[[#This Row],[1W Return vs Nifty]]-AVERAGE(Table2[1W Return vs Nifty]))/_xlfn.STDEV.P(Table2[1W Return vs Nifty])</f>
        <v>0.41669114265200791</v>
      </c>
      <c r="O603">
        <v>595.27</v>
      </c>
      <c r="P603">
        <v>619.06680574424297</v>
      </c>
      <c r="Q603">
        <v>652.37796615037303</v>
      </c>
      <c r="R603">
        <v>66.033887447396296</v>
      </c>
      <c r="S603" s="1">
        <f>(Table2[[#This Row],[Close Price]]-Table2[[#This Row],[20D EMA]])/Table2[[#This Row],[20D EMA]]</f>
        <v>3.1884690980563471E-2</v>
      </c>
      <c r="T603" s="1">
        <f>(Table2[[#This Row],[Close Price]]-Table2[[#This Row],[50D EMA]])/Table2[[#This Row],[50D EMA]]</f>
        <v>-7.7807527387164614E-3</v>
      </c>
      <c r="U603" s="1">
        <f>(Table2[[#This Row],[Close Price]]-Table2[[#This Row],[200D EMA]])/Table2[[#This Row],[200D EMA]]</f>
        <v>-5.8444595202015968E-2</v>
      </c>
      <c r="V603">
        <v>1.1354821714824499</v>
      </c>
      <c r="W603">
        <v>597.04999999999995</v>
      </c>
      <c r="X603">
        <v>617.4</v>
      </c>
      <c r="Y603">
        <v>569.04999999999995</v>
      </c>
      <c r="Z603">
        <v>617.4</v>
      </c>
      <c r="AA603">
        <v>524</v>
      </c>
      <c r="AB603">
        <v>647</v>
      </c>
      <c r="AC603" s="1">
        <f>(Table2[[#This Row],[Close Price]]/Table2[[#This Row],[Day Low]])-1</f>
        <v>2.8808307511933862E-2</v>
      </c>
      <c r="AD603" s="1">
        <f>(Table2[[#This Row],[Day High]]/Table2[[#This Row],[Close Price]])-1</f>
        <v>5.12820512820511E-3</v>
      </c>
      <c r="AE603" s="1">
        <f>(Table2[[#This Row],[Close Price]]/Table2[[#This Row],[Current Week Low]])-1</f>
        <v>7.9430629997364166E-2</v>
      </c>
      <c r="AF603" s="1">
        <f>(Table2[[#This Row],[Current Week High]]/Table2[[#This Row],[Close Price]])-1</f>
        <v>5.12820512820511E-3</v>
      </c>
      <c r="AG603" s="1">
        <f>(Table2[[#This Row],[Close Price]]/Table2[[#This Row],[Current Month Low]])-1</f>
        <v>0.17223282442748089</v>
      </c>
      <c r="AH603" s="1">
        <f>(Table2[[#This Row],[Current Month High]]/Table2[[#This Row],[Close Price]])-1</f>
        <v>5.3317053317053276E-2</v>
      </c>
      <c r="AI603">
        <v>32.665852665852597</v>
      </c>
      <c r="AJ603">
        <v>17.223282442748001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0.01</v>
      </c>
      <c r="AM603" t="s">
        <v>3190</v>
      </c>
      <c r="AN603">
        <v>-0.71</v>
      </c>
      <c r="AO603" t="s">
        <v>3189</v>
      </c>
      <c r="AP603">
        <v>3.1987276901433E-2</v>
      </c>
      <c r="AQ603">
        <f>(Table2[[#This Row],[Sharpe Ratio]]-AVERAGE(Table2[Sharpe Ratio]))/_xlfn.STDEV.P(Table2[Sharpe Ratio])</f>
        <v>-0.29096020548386753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652</v>
      </c>
      <c r="AT603">
        <f>_xlfn.RANK.AVG(Table2[[#This Row],[6M Return vs Nifty Z-Score]],Table2[6M Return vs Nifty Z-Score])</f>
        <v>558</v>
      </c>
      <c r="AU603">
        <f>_xlfn.RANK.AVG(Table2[[#This Row],[Sharpe Ratio Z-Score]],Table2[Sharpe Ratio Z-Score])</f>
        <v>422</v>
      </c>
      <c r="AV603">
        <f>(Table2[[#This Row],[Rank 1Y]]+Table2[[#This Row],[Rank 6M]]+Table2[[#This Row],[Rank Sharpe]])/3</f>
        <v>544</v>
      </c>
    </row>
    <row r="604" spans="1:48" x14ac:dyDescent="0.3">
      <c r="A604" t="s">
        <v>1283</v>
      </c>
      <c r="B604" t="s">
        <v>1284</v>
      </c>
      <c r="C604" t="s">
        <v>3156</v>
      </c>
      <c r="D604" t="s">
        <v>105</v>
      </c>
      <c r="E604">
        <v>9104.1509194350001</v>
      </c>
      <c r="F604">
        <v>762.05</v>
      </c>
      <c r="G604">
        <v>-24.8941674123482</v>
      </c>
      <c r="H604">
        <f>(Table2[[#This Row],[1Y Return vs Nifty]]-AVERAGE(Table2[1Y Return vs Nifty]))/_xlfn.STDEV.P(Table2[1Y Return vs Nifty])</f>
        <v>-0.83010850176782569</v>
      </c>
      <c r="I604">
        <v>14.725978906945</v>
      </c>
      <c r="J604">
        <f>(Table2[[#This Row],[1M Return vs Nifty]]-AVERAGE(Table2[1M Return vs Nifty]))/_xlfn.STDEV.P(Table2[1M Return vs Nifty])</f>
        <v>0.93015549242630335</v>
      </c>
      <c r="K604">
        <v>3.9478944810812502</v>
      </c>
      <c r="L604">
        <f>(Table2[[#This Row],[6M Return vs Nifty]]-AVERAGE(Table2[6M Return vs Nifty]))/_xlfn.STDEV.P(Table2[6M Return vs Nifty])</f>
        <v>-0.10792044277476252</v>
      </c>
      <c r="M604">
        <v>-0.82713977227406299</v>
      </c>
      <c r="N604">
        <f>(Table2[[#This Row],[1W Return vs Nifty]]-AVERAGE(Table2[1W Return vs Nifty]))/_xlfn.STDEV.P(Table2[1W Return vs Nifty])</f>
        <v>-0.52352357879549472</v>
      </c>
      <c r="O604">
        <v>713.31</v>
      </c>
      <c r="P604">
        <v>692.68658909471299</v>
      </c>
      <c r="Q604">
        <v>695.37601895235002</v>
      </c>
      <c r="R604">
        <v>81.530570604472601</v>
      </c>
      <c r="S604" s="1">
        <f>(Table2[[#This Row],[Close Price]]-Table2[[#This Row],[20D EMA]])/Table2[[#This Row],[20D EMA]]</f>
        <v>6.8329337875538007E-2</v>
      </c>
      <c r="T604" s="1">
        <f>(Table2[[#This Row],[Close Price]]-Table2[[#This Row],[50D EMA]])/Table2[[#This Row],[50D EMA]]</f>
        <v>0.10013678912990001</v>
      </c>
      <c r="U604" s="1">
        <f>(Table2[[#This Row],[Close Price]]-Table2[[#This Row],[200D EMA]])/Table2[[#This Row],[200D EMA]]</f>
        <v>9.5881910262163791E-2</v>
      </c>
      <c r="V604">
        <v>2.2059871553020498</v>
      </c>
      <c r="W604">
        <v>739</v>
      </c>
      <c r="X604">
        <v>780.85</v>
      </c>
      <c r="Y604">
        <v>738.15</v>
      </c>
      <c r="Z604">
        <v>780.85</v>
      </c>
      <c r="AA604">
        <v>651</v>
      </c>
      <c r="AB604">
        <v>780.85</v>
      </c>
      <c r="AC604" s="1">
        <f>(Table2[[#This Row],[Close Price]]/Table2[[#This Row],[Day Low]])-1</f>
        <v>3.1190798376183881E-2</v>
      </c>
      <c r="AD604" s="1">
        <f>(Table2[[#This Row],[Day High]]/Table2[[#This Row],[Close Price]])-1</f>
        <v>2.4670297224591575E-2</v>
      </c>
      <c r="AE604" s="1">
        <f>(Table2[[#This Row],[Close Price]]/Table2[[#This Row],[Current Week Low]])-1</f>
        <v>3.2378242904558707E-2</v>
      </c>
      <c r="AF604" s="1">
        <f>(Table2[[#This Row],[Current Week High]]/Table2[[#This Row],[Close Price]])-1</f>
        <v>2.4670297224591575E-2</v>
      </c>
      <c r="AG604" s="1">
        <f>(Table2[[#This Row],[Close Price]]/Table2[[#This Row],[Current Month Low]])-1</f>
        <v>0.17058371735791078</v>
      </c>
      <c r="AH604" s="1">
        <f>(Table2[[#This Row],[Current Month High]]/Table2[[#This Row],[Close Price]])-1</f>
        <v>2.4670297224591575E-2</v>
      </c>
      <c r="AI604">
        <v>7.3289154254970201</v>
      </c>
      <c r="AJ604">
        <v>27.305379218175698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0.1</v>
      </c>
      <c r="AM604" t="s">
        <v>3190</v>
      </c>
      <c r="AN604">
        <v>12.07</v>
      </c>
      <c r="AO604" t="s">
        <v>3190</v>
      </c>
      <c r="AP604">
        <v>-7.5068951394776998E-2</v>
      </c>
      <c r="AQ604">
        <f>(Table2[[#This Row],[Sharpe Ratio]]-AVERAGE(Table2[Sharpe Ratio]))/_xlfn.STDEV.P(Table2[Sharpe Ratio])</f>
        <v>-1.5272096354147182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608</v>
      </c>
      <c r="AT604">
        <f>_xlfn.RANK.AVG(Table2[[#This Row],[6M Return vs Nifty Z-Score]],Table2[6M Return vs Nifty Z-Score])</f>
        <v>333</v>
      </c>
      <c r="AU604">
        <f>_xlfn.RANK.AVG(Table2[[#This Row],[Sharpe Ratio Z-Score]],Table2[Sharpe Ratio Z-Score])</f>
        <v>692</v>
      </c>
      <c r="AV604">
        <f>(Table2[[#This Row],[Rank 1Y]]+Table2[[#This Row],[Rank 6M]]+Table2[[#This Row],[Rank Sharpe]])/3</f>
        <v>544.33333333333337</v>
      </c>
    </row>
    <row r="605" spans="1:48" x14ac:dyDescent="0.3">
      <c r="A605" t="s">
        <v>144</v>
      </c>
      <c r="B605" t="s">
        <v>145</v>
      </c>
      <c r="C605" t="s">
        <v>3154</v>
      </c>
      <c r="D605" t="s">
        <v>117</v>
      </c>
      <c r="E605">
        <v>179001.358766399</v>
      </c>
      <c r="F605">
        <v>143.38999999999999</v>
      </c>
      <c r="G605">
        <v>-6.2961179069695801</v>
      </c>
      <c r="H605">
        <f>(Table2[[#This Row],[1Y Return vs Nifty]]-AVERAGE(Table2[1Y Return vs Nifty]))/_xlfn.STDEV.P(Table2[1Y Return vs Nifty])</f>
        <v>-0.46877352333440542</v>
      </c>
      <c r="I605">
        <v>0.57008956289005097</v>
      </c>
      <c r="J605">
        <f>(Table2[[#This Row],[1M Return vs Nifty]]-AVERAGE(Table2[1M Return vs Nifty]))/_xlfn.STDEV.P(Table2[1M Return vs Nifty])</f>
        <v>-0.38102852179089175</v>
      </c>
      <c r="K605">
        <v>-22.498678127447299</v>
      </c>
      <c r="L605">
        <f>(Table2[[#This Row],[6M Return vs Nifty]]-AVERAGE(Table2[6M Return vs Nifty]))/_xlfn.STDEV.P(Table2[6M Return vs Nifty])</f>
        <v>-0.96311351300743309</v>
      </c>
      <c r="M605">
        <v>0.84872006216703499</v>
      </c>
      <c r="N605">
        <f>(Table2[[#This Row],[1W Return vs Nifty]]-AVERAGE(Table2[1W Return vs Nifty]))/_xlfn.STDEV.P(Table2[1W Return vs Nifty])</f>
        <v>-0.16874216651437859</v>
      </c>
      <c r="O605">
        <v>145.24</v>
      </c>
      <c r="P605">
        <v>149.77899866662301</v>
      </c>
      <c r="Q605">
        <v>152.08262010092199</v>
      </c>
      <c r="R605">
        <v>46.582685667773198</v>
      </c>
      <c r="S605" s="1">
        <f>(Table2[[#This Row],[Close Price]]-Table2[[#This Row],[20D EMA]])/Table2[[#This Row],[20D EMA]]</f>
        <v>-1.2737537868355981E-2</v>
      </c>
      <c r="T605" s="1">
        <f>(Table2[[#This Row],[Close Price]]-Table2[[#This Row],[50D EMA]])/Table2[[#This Row],[50D EMA]]</f>
        <v>-4.2656171582797199E-2</v>
      </c>
      <c r="U605" s="1">
        <f>(Table2[[#This Row],[Close Price]]-Table2[[#This Row],[200D EMA]])/Table2[[#This Row],[200D EMA]]</f>
        <v>-5.7157222141186015E-2</v>
      </c>
      <c r="V605">
        <v>0.89636111845752398</v>
      </c>
      <c r="W605">
        <v>143.09</v>
      </c>
      <c r="X605">
        <v>145.25</v>
      </c>
      <c r="Y605">
        <v>142.84</v>
      </c>
      <c r="Z605">
        <v>146.15</v>
      </c>
      <c r="AA605">
        <v>137.25</v>
      </c>
      <c r="AB605">
        <v>156.91999999999999</v>
      </c>
      <c r="AC605" s="1">
        <f>(Table2[[#This Row],[Close Price]]/Table2[[#This Row],[Day Low]])-1</f>
        <v>2.0965825704100105E-3</v>
      </c>
      <c r="AD605" s="1">
        <f>(Table2[[#This Row],[Day High]]/Table2[[#This Row],[Close Price]])-1</f>
        <v>1.2971615872794606E-2</v>
      </c>
      <c r="AE605" s="1">
        <f>(Table2[[#This Row],[Close Price]]/Table2[[#This Row],[Current Week Low]])-1</f>
        <v>3.8504620554464797E-3</v>
      </c>
      <c r="AF605" s="1">
        <f>(Table2[[#This Row],[Current Week High]]/Table2[[#This Row],[Close Price]])-1</f>
        <v>1.9248204198340391E-2</v>
      </c>
      <c r="AG605" s="1">
        <f>(Table2[[#This Row],[Close Price]]/Table2[[#This Row],[Current Month Low]])-1</f>
        <v>4.4735883424407819E-2</v>
      </c>
      <c r="AH605" s="1">
        <f>(Table2[[#This Row],[Current Month High]]/Table2[[#This Row],[Close Price]])-1</f>
        <v>9.4358044494037285E-2</v>
      </c>
      <c r="AI605">
        <v>28.739800543971</v>
      </c>
      <c r="AJ605">
        <v>13.801587301587199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-0.03</v>
      </c>
      <c r="AM605" t="s">
        <v>3189</v>
      </c>
      <c r="AN605">
        <v>-2.83</v>
      </c>
      <c r="AO605" t="s">
        <v>3189</v>
      </c>
      <c r="AP605">
        <v>6.4971063564710002E-3</v>
      </c>
      <c r="AQ605">
        <f>(Table2[[#This Row],[Sharpe Ratio]]-AVERAGE(Table2[Sharpe Ratio]))/_xlfn.STDEV.P(Table2[Sharpe Ratio])</f>
        <v>-0.58531214844471469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471</v>
      </c>
      <c r="AT605">
        <f>_xlfn.RANK.AVG(Table2[[#This Row],[6M Return vs Nifty Z-Score]],Table2[6M Return vs Nifty Z-Score])</f>
        <v>668</v>
      </c>
      <c r="AU605">
        <f>_xlfn.RANK.AVG(Table2[[#This Row],[Sharpe Ratio Z-Score]],Table2[Sharpe Ratio Z-Score])</f>
        <v>496</v>
      </c>
      <c r="AV605">
        <f>(Table2[[#This Row],[Rank 1Y]]+Table2[[#This Row],[Rank 6M]]+Table2[[#This Row],[Rank Sharpe]])/3</f>
        <v>545</v>
      </c>
    </row>
    <row r="606" spans="1:48" x14ac:dyDescent="0.3">
      <c r="A606" t="s">
        <v>1414</v>
      </c>
      <c r="B606" t="s">
        <v>1415</v>
      </c>
      <c r="C606" t="s">
        <v>3155</v>
      </c>
      <c r="D606" t="s">
        <v>448</v>
      </c>
      <c r="E606">
        <v>7813.3732587470004</v>
      </c>
      <c r="F606">
        <v>177.31</v>
      </c>
      <c r="G606">
        <v>-34.7214210096679</v>
      </c>
      <c r="H606">
        <f>(Table2[[#This Row],[1Y Return vs Nifty]]-AVERAGE(Table2[1Y Return vs Nifty]))/_xlfn.STDEV.P(Table2[1Y Return vs Nifty])</f>
        <v>-1.0210387638697911</v>
      </c>
      <c r="I606">
        <v>3.1547692876895299</v>
      </c>
      <c r="J606">
        <f>(Table2[[#This Row],[1M Return vs Nifty]]-AVERAGE(Table2[1M Return vs Nifty]))/_xlfn.STDEV.P(Table2[1M Return vs Nifty])</f>
        <v>-0.14162351835663911</v>
      </c>
      <c r="K606">
        <v>-4.3075277364248201</v>
      </c>
      <c r="L606">
        <f>(Table2[[#This Row],[6M Return vs Nifty]]-AVERAGE(Table2[6M Return vs Nifty]))/_xlfn.STDEV.P(Table2[6M Return vs Nifty])</f>
        <v>-0.37487298807279862</v>
      </c>
      <c r="M606">
        <v>-4.45484145405538</v>
      </c>
      <c r="N606">
        <f>(Table2[[#This Row],[1W Return vs Nifty]]-AVERAGE(Table2[1W Return vs Nifty]))/_xlfn.STDEV.P(Table2[1W Return vs Nifty])</f>
        <v>-1.2915121059661969</v>
      </c>
      <c r="O606">
        <v>181.52</v>
      </c>
      <c r="P606">
        <v>185.96724902747999</v>
      </c>
      <c r="Q606">
        <v>190.51154928033199</v>
      </c>
      <c r="R606">
        <v>37.034830346340698</v>
      </c>
      <c r="S606" s="1">
        <f>(Table2[[#This Row],[Close Price]]-Table2[[#This Row],[20D EMA]])/Table2[[#This Row],[20D EMA]]</f>
        <v>-2.3193036579991229E-2</v>
      </c>
      <c r="T606" s="1">
        <f>(Table2[[#This Row],[Close Price]]-Table2[[#This Row],[50D EMA]])/Table2[[#This Row],[50D EMA]]</f>
        <v>-4.6552546605669945E-2</v>
      </c>
      <c r="U606" s="1">
        <f>(Table2[[#This Row],[Close Price]]-Table2[[#This Row],[200D EMA]])/Table2[[#This Row],[200D EMA]]</f>
        <v>-6.9295270182839722E-2</v>
      </c>
      <c r="V606">
        <v>0.32579497662246698</v>
      </c>
      <c r="W606">
        <v>176.23</v>
      </c>
      <c r="X606">
        <v>181.62</v>
      </c>
      <c r="Y606">
        <v>176</v>
      </c>
      <c r="Z606">
        <v>183.28</v>
      </c>
      <c r="AA606">
        <v>175.29</v>
      </c>
      <c r="AB606">
        <v>194.35</v>
      </c>
      <c r="AC606" s="1">
        <f>(Table2[[#This Row],[Close Price]]/Table2[[#This Row],[Day Low]])-1</f>
        <v>6.1283549906372414E-3</v>
      </c>
      <c r="AD606" s="1">
        <f>(Table2[[#This Row],[Day High]]/Table2[[#This Row],[Close Price]])-1</f>
        <v>2.4307709661045562E-2</v>
      </c>
      <c r="AE606" s="1">
        <f>(Table2[[#This Row],[Close Price]]/Table2[[#This Row],[Current Week Low]])-1</f>
        <v>7.443181818181932E-3</v>
      </c>
      <c r="AF606" s="1">
        <f>(Table2[[#This Row],[Current Week High]]/Table2[[#This Row],[Close Price]])-1</f>
        <v>3.366984377643667E-2</v>
      </c>
      <c r="AG606" s="1">
        <f>(Table2[[#This Row],[Close Price]]/Table2[[#This Row],[Current Month Low]])-1</f>
        <v>1.1523760625249624E-2</v>
      </c>
      <c r="AH606" s="1">
        <f>(Table2[[#This Row],[Current Month High]]/Table2[[#This Row],[Close Price]])-1</f>
        <v>9.6102870678472785E-2</v>
      </c>
      <c r="AI606">
        <v>22.711634989566299</v>
      </c>
      <c r="AJ606">
        <v>22.282758620689599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-7.0000000000000007E-2</v>
      </c>
      <c r="AM606" t="s">
        <v>3189</v>
      </c>
      <c r="AN606">
        <v>-4.49</v>
      </c>
      <c r="AO606" t="s">
        <v>3189</v>
      </c>
      <c r="AQ606">
        <f>(Table2[[#This Row],[Sharpe Ratio]]-AVERAGE(Table2[Sharpe Ratio]))/_xlfn.STDEV.P(Table2[Sharpe Ratio])</f>
        <v>-0.66033855426170107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662</v>
      </c>
      <c r="AT606">
        <f>_xlfn.RANK.AVG(Table2[[#This Row],[6M Return vs Nifty Z-Score]],Table2[6M Return vs Nifty Z-Score])</f>
        <v>442</v>
      </c>
      <c r="AU606">
        <f>_xlfn.RANK.AVG(Table2[[#This Row],[Sharpe Ratio Z-Score]],Table2[Sharpe Ratio Z-Score])</f>
        <v>533</v>
      </c>
      <c r="AV606">
        <f>(Table2[[#This Row],[Rank 1Y]]+Table2[[#This Row],[Rank 6M]]+Table2[[#This Row],[Rank Sharpe]])/3</f>
        <v>545.66666666666663</v>
      </c>
    </row>
    <row r="607" spans="1:48" x14ac:dyDescent="0.3">
      <c r="A607" t="s">
        <v>1448</v>
      </c>
      <c r="B607" t="s">
        <v>1449</v>
      </c>
      <c r="C607" t="s">
        <v>3158</v>
      </c>
      <c r="D607" t="s">
        <v>499</v>
      </c>
      <c r="E607">
        <v>7214.1720182549998</v>
      </c>
      <c r="F607">
        <v>260.85000000000002</v>
      </c>
      <c r="G607">
        <v>-20.933801789742098</v>
      </c>
      <c r="H607">
        <f>(Table2[[#This Row],[1Y Return vs Nifty]]-AVERAGE(Table2[1Y Return vs Nifty]))/_xlfn.STDEV.P(Table2[1Y Return vs Nifty])</f>
        <v>-0.75316394764030936</v>
      </c>
      <c r="I607">
        <v>8.4114698674282398</v>
      </c>
      <c r="J607">
        <f>(Table2[[#This Row],[1M Return vs Nifty]]-AVERAGE(Table2[1M Return vs Nifty]))/_xlfn.STDEV.P(Table2[1M Return vs Nifty])</f>
        <v>0.34527642838350009</v>
      </c>
      <c r="K607">
        <v>2.0519440490220502</v>
      </c>
      <c r="L607">
        <f>(Table2[[#This Row],[6M Return vs Nifty]]-AVERAGE(Table2[6M Return vs Nifty]))/_xlfn.STDEV.P(Table2[6M Return vs Nifty])</f>
        <v>-0.16922909304874137</v>
      </c>
      <c r="M607">
        <v>2.2077788849190298</v>
      </c>
      <c r="N607">
        <f>(Table2[[#This Row],[1W Return vs Nifty]]-AVERAGE(Table2[1W Return vs Nifty]))/_xlfn.STDEV.P(Table2[1W Return vs Nifty])</f>
        <v>0.11897211519335614</v>
      </c>
      <c r="O607">
        <v>260.3</v>
      </c>
      <c r="P607">
        <v>267.69808484910499</v>
      </c>
      <c r="Q607">
        <v>268.49892266524301</v>
      </c>
      <c r="R607">
        <v>54.374394327254898</v>
      </c>
      <c r="S607" s="1">
        <f>(Table2[[#This Row],[Close Price]]-Table2[[#This Row],[20D EMA]])/Table2[[#This Row],[20D EMA]]</f>
        <v>2.112946600076878E-3</v>
      </c>
      <c r="T607" s="1">
        <f>(Table2[[#This Row],[Close Price]]-Table2[[#This Row],[50D EMA]])/Table2[[#This Row],[50D EMA]]</f>
        <v>-2.5581374080300447E-2</v>
      </c>
      <c r="U607" s="1">
        <f>(Table2[[#This Row],[Close Price]]-Table2[[#This Row],[200D EMA]])/Table2[[#This Row],[200D EMA]]</f>
        <v>-2.8487721996484344E-2</v>
      </c>
      <c r="V607">
        <v>0.27518065027120298</v>
      </c>
      <c r="W607">
        <v>259.45</v>
      </c>
      <c r="X607">
        <v>266.60000000000002</v>
      </c>
      <c r="Y607">
        <v>251.1</v>
      </c>
      <c r="Z607">
        <v>266.60000000000002</v>
      </c>
      <c r="AA607">
        <v>245.2</v>
      </c>
      <c r="AB607">
        <v>284</v>
      </c>
      <c r="AC607" s="1">
        <f>(Table2[[#This Row],[Close Price]]/Table2[[#This Row],[Day Low]])-1</f>
        <v>5.3960300635962355E-3</v>
      </c>
      <c r="AD607" s="1">
        <f>(Table2[[#This Row],[Day High]]/Table2[[#This Row],[Close Price]])-1</f>
        <v>2.2043319915660442E-2</v>
      </c>
      <c r="AE607" s="1">
        <f>(Table2[[#This Row],[Close Price]]/Table2[[#This Row],[Current Week Low]])-1</f>
        <v>3.8829151732377554E-2</v>
      </c>
      <c r="AF607" s="1">
        <f>(Table2[[#This Row],[Current Week High]]/Table2[[#This Row],[Close Price]])-1</f>
        <v>2.2043319915660442E-2</v>
      </c>
      <c r="AG607" s="1">
        <f>(Table2[[#This Row],[Close Price]]/Table2[[#This Row],[Current Month Low]])-1</f>
        <v>6.3825448613376912E-2</v>
      </c>
      <c r="AH607" s="1">
        <f>(Table2[[#This Row],[Current Month High]]/Table2[[#This Row],[Close Price]])-1</f>
        <v>8.8748322790875855E-2</v>
      </c>
      <c r="AI607">
        <v>24.784358826912001</v>
      </c>
      <c r="AJ607">
        <v>18.568181818181799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-0.08</v>
      </c>
      <c r="AM607" t="s">
        <v>3189</v>
      </c>
      <c r="AN607">
        <v>-2.76</v>
      </c>
      <c r="AO607" t="s">
        <v>3189</v>
      </c>
      <c r="AP607">
        <v>-9.4493675576296995E-2</v>
      </c>
      <c r="AQ607">
        <f>(Table2[[#This Row],[Sharpe Ratio]]-AVERAGE(Table2[Sharpe Ratio]))/_xlfn.STDEV.P(Table2[Sharpe Ratio])</f>
        <v>-1.7515198374286098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580</v>
      </c>
      <c r="AT607">
        <f>_xlfn.RANK.AVG(Table2[[#This Row],[6M Return vs Nifty Z-Score]],Table2[6M Return vs Nifty Z-Score])</f>
        <v>355</v>
      </c>
      <c r="AU607">
        <f>_xlfn.RANK.AVG(Table2[[#This Row],[Sharpe Ratio Z-Score]],Table2[Sharpe Ratio Z-Score])</f>
        <v>707</v>
      </c>
      <c r="AV607">
        <f>(Table2[[#This Row],[Rank 1Y]]+Table2[[#This Row],[Rank 6M]]+Table2[[#This Row],[Rank Sharpe]])/3</f>
        <v>547.33333333333337</v>
      </c>
    </row>
    <row r="608" spans="1:48" x14ac:dyDescent="0.3">
      <c r="A608" t="s">
        <v>452</v>
      </c>
      <c r="B608" t="s">
        <v>453</v>
      </c>
      <c r="C608" t="s">
        <v>3156</v>
      </c>
      <c r="D608" t="s">
        <v>454</v>
      </c>
      <c r="E608">
        <v>49739.494891583003</v>
      </c>
      <c r="F608">
        <v>174.01</v>
      </c>
      <c r="G608">
        <v>-19.654985520396</v>
      </c>
      <c r="H608">
        <f>(Table2[[#This Row],[1Y Return vs Nifty]]-AVERAGE(Table2[1Y Return vs Nifty]))/_xlfn.STDEV.P(Table2[1Y Return vs Nifty])</f>
        <v>-0.72831827503518776</v>
      </c>
      <c r="I608">
        <v>-2.4563737066111901</v>
      </c>
      <c r="J608">
        <f>(Table2[[#This Row],[1M Return vs Nifty]]-AVERAGE(Table2[1M Return vs Nifty]))/_xlfn.STDEV.P(Table2[1M Return vs Nifty])</f>
        <v>-0.66135356263702416</v>
      </c>
      <c r="K608">
        <v>0.31106784689445599</v>
      </c>
      <c r="L608">
        <f>(Table2[[#This Row],[6M Return vs Nifty]]-AVERAGE(Table2[6M Return vs Nifty]))/_xlfn.STDEV.P(Table2[6M Return vs Nifty])</f>
        <v>-0.22552316510979858</v>
      </c>
      <c r="M608">
        <v>-1.1497724343510101</v>
      </c>
      <c r="N608">
        <f>(Table2[[#This Row],[1W Return vs Nifty]]-AVERAGE(Table2[1W Return vs Nifty]))/_xlfn.STDEV.P(Table2[1W Return vs Nifty])</f>
        <v>-0.59182527631654624</v>
      </c>
      <c r="O608">
        <v>175.34</v>
      </c>
      <c r="P608">
        <v>182.683888113758</v>
      </c>
      <c r="Q608">
        <v>180.28098241668201</v>
      </c>
      <c r="R608">
        <v>52.368552684017899</v>
      </c>
      <c r="S608" s="1">
        <f>(Table2[[#This Row],[Close Price]]-Table2[[#This Row],[20D EMA]])/Table2[[#This Row],[20D EMA]]</f>
        <v>-7.5852629177598522E-3</v>
      </c>
      <c r="T608" s="1">
        <f>(Table2[[#This Row],[Close Price]]-Table2[[#This Row],[50D EMA]])/Table2[[#This Row],[50D EMA]]</f>
        <v>-4.748031259525605E-2</v>
      </c>
      <c r="U608" s="1">
        <f>(Table2[[#This Row],[Close Price]]-Table2[[#This Row],[200D EMA]])/Table2[[#This Row],[200D EMA]]</f>
        <v>-3.4784492144534385E-2</v>
      </c>
      <c r="V608">
        <v>0.77099626058068904</v>
      </c>
      <c r="W608">
        <v>169.21</v>
      </c>
      <c r="X608">
        <v>176</v>
      </c>
      <c r="Y608">
        <v>165.63</v>
      </c>
      <c r="Z608">
        <v>176</v>
      </c>
      <c r="AA608">
        <v>165.63</v>
      </c>
      <c r="AB608">
        <v>194</v>
      </c>
      <c r="AC608" s="1">
        <f>(Table2[[#This Row],[Close Price]]/Table2[[#This Row],[Day Low]])-1</f>
        <v>2.8367117782636786E-2</v>
      </c>
      <c r="AD608" s="1">
        <f>(Table2[[#This Row],[Day High]]/Table2[[#This Row],[Close Price]])-1</f>
        <v>1.1436124360668876E-2</v>
      </c>
      <c r="AE608" s="1">
        <f>(Table2[[#This Row],[Close Price]]/Table2[[#This Row],[Current Week Low]])-1</f>
        <v>5.0594699027953771E-2</v>
      </c>
      <c r="AF608" s="1">
        <f>(Table2[[#This Row],[Current Week High]]/Table2[[#This Row],[Close Price]])-1</f>
        <v>1.1436124360668876E-2</v>
      </c>
      <c r="AG608" s="1">
        <f>(Table2[[#This Row],[Close Price]]/Table2[[#This Row],[Current Month Low]])-1</f>
        <v>5.0594699027953771E-2</v>
      </c>
      <c r="AH608" s="1">
        <f>(Table2[[#This Row],[Current Month High]]/Table2[[#This Row],[Close Price]])-1</f>
        <v>0.11487845526119189</v>
      </c>
      <c r="AI608">
        <v>32.061375783000898</v>
      </c>
      <c r="AJ608">
        <v>24.470672389127301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-0.22</v>
      </c>
      <c r="AM608" t="s">
        <v>3189</v>
      </c>
      <c r="AN608">
        <v>-5.81</v>
      </c>
      <c r="AO608" t="s">
        <v>3189</v>
      </c>
      <c r="AP608">
        <v>-9.2200391548019997E-2</v>
      </c>
      <c r="AQ608">
        <f>(Table2[[#This Row],[Sharpe Ratio]]-AVERAGE(Table2[Sharpe Ratio]))/_xlfn.STDEV.P(Table2[Sharpe Ratio])</f>
        <v>-1.7250377623756505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567</v>
      </c>
      <c r="AT608">
        <f>_xlfn.RANK.AVG(Table2[[#This Row],[6M Return vs Nifty Z-Score]],Table2[6M Return vs Nifty Z-Score])</f>
        <v>374</v>
      </c>
      <c r="AU608">
        <f>_xlfn.RANK.AVG(Table2[[#This Row],[Sharpe Ratio Z-Score]],Table2[Sharpe Ratio Z-Score])</f>
        <v>704</v>
      </c>
      <c r="AV608">
        <f>(Table2[[#This Row],[Rank 1Y]]+Table2[[#This Row],[Rank 6M]]+Table2[[#This Row],[Rank Sharpe]])/3</f>
        <v>548.33333333333337</v>
      </c>
    </row>
    <row r="609" spans="1:48" x14ac:dyDescent="0.3">
      <c r="A609" t="s">
        <v>1206</v>
      </c>
      <c r="B609" t="s">
        <v>1207</v>
      </c>
      <c r="C609" t="s">
        <v>3152</v>
      </c>
      <c r="D609" t="s">
        <v>234</v>
      </c>
      <c r="E609">
        <v>9852.7912054200006</v>
      </c>
      <c r="F609">
        <v>504.3</v>
      </c>
      <c r="G609">
        <v>-18.368718445345099</v>
      </c>
      <c r="H609">
        <f>(Table2[[#This Row],[1Y Return vs Nifty]]-AVERAGE(Table2[1Y Return vs Nifty]))/_xlfn.STDEV.P(Table2[1Y Return vs Nifty])</f>
        <v>-0.70332784334025533</v>
      </c>
      <c r="I609">
        <v>-0.92198543599122995</v>
      </c>
      <c r="J609">
        <f>(Table2[[#This Row],[1M Return vs Nifty]]-AVERAGE(Table2[1M Return vs Nifty]))/_xlfn.STDEV.P(Table2[1M Return vs Nifty])</f>
        <v>-0.51923141664241856</v>
      </c>
      <c r="K609">
        <v>-15.6505393334229</v>
      </c>
      <c r="L609">
        <f>(Table2[[#This Row],[6M Return vs Nifty]]-AVERAGE(Table2[6M Return vs Nifty]))/_xlfn.STDEV.P(Table2[6M Return vs Nifty])</f>
        <v>-0.74166777304971276</v>
      </c>
      <c r="M609">
        <v>-0.42240699122613201</v>
      </c>
      <c r="N609">
        <f>(Table2[[#This Row],[1W Return vs Nifty]]-AVERAGE(Table2[1W Return vs Nifty]))/_xlfn.STDEV.P(Table2[1W Return vs Nifty])</f>
        <v>-0.43784119372625846</v>
      </c>
      <c r="O609">
        <v>498.89</v>
      </c>
      <c r="P609">
        <v>520.60774608125598</v>
      </c>
      <c r="Q609">
        <v>539.48863907617294</v>
      </c>
      <c r="R609">
        <v>60.458398736328697</v>
      </c>
      <c r="S609" s="1">
        <f>(Table2[[#This Row],[Close Price]]-Table2[[#This Row],[20D EMA]])/Table2[[#This Row],[20D EMA]]</f>
        <v>1.0844073843933584E-2</v>
      </c>
      <c r="T609" s="1">
        <f>(Table2[[#This Row],[Close Price]]-Table2[[#This Row],[50D EMA]])/Table2[[#This Row],[50D EMA]]</f>
        <v>-3.132443995312869E-2</v>
      </c>
      <c r="U609" s="1">
        <f>(Table2[[#This Row],[Close Price]]-Table2[[#This Row],[200D EMA]])/Table2[[#This Row],[200D EMA]]</f>
        <v>-6.5225913072850611E-2</v>
      </c>
      <c r="V609">
        <v>0.35174838250365997</v>
      </c>
      <c r="W609">
        <v>480.55</v>
      </c>
      <c r="X609">
        <v>509</v>
      </c>
      <c r="Y609">
        <v>477.05</v>
      </c>
      <c r="Z609">
        <v>509</v>
      </c>
      <c r="AA609">
        <v>460.05</v>
      </c>
      <c r="AB609">
        <v>545.54999999999995</v>
      </c>
      <c r="AC609" s="1">
        <f>(Table2[[#This Row],[Close Price]]/Table2[[#This Row],[Day Low]])-1</f>
        <v>4.9422536676724693E-2</v>
      </c>
      <c r="AD609" s="1">
        <f>(Table2[[#This Row],[Day High]]/Table2[[#This Row],[Close Price]])-1</f>
        <v>9.3198492960540058E-3</v>
      </c>
      <c r="AE609" s="1">
        <f>(Table2[[#This Row],[Close Price]]/Table2[[#This Row],[Current Week Low]])-1</f>
        <v>5.7121894979561993E-2</v>
      </c>
      <c r="AF609" s="1">
        <f>(Table2[[#This Row],[Current Week High]]/Table2[[#This Row],[Close Price]])-1</f>
        <v>9.3198492960540058E-3</v>
      </c>
      <c r="AG609" s="1">
        <f>(Table2[[#This Row],[Close Price]]/Table2[[#This Row],[Current Month Low]])-1</f>
        <v>9.6185197261167366E-2</v>
      </c>
      <c r="AH609" s="1">
        <f>(Table2[[#This Row],[Current Month High]]/Table2[[#This Row],[Close Price]])-1</f>
        <v>8.179654967281369E-2</v>
      </c>
      <c r="AI609">
        <v>40.6702359706523</v>
      </c>
      <c r="AJ609">
        <v>9.6185197261167303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0.08</v>
      </c>
      <c r="AM609" t="s">
        <v>3190</v>
      </c>
      <c r="AN609">
        <v>-2.96</v>
      </c>
      <c r="AO609" t="s">
        <v>3189</v>
      </c>
      <c r="AP609">
        <v>6.0760552423479997E-3</v>
      </c>
      <c r="AQ609">
        <f>(Table2[[#This Row],[Sharpe Ratio]]-AVERAGE(Table2[Sharpe Ratio]))/_xlfn.STDEV.P(Table2[Sharpe Ratio])</f>
        <v>-0.59017430553814498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558</v>
      </c>
      <c r="AT609">
        <f>_xlfn.RANK.AVG(Table2[[#This Row],[6M Return vs Nifty Z-Score]],Table2[6M Return vs Nifty Z-Score])</f>
        <v>594</v>
      </c>
      <c r="AU609">
        <f>_xlfn.RANK.AVG(Table2[[#This Row],[Sharpe Ratio Z-Score]],Table2[Sharpe Ratio Z-Score])</f>
        <v>499</v>
      </c>
      <c r="AV609">
        <f>(Table2[[#This Row],[Rank 1Y]]+Table2[[#This Row],[Rank 6M]]+Table2[[#This Row],[Rank Sharpe]])/3</f>
        <v>550.33333333333337</v>
      </c>
    </row>
    <row r="610" spans="1:48" x14ac:dyDescent="0.3">
      <c r="A610" t="s">
        <v>41</v>
      </c>
      <c r="B610" t="s">
        <v>42</v>
      </c>
      <c r="C610" t="s">
        <v>3146</v>
      </c>
      <c r="D610" t="s">
        <v>43</v>
      </c>
      <c r="E610">
        <v>578516.36052963999</v>
      </c>
      <c r="F610">
        <v>2462.1999999999998</v>
      </c>
      <c r="G610">
        <v>-21.1758642814867</v>
      </c>
      <c r="H610">
        <f>(Table2[[#This Row],[1Y Return vs Nifty]]-AVERAGE(Table2[1Y Return vs Nifty]))/_xlfn.STDEV.P(Table2[1Y Return vs Nifty])</f>
        <v>-0.75786689486113379</v>
      </c>
      <c r="I610">
        <v>-0.34439324214393102</v>
      </c>
      <c r="J610">
        <f>(Table2[[#This Row],[1M Return vs Nifty]]-AVERAGE(Table2[1M Return vs Nifty]))/_xlfn.STDEV.P(Table2[1M Return vs Nifty])</f>
        <v>-0.46573215333917206</v>
      </c>
      <c r="K610">
        <v>-1.71758623556585</v>
      </c>
      <c r="L610">
        <f>(Table2[[#This Row],[6M Return vs Nifty]]-AVERAGE(Table2[6M Return vs Nifty]))/_xlfn.STDEV.P(Table2[6M Return vs Nifty])</f>
        <v>-0.29112300441221917</v>
      </c>
      <c r="M610">
        <v>0.98675707784233202</v>
      </c>
      <c r="N610">
        <f>(Table2[[#This Row],[1W Return vs Nifty]]-AVERAGE(Table2[1W Return vs Nifty]))/_xlfn.STDEV.P(Table2[1W Return vs Nifty])</f>
        <v>-0.13951957500529513</v>
      </c>
      <c r="O610">
        <v>2495.16</v>
      </c>
      <c r="P610">
        <v>2603.37930337548</v>
      </c>
      <c r="Q610">
        <v>2597.4279135491802</v>
      </c>
      <c r="R610">
        <v>47.435738915694401</v>
      </c>
      <c r="S610" s="1">
        <f>(Table2[[#This Row],[Close Price]]-Table2[[#This Row],[20D EMA]])/Table2[[#This Row],[20D EMA]]</f>
        <v>-1.3209573734750492E-2</v>
      </c>
      <c r="T610" s="1">
        <f>(Table2[[#This Row],[Close Price]]-Table2[[#This Row],[50D EMA]])/Table2[[#This Row],[50D EMA]]</f>
        <v>-5.4229248574124596E-2</v>
      </c>
      <c r="U610" s="1">
        <f>(Table2[[#This Row],[Close Price]]-Table2[[#This Row],[200D EMA]])/Table2[[#This Row],[200D EMA]]</f>
        <v>-5.2062239280551231E-2</v>
      </c>
      <c r="V610">
        <v>1.07217271103379</v>
      </c>
      <c r="W610">
        <v>2453.1999999999998</v>
      </c>
      <c r="X610">
        <v>2539.15</v>
      </c>
      <c r="Y610">
        <v>2453.1999999999998</v>
      </c>
      <c r="Z610">
        <v>2539.15</v>
      </c>
      <c r="AA610">
        <v>2375.75</v>
      </c>
      <c r="AB610">
        <v>2547</v>
      </c>
      <c r="AC610" s="1">
        <f>(Table2[[#This Row],[Close Price]]/Table2[[#This Row],[Day Low]])-1</f>
        <v>3.6686776455241432E-3</v>
      </c>
      <c r="AD610" s="1">
        <f>(Table2[[#This Row],[Day High]]/Table2[[#This Row],[Close Price]])-1</f>
        <v>3.1252538380310391E-2</v>
      </c>
      <c r="AE610" s="1">
        <f>(Table2[[#This Row],[Close Price]]/Table2[[#This Row],[Current Week Low]])-1</f>
        <v>3.6686776455241432E-3</v>
      </c>
      <c r="AF610" s="1">
        <f>(Table2[[#This Row],[Current Week High]]/Table2[[#This Row],[Close Price]])-1</f>
        <v>3.1252538380310391E-2</v>
      </c>
      <c r="AG610" s="1">
        <f>(Table2[[#This Row],[Close Price]]/Table2[[#This Row],[Current Month Low]])-1</f>
        <v>3.6388508891928684E-2</v>
      </c>
      <c r="AH610" s="1">
        <f>(Table2[[#This Row],[Current Month High]]/Table2[[#This Row],[Close Price]])-1</f>
        <v>3.444074405003672E-2</v>
      </c>
      <c r="AI610">
        <v>23.2637478677605</v>
      </c>
      <c r="AJ610">
        <v>13.3583481043253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3189</v>
      </c>
      <c r="AN610">
        <v>-1.81</v>
      </c>
      <c r="AO610" t="s">
        <v>3189</v>
      </c>
      <c r="AP610">
        <v>-5.6441304886711001E-2</v>
      </c>
      <c r="AQ610">
        <f>(Table2[[#This Row],[Sharpe Ratio]]-AVERAGE(Table2[Sharpe Ratio]))/_xlfn.STDEV.P(Table2[Sharpe Ratio])</f>
        <v>-1.312103819125044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582</v>
      </c>
      <c r="AT610">
        <f>_xlfn.RANK.AVG(Table2[[#This Row],[6M Return vs Nifty Z-Score]],Table2[6M Return vs Nifty Z-Score])</f>
        <v>402</v>
      </c>
      <c r="AU610">
        <f>_xlfn.RANK.AVG(Table2[[#This Row],[Sharpe Ratio Z-Score]],Table2[Sharpe Ratio Z-Score])</f>
        <v>671</v>
      </c>
      <c r="AV610">
        <f>(Table2[[#This Row],[Rank 1Y]]+Table2[[#This Row],[Rank 6M]]+Table2[[#This Row],[Rank Sharpe]])/3</f>
        <v>551.66666666666663</v>
      </c>
    </row>
    <row r="611" spans="1:48" x14ac:dyDescent="0.3">
      <c r="A611" t="s">
        <v>2196</v>
      </c>
      <c r="B611" t="s">
        <v>2197</v>
      </c>
      <c r="C611" t="s">
        <v>3150</v>
      </c>
      <c r="D611" t="s">
        <v>961</v>
      </c>
      <c r="E611">
        <v>2717.3006779500001</v>
      </c>
      <c r="F611">
        <v>657.45</v>
      </c>
      <c r="G611">
        <v>-31.9421701663832</v>
      </c>
      <c r="H611">
        <f>(Table2[[#This Row],[1Y Return vs Nifty]]-AVERAGE(Table2[1Y Return vs Nifty]))/_xlfn.STDEV.P(Table2[1Y Return vs Nifty])</f>
        <v>-0.9670416743777499</v>
      </c>
      <c r="I611">
        <v>10.5322851065884</v>
      </c>
      <c r="J611">
        <f>(Table2[[#This Row],[1M Return vs Nifty]]-AVERAGE(Table2[1M Return vs Nifty]))/_xlfn.STDEV.P(Table2[1M Return vs Nifty])</f>
        <v>0.5417161554192913</v>
      </c>
      <c r="K611">
        <v>-6.82949408147927</v>
      </c>
      <c r="L611">
        <f>(Table2[[#This Row],[6M Return vs Nifty]]-AVERAGE(Table2[6M Return vs Nifty]))/_xlfn.STDEV.P(Table2[6M Return vs Nifty])</f>
        <v>-0.45642488417577648</v>
      </c>
      <c r="M611">
        <v>0.87658595077438495</v>
      </c>
      <c r="N611">
        <f>(Table2[[#This Row],[1W Return vs Nifty]]-AVERAGE(Table2[1W Return vs Nifty]))/_xlfn.STDEV.P(Table2[1W Return vs Nifty])</f>
        <v>-0.16284292654728375</v>
      </c>
      <c r="O611">
        <v>631.88</v>
      </c>
      <c r="P611">
        <v>627.86783211247496</v>
      </c>
      <c r="Q611">
        <v>662.27204480972898</v>
      </c>
      <c r="R611">
        <v>65.173196489146505</v>
      </c>
      <c r="S611" s="1">
        <f>(Table2[[#This Row],[Close Price]]-Table2[[#This Row],[20D EMA]])/Table2[[#This Row],[20D EMA]]</f>
        <v>4.046654428055968E-2</v>
      </c>
      <c r="T611" s="1">
        <f>(Table2[[#This Row],[Close Price]]-Table2[[#This Row],[50D EMA]])/Table2[[#This Row],[50D EMA]]</f>
        <v>4.7115278685317008E-2</v>
      </c>
      <c r="U611" s="1">
        <f>(Table2[[#This Row],[Close Price]]-Table2[[#This Row],[200D EMA]])/Table2[[#This Row],[200D EMA]]</f>
        <v>-7.2810634957637564E-3</v>
      </c>
      <c r="V611">
        <v>0.411420736745571</v>
      </c>
      <c r="W611">
        <v>650.1</v>
      </c>
      <c r="X611">
        <v>665</v>
      </c>
      <c r="Y611">
        <v>617</v>
      </c>
      <c r="Z611">
        <v>665</v>
      </c>
      <c r="AA611">
        <v>599.9</v>
      </c>
      <c r="AB611">
        <v>673.45</v>
      </c>
      <c r="AC611" s="1">
        <f>(Table2[[#This Row],[Close Price]]/Table2[[#This Row],[Day Low]])-1</f>
        <v>1.1305952930318552E-2</v>
      </c>
      <c r="AD611" s="1">
        <f>(Table2[[#This Row],[Day High]]/Table2[[#This Row],[Close Price]])-1</f>
        <v>1.148376302380405E-2</v>
      </c>
      <c r="AE611" s="1">
        <f>(Table2[[#This Row],[Close Price]]/Table2[[#This Row],[Current Week Low]])-1</f>
        <v>6.5559157212317754E-2</v>
      </c>
      <c r="AF611" s="1">
        <f>(Table2[[#This Row],[Current Week High]]/Table2[[#This Row],[Close Price]])-1</f>
        <v>1.148376302380405E-2</v>
      </c>
      <c r="AG611" s="1">
        <f>(Table2[[#This Row],[Close Price]]/Table2[[#This Row],[Current Month Low]])-1</f>
        <v>9.59326554425739E-2</v>
      </c>
      <c r="AH611" s="1">
        <f>(Table2[[#This Row],[Current Month High]]/Table2[[#This Row],[Close Price]])-1</f>
        <v>2.4336451441174134E-2</v>
      </c>
      <c r="AI611">
        <v>37.653053464141699</v>
      </c>
      <c r="AJ611">
        <v>21.480044345898001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0.24</v>
      </c>
      <c r="AM611" t="s">
        <v>3190</v>
      </c>
      <c r="AN611">
        <v>1.36</v>
      </c>
      <c r="AO611" t="s">
        <v>3190</v>
      </c>
      <c r="AQ611">
        <f>(Table2[[#This Row],[Sharpe Ratio]]-AVERAGE(Table2[Sharpe Ratio]))/_xlfn.STDEV.P(Table2[Sharpe Ratio])</f>
        <v>-0.66033855426170107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646</v>
      </c>
      <c r="AT611">
        <f>_xlfn.RANK.AVG(Table2[[#This Row],[6M Return vs Nifty Z-Score]],Table2[6M Return vs Nifty Z-Score])</f>
        <v>477</v>
      </c>
      <c r="AU611">
        <f>_xlfn.RANK.AVG(Table2[[#This Row],[Sharpe Ratio Z-Score]],Table2[Sharpe Ratio Z-Score])</f>
        <v>533</v>
      </c>
      <c r="AV611">
        <f>(Table2[[#This Row],[Rank 1Y]]+Table2[[#This Row],[Rank 6M]]+Table2[[#This Row],[Rank Sharpe]])/3</f>
        <v>552</v>
      </c>
    </row>
    <row r="612" spans="1:48" x14ac:dyDescent="0.3">
      <c r="A612" t="s">
        <v>469</v>
      </c>
      <c r="B612" t="s">
        <v>470</v>
      </c>
      <c r="C612" t="s">
        <v>3154</v>
      </c>
      <c r="D612" t="s">
        <v>117</v>
      </c>
      <c r="E612">
        <v>48029.748060491998</v>
      </c>
      <c r="F612">
        <v>116.28</v>
      </c>
      <c r="G612">
        <v>7.5946375597318001</v>
      </c>
      <c r="H612">
        <f>(Table2[[#This Row],[1Y Return vs Nifty]]-AVERAGE(Table2[1Y Return vs Nifty]))/_xlfn.STDEV.P(Table2[1Y Return vs Nifty])</f>
        <v>-0.19889490915323094</v>
      </c>
      <c r="I612">
        <v>4.8409526538648802</v>
      </c>
      <c r="J612">
        <f>(Table2[[#This Row],[1M Return vs Nifty]]-AVERAGE(Table2[1M Return vs Nifty]))/_xlfn.STDEV.P(Table2[1M Return vs Nifty])</f>
        <v>1.4558592214645411E-2</v>
      </c>
      <c r="K612">
        <v>-32.881683757687803</v>
      </c>
      <c r="L612">
        <f>(Table2[[#This Row],[6M Return vs Nifty]]-AVERAGE(Table2[6M Return vs Nifty]))/_xlfn.STDEV.P(Table2[6M Return vs Nifty])</f>
        <v>-1.2988649388956033</v>
      </c>
      <c r="M612">
        <v>1.8525597242357701</v>
      </c>
      <c r="N612">
        <f>(Table2[[#This Row],[1W Return vs Nifty]]-AVERAGE(Table2[1W Return vs Nifty]))/_xlfn.STDEV.P(Table2[1W Return vs Nifty])</f>
        <v>4.3771819257777976E-2</v>
      </c>
      <c r="O612">
        <v>116.24</v>
      </c>
      <c r="P612">
        <v>122.10082196195199</v>
      </c>
      <c r="Q612">
        <v>129.14564231982399</v>
      </c>
      <c r="R612">
        <v>55.679104138951402</v>
      </c>
      <c r="S612" s="1">
        <f>(Table2[[#This Row],[Close Price]]-Table2[[#This Row],[20D EMA]])/Table2[[#This Row],[20D EMA]]</f>
        <v>3.4411562284933117E-4</v>
      </c>
      <c r="T612" s="1">
        <f>(Table2[[#This Row],[Close Price]]-Table2[[#This Row],[50D EMA]])/Table2[[#This Row],[50D EMA]]</f>
        <v>-4.767225861727472E-2</v>
      </c>
      <c r="U612" s="1">
        <f>(Table2[[#This Row],[Close Price]]-Table2[[#This Row],[200D EMA]])/Table2[[#This Row],[200D EMA]]</f>
        <v>-9.9621188053428428E-2</v>
      </c>
      <c r="V612">
        <v>0.70318917316617202</v>
      </c>
      <c r="W612">
        <v>115.21</v>
      </c>
      <c r="X612">
        <v>117.32</v>
      </c>
      <c r="Y612">
        <v>113.85</v>
      </c>
      <c r="Z612">
        <v>117.32</v>
      </c>
      <c r="AA612">
        <v>108.65</v>
      </c>
      <c r="AB612">
        <v>126.85</v>
      </c>
      <c r="AC612" s="1">
        <f>(Table2[[#This Row],[Close Price]]/Table2[[#This Row],[Day Low]])-1</f>
        <v>9.2873882475479341E-3</v>
      </c>
      <c r="AD612" s="1">
        <f>(Table2[[#This Row],[Day High]]/Table2[[#This Row],[Close Price]])-1</f>
        <v>8.9439284485723913E-3</v>
      </c>
      <c r="AE612" s="1">
        <f>(Table2[[#This Row],[Close Price]]/Table2[[#This Row],[Current Week Low]])-1</f>
        <v>2.134387351778666E-2</v>
      </c>
      <c r="AF612" s="1">
        <f>(Table2[[#This Row],[Current Week High]]/Table2[[#This Row],[Close Price]])-1</f>
        <v>8.9439284485723913E-3</v>
      </c>
      <c r="AG612" s="1">
        <f>(Table2[[#This Row],[Close Price]]/Table2[[#This Row],[Current Month Low]])-1</f>
        <v>7.022549470777717E-2</v>
      </c>
      <c r="AH612" s="1">
        <f>(Table2[[#This Row],[Current Month High]]/Table2[[#This Row],[Close Price]])-1</f>
        <v>9.0901272789817522E-2</v>
      </c>
      <c r="AI612">
        <v>50.799793601651103</v>
      </c>
      <c r="AJ612">
        <v>30.067114093959699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-0.08</v>
      </c>
      <c r="AM612" t="s">
        <v>3189</v>
      </c>
      <c r="AN612">
        <v>-1.63</v>
      </c>
      <c r="AO612" t="s">
        <v>3189</v>
      </c>
      <c r="AP612">
        <v>-6.9821019337459999E-3</v>
      </c>
      <c r="AQ612">
        <f>(Table2[[#This Row],[Sharpe Ratio]]-AVERAGE(Table2[Sharpe Ratio]))/_xlfn.STDEV.P(Table2[Sharpe Ratio])</f>
        <v>-0.74096552639292601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374</v>
      </c>
      <c r="AT612">
        <f>_xlfn.RANK.AVG(Table2[[#This Row],[6M Return vs Nifty Z-Score]],Table2[6M Return vs Nifty Z-Score])</f>
        <v>716</v>
      </c>
      <c r="AU612">
        <f>_xlfn.RANK.AVG(Table2[[#This Row],[Sharpe Ratio Z-Score]],Table2[Sharpe Ratio Z-Score])</f>
        <v>573</v>
      </c>
      <c r="AV612">
        <f>(Table2[[#This Row],[Rank 1Y]]+Table2[[#This Row],[Rank 6M]]+Table2[[#This Row],[Rank Sharpe]])/3</f>
        <v>554.33333333333337</v>
      </c>
    </row>
    <row r="613" spans="1:48" x14ac:dyDescent="0.3">
      <c r="A613" t="s">
        <v>1067</v>
      </c>
      <c r="B613" t="s">
        <v>1068</v>
      </c>
      <c r="C613" t="s">
        <v>3151</v>
      </c>
      <c r="D613" t="s">
        <v>72</v>
      </c>
      <c r="E613">
        <v>12282.600101669999</v>
      </c>
      <c r="F613">
        <v>343.9</v>
      </c>
      <c r="G613">
        <v>-25.638873321037501</v>
      </c>
      <c r="H613">
        <f>(Table2[[#This Row],[1Y Return vs Nifty]]-AVERAGE(Table2[1Y Return vs Nifty]))/_xlfn.STDEV.P(Table2[1Y Return vs Nifty])</f>
        <v>-0.84457713157643388</v>
      </c>
      <c r="I613">
        <v>5.80737933613982</v>
      </c>
      <c r="J613">
        <f>(Table2[[#This Row],[1M Return vs Nifty]]-AVERAGE(Table2[1M Return vs Nifty]))/_xlfn.STDEV.P(Table2[1M Return vs Nifty])</f>
        <v>0.10407350617828361</v>
      </c>
      <c r="K613">
        <v>3.3906058010639</v>
      </c>
      <c r="L613">
        <f>(Table2[[#This Row],[6M Return vs Nifty]]-AVERAGE(Table2[6M Return vs Nifty]))/_xlfn.STDEV.P(Table2[6M Return vs Nifty])</f>
        <v>-0.12594128140382022</v>
      </c>
      <c r="M613">
        <v>-0.42630103719693202</v>
      </c>
      <c r="N613">
        <f>(Table2[[#This Row],[1W Return vs Nifty]]-AVERAGE(Table2[1W Return vs Nifty]))/_xlfn.STDEV.P(Table2[1W Return vs Nifty])</f>
        <v>-0.43866556763904974</v>
      </c>
      <c r="O613">
        <v>343.09</v>
      </c>
      <c r="P613">
        <v>346.016039305623</v>
      </c>
      <c r="Q613">
        <v>345.15252328219799</v>
      </c>
      <c r="R613">
        <v>53.258844552509302</v>
      </c>
      <c r="S613" s="1">
        <f>(Table2[[#This Row],[Close Price]]-Table2[[#This Row],[20D EMA]])/Table2[[#This Row],[20D EMA]]</f>
        <v>2.3608965577545317E-3</v>
      </c>
      <c r="T613" s="1">
        <f>(Table2[[#This Row],[Close Price]]-Table2[[#This Row],[50D EMA]])/Table2[[#This Row],[50D EMA]]</f>
        <v>-6.1154370469919195E-3</v>
      </c>
      <c r="U613" s="1">
        <f>(Table2[[#This Row],[Close Price]]-Table2[[#This Row],[200D EMA]])/Table2[[#This Row],[200D EMA]]</f>
        <v>-3.6288979442689598E-3</v>
      </c>
      <c r="V613">
        <v>0.18648630416478801</v>
      </c>
      <c r="W613">
        <v>341</v>
      </c>
      <c r="X613">
        <v>347.8</v>
      </c>
      <c r="Y613">
        <v>337.45</v>
      </c>
      <c r="Z613">
        <v>347.8</v>
      </c>
      <c r="AA613">
        <v>327.39999999999998</v>
      </c>
      <c r="AB613">
        <v>362.65</v>
      </c>
      <c r="AC613" s="1">
        <f>(Table2[[#This Row],[Close Price]]/Table2[[#This Row],[Day Low]])-1</f>
        <v>8.504398826979509E-3</v>
      </c>
      <c r="AD613" s="1">
        <f>(Table2[[#This Row],[Day High]]/Table2[[#This Row],[Close Price]])-1</f>
        <v>1.1340505961035197E-2</v>
      </c>
      <c r="AE613" s="1">
        <f>(Table2[[#This Row],[Close Price]]/Table2[[#This Row],[Current Week Low]])-1</f>
        <v>1.9113942806341599E-2</v>
      </c>
      <c r="AF613" s="1">
        <f>(Table2[[#This Row],[Current Week High]]/Table2[[#This Row],[Close Price]])-1</f>
        <v>1.1340505961035197E-2</v>
      </c>
      <c r="AG613" s="1">
        <f>(Table2[[#This Row],[Close Price]]/Table2[[#This Row],[Current Month Low]])-1</f>
        <v>5.0397067806964069E-2</v>
      </c>
      <c r="AH613" s="1">
        <f>(Table2[[#This Row],[Current Month High]]/Table2[[#This Row],[Close Price]])-1</f>
        <v>5.4521663274207599E-2</v>
      </c>
      <c r="AI613">
        <v>15.7313172433847</v>
      </c>
      <c r="AJ613">
        <v>18.056985925163001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0.06</v>
      </c>
      <c r="AM613" t="s">
        <v>3190</v>
      </c>
      <c r="AN613">
        <v>-1.95</v>
      </c>
      <c r="AO613" t="s">
        <v>3189</v>
      </c>
      <c r="AP613">
        <v>-0.10041199126931601</v>
      </c>
      <c r="AQ613">
        <f>(Table2[[#This Row],[Sharpe Ratio]]-AVERAGE(Table2[Sharpe Ratio]))/_xlfn.STDEV.P(Table2[Sharpe Ratio])</f>
        <v>-1.8198625627243461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613</v>
      </c>
      <c r="AT613">
        <f>_xlfn.RANK.AVG(Table2[[#This Row],[6M Return vs Nifty Z-Score]],Table2[6M Return vs Nifty Z-Score])</f>
        <v>340</v>
      </c>
      <c r="AU613">
        <f>_xlfn.RANK.AVG(Table2[[#This Row],[Sharpe Ratio Z-Score]],Table2[Sharpe Ratio Z-Score])</f>
        <v>710</v>
      </c>
      <c r="AV613">
        <f>(Table2[[#This Row],[Rank 1Y]]+Table2[[#This Row],[Rank 6M]]+Table2[[#This Row],[Rank Sharpe]])/3</f>
        <v>554.33333333333337</v>
      </c>
    </row>
    <row r="614" spans="1:48" x14ac:dyDescent="0.3">
      <c r="A614" t="s">
        <v>822</v>
      </c>
      <c r="B614" t="s">
        <v>823</v>
      </c>
      <c r="C614" t="s">
        <v>3144</v>
      </c>
      <c r="D614" t="s">
        <v>54</v>
      </c>
      <c r="E614">
        <v>19201.9494615</v>
      </c>
      <c r="F614">
        <v>644.45000000000005</v>
      </c>
      <c r="G614">
        <v>-35.387549058751802</v>
      </c>
      <c r="H614">
        <f>(Table2[[#This Row],[1Y Return vs Nifty]]-AVERAGE(Table2[1Y Return vs Nifty]))/_xlfn.STDEV.P(Table2[1Y Return vs Nifty])</f>
        <v>-1.0339807320143546</v>
      </c>
      <c r="I614">
        <v>-23.969939115966302</v>
      </c>
      <c r="J614">
        <f>(Table2[[#This Row],[1M Return vs Nifty]]-AVERAGE(Table2[1M Return vs Nifty]))/_xlfn.STDEV.P(Table2[1M Return vs Nifty])</f>
        <v>-2.6540396007918114</v>
      </c>
      <c r="K614">
        <v>-12.3591610099537</v>
      </c>
      <c r="L614">
        <f>(Table2[[#This Row],[6M Return vs Nifty]]-AVERAGE(Table2[6M Return vs Nifty]))/_xlfn.STDEV.P(Table2[6M Return vs Nifty])</f>
        <v>-0.63523568540606945</v>
      </c>
      <c r="M614">
        <v>-0.86433973151404597</v>
      </c>
      <c r="N614">
        <f>(Table2[[#This Row],[1W Return vs Nifty]]-AVERAGE(Table2[1W Return vs Nifty]))/_xlfn.STDEV.P(Table2[1W Return vs Nifty])</f>
        <v>-0.53139885201627846</v>
      </c>
      <c r="O614">
        <v>676.97</v>
      </c>
      <c r="P614">
        <v>728.45945627473304</v>
      </c>
      <c r="Q614">
        <v>741.99824239106499</v>
      </c>
      <c r="R614">
        <v>47.538899218137303</v>
      </c>
      <c r="S614" s="1">
        <f>(Table2[[#This Row],[Close Price]]-Table2[[#This Row],[20D EMA]])/Table2[[#This Row],[20D EMA]]</f>
        <v>-4.8037579213259053E-2</v>
      </c>
      <c r="T614" s="1">
        <f>(Table2[[#This Row],[Close Price]]-Table2[[#This Row],[50D EMA]])/Table2[[#This Row],[50D EMA]]</f>
        <v>-0.11532482082715864</v>
      </c>
      <c r="U614" s="1">
        <f>(Table2[[#This Row],[Close Price]]-Table2[[#This Row],[200D EMA]])/Table2[[#This Row],[200D EMA]]</f>
        <v>-0.13146694536191747</v>
      </c>
      <c r="V614">
        <v>0.36604923163999398</v>
      </c>
      <c r="W614">
        <v>644.9</v>
      </c>
      <c r="X614">
        <v>660.9</v>
      </c>
      <c r="Y614">
        <v>633.25</v>
      </c>
      <c r="Z614">
        <v>660.9</v>
      </c>
      <c r="AA614">
        <v>626</v>
      </c>
      <c r="AB614">
        <v>729</v>
      </c>
      <c r="AC614" s="1">
        <f>(Table2[[#This Row],[Close Price]]/Table2[[#This Row],[Day Low]])-1</f>
        <v>-6.9778260195363373E-4</v>
      </c>
      <c r="AD614" s="1">
        <f>(Table2[[#This Row],[Day High]]/Table2[[#This Row],[Close Price]])-1</f>
        <v>2.5525642020327366E-2</v>
      </c>
      <c r="AE614" s="1">
        <f>(Table2[[#This Row],[Close Price]]/Table2[[#This Row],[Current Week Low]])-1</f>
        <v>1.7686537702329419E-2</v>
      </c>
      <c r="AF614" s="1">
        <f>(Table2[[#This Row],[Current Week High]]/Table2[[#This Row],[Close Price]])-1</f>
        <v>2.5525642020327366E-2</v>
      </c>
      <c r="AG614" s="1">
        <f>(Table2[[#This Row],[Close Price]]/Table2[[#This Row],[Current Month Low]])-1</f>
        <v>2.9472843450479402E-2</v>
      </c>
      <c r="AH614" s="1">
        <f>(Table2[[#This Row],[Current Month High]]/Table2[[#This Row],[Close Price]])-1</f>
        <v>0.13119714485219958</v>
      </c>
      <c r="AI614">
        <v>46.442703080145797</v>
      </c>
      <c r="AJ614">
        <v>7.3993833847179502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-0.12</v>
      </c>
      <c r="AM614" t="s">
        <v>3189</v>
      </c>
      <c r="AN614">
        <v>1.47</v>
      </c>
      <c r="AO614" t="s">
        <v>3190</v>
      </c>
      <c r="AP614">
        <v>2.1651088858187E-2</v>
      </c>
      <c r="AQ614">
        <f>(Table2[[#This Row],[Sharpe Ratio]]-AVERAGE(Table2[Sharpe Ratio]))/_xlfn.STDEV.P(Table2[Sharpe Ratio])</f>
        <v>-0.41031903943013426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669</v>
      </c>
      <c r="AT614">
        <f>_xlfn.RANK.AVG(Table2[[#This Row],[6M Return vs Nifty Z-Score]],Table2[6M Return vs Nifty Z-Score])</f>
        <v>548</v>
      </c>
      <c r="AU614">
        <f>_xlfn.RANK.AVG(Table2[[#This Row],[Sharpe Ratio Z-Score]],Table2[Sharpe Ratio Z-Score])</f>
        <v>447</v>
      </c>
      <c r="AV614">
        <f>(Table2[[#This Row],[Rank 1Y]]+Table2[[#This Row],[Rank 6M]]+Table2[[#This Row],[Rank Sharpe]])/3</f>
        <v>554.66666666666663</v>
      </c>
    </row>
    <row r="615" spans="1:48" x14ac:dyDescent="0.3">
      <c r="A615" t="s">
        <v>60</v>
      </c>
      <c r="B615" t="s">
        <v>61</v>
      </c>
      <c r="C615" t="s">
        <v>3144</v>
      </c>
      <c r="D615" t="s">
        <v>24</v>
      </c>
      <c r="E615">
        <v>349757.837268</v>
      </c>
      <c r="F615">
        <v>1759.2</v>
      </c>
      <c r="G615">
        <v>-17.883430671595899</v>
      </c>
      <c r="H615">
        <f>(Table2[[#This Row],[1Y Return vs Nifty]]-AVERAGE(Table2[1Y Return vs Nifty]))/_xlfn.STDEV.P(Table2[1Y Return vs Nifty])</f>
        <v>-0.69389935745462761</v>
      </c>
      <c r="I615">
        <v>2.6115915042053199</v>
      </c>
      <c r="J615">
        <f>(Table2[[#This Row],[1M Return vs Nifty]]-AVERAGE(Table2[1M Return vs Nifty]))/_xlfn.STDEV.P(Table2[1M Return vs Nifty])</f>
        <v>-0.19193515962992513</v>
      </c>
      <c r="K615">
        <v>-1.2220227198610201</v>
      </c>
      <c r="L615">
        <f>(Table2[[#This Row],[6M Return vs Nifty]]-AVERAGE(Table2[6M Return vs Nifty]))/_xlfn.STDEV.P(Table2[6M Return vs Nifty])</f>
        <v>-0.2750981496696337</v>
      </c>
      <c r="M615">
        <v>1.3997620168665199</v>
      </c>
      <c r="N615">
        <f>(Table2[[#This Row],[1W Return vs Nifty]]-AVERAGE(Table2[1W Return vs Nifty]))/_xlfn.STDEV.P(Table2[1W Return vs Nifty])</f>
        <v>-5.2085964786368663E-2</v>
      </c>
      <c r="O615">
        <v>1758.84</v>
      </c>
      <c r="P615">
        <v>1778.27575765048</v>
      </c>
      <c r="Q615">
        <v>1782.72453162584</v>
      </c>
      <c r="R615">
        <v>51.288866006970402</v>
      </c>
      <c r="S615" s="1">
        <f>(Table2[[#This Row],[Close Price]]-Table2[[#This Row],[20D EMA]])/Table2[[#This Row],[20D EMA]]</f>
        <v>2.0468035750843019E-4</v>
      </c>
      <c r="T615" s="1">
        <f>(Table2[[#This Row],[Close Price]]-Table2[[#This Row],[50D EMA]])/Table2[[#This Row],[50D EMA]]</f>
        <v>-1.0727108868471308E-2</v>
      </c>
      <c r="U615" s="1">
        <f>(Table2[[#This Row],[Close Price]]-Table2[[#This Row],[200D EMA]])/Table2[[#This Row],[200D EMA]]</f>
        <v>-1.3195830992680411E-2</v>
      </c>
      <c r="V615">
        <v>0.79338537629061101</v>
      </c>
      <c r="W615">
        <v>1753.5</v>
      </c>
      <c r="X615">
        <v>1788.9</v>
      </c>
      <c r="Y615">
        <v>1753.5</v>
      </c>
      <c r="Z615">
        <v>1805.5</v>
      </c>
      <c r="AA615">
        <v>1679.05</v>
      </c>
      <c r="AB615">
        <v>1805.5</v>
      </c>
      <c r="AC615" s="1">
        <f>(Table2[[#This Row],[Close Price]]/Table2[[#This Row],[Day Low]])-1</f>
        <v>3.2506415739947947E-3</v>
      </c>
      <c r="AD615" s="1">
        <f>(Table2[[#This Row],[Day High]]/Table2[[#This Row],[Close Price]])-1</f>
        <v>1.6882673942701265E-2</v>
      </c>
      <c r="AE615" s="1">
        <f>(Table2[[#This Row],[Close Price]]/Table2[[#This Row],[Current Week Low]])-1</f>
        <v>3.2506415739947947E-3</v>
      </c>
      <c r="AF615" s="1">
        <f>(Table2[[#This Row],[Current Week High]]/Table2[[#This Row],[Close Price]])-1</f>
        <v>2.6318781264210944E-2</v>
      </c>
      <c r="AG615" s="1">
        <f>(Table2[[#This Row],[Close Price]]/Table2[[#This Row],[Current Month Low]])-1</f>
        <v>4.7735326523927313E-2</v>
      </c>
      <c r="AH615" s="1">
        <f>(Table2[[#This Row],[Current Month High]]/Table2[[#This Row],[Close Price]])-1</f>
        <v>2.6318781264210944E-2</v>
      </c>
      <c r="AI615">
        <v>10.391086857662501</v>
      </c>
      <c r="AJ615">
        <v>13.9488939987693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-0.03</v>
      </c>
      <c r="AM615" t="s">
        <v>3189</v>
      </c>
      <c r="AN615">
        <v>0.77</v>
      </c>
      <c r="AO615" t="s">
        <v>3190</v>
      </c>
      <c r="AP615">
        <v>-0.108050959302059</v>
      </c>
      <c r="AQ615">
        <f>(Table2[[#This Row],[Sharpe Ratio]]-AVERAGE(Table2[Sharpe Ratio]))/_xlfn.STDEV.P(Table2[Sharpe Ratio])</f>
        <v>-1.9080748043289091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556</v>
      </c>
      <c r="AT615">
        <f>_xlfn.RANK.AVG(Table2[[#This Row],[6M Return vs Nifty Z-Score]],Table2[6M Return vs Nifty Z-Score])</f>
        <v>397</v>
      </c>
      <c r="AU615">
        <f>_xlfn.RANK.AVG(Table2[[#This Row],[Sharpe Ratio Z-Score]],Table2[Sharpe Ratio Z-Score])</f>
        <v>717</v>
      </c>
      <c r="AV615">
        <f>(Table2[[#This Row],[Rank 1Y]]+Table2[[#This Row],[Rank 6M]]+Table2[[#This Row],[Rank Sharpe]])/3</f>
        <v>556.66666666666663</v>
      </c>
    </row>
    <row r="616" spans="1:48" x14ac:dyDescent="0.3">
      <c r="A616" t="s">
        <v>1652</v>
      </c>
      <c r="B616" t="s">
        <v>1653</v>
      </c>
      <c r="C616" t="s">
        <v>3146</v>
      </c>
      <c r="D616" t="s">
        <v>37</v>
      </c>
      <c r="E616">
        <v>5534.7527806999997</v>
      </c>
      <c r="F616">
        <v>326.45</v>
      </c>
      <c r="G616">
        <v>-8.6980659925736994</v>
      </c>
      <c r="H616">
        <f>(Table2[[#This Row],[1Y Return vs Nifty]]-AVERAGE(Table2[1Y Return vs Nifty]))/_xlfn.STDEV.P(Table2[1Y Return vs Nifty])</f>
        <v>-0.51544012992984212</v>
      </c>
      <c r="I616">
        <v>8.16562870014757</v>
      </c>
      <c r="J616">
        <f>(Table2[[#This Row],[1M Return vs Nifty]]-AVERAGE(Table2[1M Return vs Nifty]))/_xlfn.STDEV.P(Table2[1M Return vs Nifty])</f>
        <v>0.32250548120099159</v>
      </c>
      <c r="K616">
        <v>-14.9305604479778</v>
      </c>
      <c r="L616">
        <f>(Table2[[#This Row],[6M Return vs Nifty]]-AVERAGE(Table2[6M Return vs Nifty]))/_xlfn.STDEV.P(Table2[6M Return vs Nifty])</f>
        <v>-0.71838608121536396</v>
      </c>
      <c r="M616">
        <v>-0.348505465038706</v>
      </c>
      <c r="N616">
        <f>(Table2[[#This Row],[1W Return vs Nifty]]-AVERAGE(Table2[1W Return vs Nifty]))/_xlfn.STDEV.P(Table2[1W Return vs Nifty])</f>
        <v>-0.42219615749370926</v>
      </c>
      <c r="O616">
        <v>328.01</v>
      </c>
      <c r="P616">
        <v>348.43102114074497</v>
      </c>
      <c r="Q616">
        <v>358.68150869749297</v>
      </c>
      <c r="R616">
        <v>54.270470299113001</v>
      </c>
      <c r="S616" s="1">
        <f>(Table2[[#This Row],[Close Price]]-Table2[[#This Row],[20D EMA]])/Table2[[#This Row],[20D EMA]]</f>
        <v>-4.7559525624218842E-3</v>
      </c>
      <c r="T616" s="1">
        <f>(Table2[[#This Row],[Close Price]]-Table2[[#This Row],[50D EMA]])/Table2[[#This Row],[50D EMA]]</f>
        <v>-6.3085717996004695E-2</v>
      </c>
      <c r="U616" s="1">
        <f>(Table2[[#This Row],[Close Price]]-Table2[[#This Row],[200D EMA]])/Table2[[#This Row],[200D EMA]]</f>
        <v>-8.9861082648329649E-2</v>
      </c>
      <c r="V616">
        <v>0.272481610204655</v>
      </c>
      <c r="W616">
        <v>324.45</v>
      </c>
      <c r="X616">
        <v>330.9</v>
      </c>
      <c r="Y616">
        <v>320.05</v>
      </c>
      <c r="Z616">
        <v>330.9</v>
      </c>
      <c r="AA616">
        <v>308.7</v>
      </c>
      <c r="AB616">
        <v>354.95</v>
      </c>
      <c r="AC616" s="1">
        <f>(Table2[[#This Row],[Close Price]]/Table2[[#This Row],[Day Low]])-1</f>
        <v>6.164278008938151E-3</v>
      </c>
      <c r="AD616" s="1">
        <f>(Table2[[#This Row],[Day High]]/Table2[[#This Row],[Close Price]])-1</f>
        <v>1.363149027416144E-2</v>
      </c>
      <c r="AE616" s="1">
        <f>(Table2[[#This Row],[Close Price]]/Table2[[#This Row],[Current Week Low]])-1</f>
        <v>1.9996875488204946E-2</v>
      </c>
      <c r="AF616" s="1">
        <f>(Table2[[#This Row],[Current Week High]]/Table2[[#This Row],[Close Price]])-1</f>
        <v>1.363149027416144E-2</v>
      </c>
      <c r="AG616" s="1">
        <f>(Table2[[#This Row],[Close Price]]/Table2[[#This Row],[Current Month Low]])-1</f>
        <v>5.7499190152251467E-2</v>
      </c>
      <c r="AH616" s="1">
        <f>(Table2[[#This Row],[Current Month High]]/Table2[[#This Row],[Close Price]])-1</f>
        <v>8.7302802879460906E-2</v>
      </c>
      <c r="AI616">
        <v>48.9202021749119</v>
      </c>
      <c r="AJ616">
        <v>11.9844697737514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-0.17</v>
      </c>
      <c r="AM616" t="s">
        <v>3189</v>
      </c>
      <c r="AN616">
        <v>-1.51</v>
      </c>
      <c r="AO616" t="s">
        <v>3189</v>
      </c>
      <c r="AP616">
        <v>-1.5660391103512E-2</v>
      </c>
      <c r="AQ616">
        <f>(Table2[[#This Row],[Sharpe Ratio]]-AVERAGE(Table2[Sharpe Ratio]))/_xlfn.STDEV.P(Table2[Sharpe Ratio])</f>
        <v>-0.84117950001820563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495</v>
      </c>
      <c r="AT616">
        <f>_xlfn.RANK.AVG(Table2[[#This Row],[6M Return vs Nifty Z-Score]],Table2[6M Return vs Nifty Z-Score])</f>
        <v>587</v>
      </c>
      <c r="AU616">
        <f>_xlfn.RANK.AVG(Table2[[#This Row],[Sharpe Ratio Z-Score]],Table2[Sharpe Ratio Z-Score])</f>
        <v>592</v>
      </c>
      <c r="AV616">
        <f>(Table2[[#This Row],[Rank 1Y]]+Table2[[#This Row],[Rank 6M]]+Table2[[#This Row],[Rank Sharpe]])/3</f>
        <v>558</v>
      </c>
    </row>
    <row r="617" spans="1:48" x14ac:dyDescent="0.3">
      <c r="A617" t="s">
        <v>1136</v>
      </c>
      <c r="B617" t="s">
        <v>1137</v>
      </c>
      <c r="C617" t="s">
        <v>3158</v>
      </c>
      <c r="D617" t="s">
        <v>499</v>
      </c>
      <c r="E617">
        <v>10933.45478598</v>
      </c>
      <c r="F617">
        <v>824.65</v>
      </c>
      <c r="G617">
        <v>-29.609357266747299</v>
      </c>
      <c r="H617">
        <f>(Table2[[#This Row],[1Y Return vs Nifty]]-AVERAGE(Table2[1Y Return vs Nifty]))/_xlfn.STDEV.P(Table2[1Y Return vs Nifty])</f>
        <v>-0.92171827105336546</v>
      </c>
      <c r="I617">
        <v>5.6259047744014596</v>
      </c>
      <c r="J617">
        <f>(Table2[[#This Row],[1M Return vs Nifty]]-AVERAGE(Table2[1M Return vs Nifty]))/_xlfn.STDEV.P(Table2[1M Return vs Nifty])</f>
        <v>8.7264492024867663E-2</v>
      </c>
      <c r="K617">
        <v>-2.2195241380928401</v>
      </c>
      <c r="L617">
        <f>(Table2[[#This Row],[6M Return vs Nifty]]-AVERAGE(Table2[6M Return vs Nifty]))/_xlfn.STDEV.P(Table2[6M Return vs Nifty])</f>
        <v>-0.30735398535187319</v>
      </c>
      <c r="M617">
        <v>-1.62430992029137</v>
      </c>
      <c r="N617">
        <f>(Table2[[#This Row],[1W Return vs Nifty]]-AVERAGE(Table2[1W Return vs Nifty]))/_xlfn.STDEV.P(Table2[1W Return vs Nifty])</f>
        <v>-0.69228539594128713</v>
      </c>
      <c r="O617">
        <v>833.45</v>
      </c>
      <c r="P617">
        <v>865.07469649048596</v>
      </c>
      <c r="Q617">
        <v>882.36450478373899</v>
      </c>
      <c r="R617">
        <v>48.037077010290098</v>
      </c>
      <c r="S617" s="1">
        <f>(Table2[[#This Row],[Close Price]]-Table2[[#This Row],[20D EMA]])/Table2[[#This Row],[20D EMA]]</f>
        <v>-1.0558521806947109E-2</v>
      </c>
      <c r="T617" s="1">
        <f>(Table2[[#This Row],[Close Price]]-Table2[[#This Row],[50D EMA]])/Table2[[#This Row],[50D EMA]]</f>
        <v>-4.6729717854983609E-2</v>
      </c>
      <c r="U617" s="1">
        <f>(Table2[[#This Row],[Close Price]]-Table2[[#This Row],[200D EMA]])/Table2[[#This Row],[200D EMA]]</f>
        <v>-6.5408914876833604E-2</v>
      </c>
      <c r="V617">
        <v>0.12409945038796</v>
      </c>
      <c r="W617">
        <v>818</v>
      </c>
      <c r="X617">
        <v>838.25</v>
      </c>
      <c r="Y617">
        <v>805</v>
      </c>
      <c r="Z617">
        <v>838.25</v>
      </c>
      <c r="AA617">
        <v>800</v>
      </c>
      <c r="AB617">
        <v>878.25</v>
      </c>
      <c r="AC617" s="1">
        <f>(Table2[[#This Row],[Close Price]]/Table2[[#This Row],[Day Low]])-1</f>
        <v>8.1295843520781119E-3</v>
      </c>
      <c r="AD617" s="1">
        <f>(Table2[[#This Row],[Day High]]/Table2[[#This Row],[Close Price]])-1</f>
        <v>1.6491845025162322E-2</v>
      </c>
      <c r="AE617" s="1">
        <f>(Table2[[#This Row],[Close Price]]/Table2[[#This Row],[Current Week Low]])-1</f>
        <v>2.4409937888198785E-2</v>
      </c>
      <c r="AF617" s="1">
        <f>(Table2[[#This Row],[Current Week High]]/Table2[[#This Row],[Close Price]])-1</f>
        <v>1.6491845025162322E-2</v>
      </c>
      <c r="AG617" s="1">
        <f>(Table2[[#This Row],[Close Price]]/Table2[[#This Row],[Current Month Low]])-1</f>
        <v>3.0812499999999909E-2</v>
      </c>
      <c r="AH617" s="1">
        <f>(Table2[[#This Row],[Current Month High]]/Table2[[#This Row],[Close Price]])-1</f>
        <v>6.4997271569756876E-2</v>
      </c>
      <c r="AI617">
        <v>29.8732795731522</v>
      </c>
      <c r="AJ617">
        <v>8.2857330444488095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-7.0000000000000007E-2</v>
      </c>
      <c r="AM617" t="s">
        <v>3189</v>
      </c>
      <c r="AN617">
        <v>-1.07</v>
      </c>
      <c r="AO617" t="s">
        <v>3189</v>
      </c>
      <c r="AP617">
        <v>-3.2057091523157999E-2</v>
      </c>
      <c r="AQ617">
        <f>(Table2[[#This Row],[Sharpe Ratio]]-AVERAGE(Table2[Sharpe Ratio]))/_xlfn.STDEV.P(Table2[Sharpe Ratio])</f>
        <v>-1.0305230988833631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639</v>
      </c>
      <c r="AT617">
        <f>_xlfn.RANK.AVG(Table2[[#This Row],[6M Return vs Nifty Z-Score]],Table2[6M Return vs Nifty Z-Score])</f>
        <v>411</v>
      </c>
      <c r="AU617">
        <f>_xlfn.RANK.AVG(Table2[[#This Row],[Sharpe Ratio Z-Score]],Table2[Sharpe Ratio Z-Score])</f>
        <v>625</v>
      </c>
      <c r="AV617">
        <f>(Table2[[#This Row],[Rank 1Y]]+Table2[[#This Row],[Rank 6M]]+Table2[[#This Row],[Rank Sharpe]])/3</f>
        <v>558.33333333333337</v>
      </c>
    </row>
    <row r="618" spans="1:48" x14ac:dyDescent="0.3">
      <c r="A618" t="s">
        <v>1266</v>
      </c>
      <c r="B618" t="s">
        <v>1267</v>
      </c>
      <c r="C618" t="s">
        <v>3145</v>
      </c>
      <c r="D618" t="s">
        <v>21</v>
      </c>
      <c r="E618">
        <v>9232.535074595</v>
      </c>
      <c r="F618">
        <v>1466.35</v>
      </c>
      <c r="G618">
        <v>-24.023203273777298</v>
      </c>
      <c r="H618">
        <f>(Table2[[#This Row],[1Y Return vs Nifty]]-AVERAGE(Table2[1Y Return vs Nifty]))/_xlfn.STDEV.P(Table2[1Y Return vs Nifty])</f>
        <v>-0.81318684511045503</v>
      </c>
      <c r="I618">
        <v>-1.2989090525153799</v>
      </c>
      <c r="J618">
        <f>(Table2[[#This Row],[1M Return vs Nifty]]-AVERAGE(Table2[1M Return vs Nifty]))/_xlfn.STDEV.P(Table2[1M Return vs Nifty])</f>
        <v>-0.55414382719859134</v>
      </c>
      <c r="K618">
        <v>-1.2149482849720401</v>
      </c>
      <c r="L618">
        <f>(Table2[[#This Row],[6M Return vs Nifty]]-AVERAGE(Table2[6M Return vs Nifty]))/_xlfn.STDEV.P(Table2[6M Return vs Nifty])</f>
        <v>-0.27486938627626617</v>
      </c>
      <c r="M618">
        <v>1.7277729982857699</v>
      </c>
      <c r="N618">
        <f>(Table2[[#This Row],[1W Return vs Nifty]]-AVERAGE(Table2[1W Return vs Nifty]))/_xlfn.STDEV.P(Table2[1W Return vs Nifty])</f>
        <v>1.7354328990017931E-2</v>
      </c>
      <c r="O618">
        <v>1459.97</v>
      </c>
      <c r="P618">
        <v>1506.3259597124299</v>
      </c>
      <c r="Q618">
        <v>1556.06623481309</v>
      </c>
      <c r="R618">
        <v>57.4080506369232</v>
      </c>
      <c r="S618" s="1">
        <f>(Table2[[#This Row],[Close Price]]-Table2[[#This Row],[20D EMA]])/Table2[[#This Row],[20D EMA]]</f>
        <v>4.3699528072493827E-3</v>
      </c>
      <c r="T618" s="1">
        <f>(Table2[[#This Row],[Close Price]]-Table2[[#This Row],[50D EMA]])/Table2[[#This Row],[50D EMA]]</f>
        <v>-2.6538717901443975E-2</v>
      </c>
      <c r="U618" s="1">
        <f>(Table2[[#This Row],[Close Price]]-Table2[[#This Row],[200D EMA]])/Table2[[#This Row],[200D EMA]]</f>
        <v>-5.7655794339542696E-2</v>
      </c>
      <c r="V618">
        <v>0.63042536807402705</v>
      </c>
      <c r="W618">
        <v>1455</v>
      </c>
      <c r="X618">
        <v>1482</v>
      </c>
      <c r="Y618">
        <v>1401</v>
      </c>
      <c r="Z618">
        <v>1489.95</v>
      </c>
      <c r="AA618">
        <v>1334</v>
      </c>
      <c r="AB618">
        <v>1549</v>
      </c>
      <c r="AC618" s="1">
        <f>(Table2[[#This Row],[Close Price]]/Table2[[#This Row],[Day Low]])-1</f>
        <v>7.8006872852232068E-3</v>
      </c>
      <c r="AD618" s="1">
        <f>(Table2[[#This Row],[Day High]]/Table2[[#This Row],[Close Price]])-1</f>
        <v>1.0672758891124179E-2</v>
      </c>
      <c r="AE618" s="1">
        <f>(Table2[[#This Row],[Close Price]]/Table2[[#This Row],[Current Week Low]])-1</f>
        <v>4.6645253390435348E-2</v>
      </c>
      <c r="AF618" s="1">
        <f>(Table2[[#This Row],[Current Week High]]/Table2[[#This Row],[Close Price]])-1</f>
        <v>1.6094384014730512E-2</v>
      </c>
      <c r="AG618" s="1">
        <f>(Table2[[#This Row],[Close Price]]/Table2[[#This Row],[Current Month Low]])-1</f>
        <v>9.9212893553223269E-2</v>
      </c>
      <c r="AH618" s="1">
        <f>(Table2[[#This Row],[Current Month High]]/Table2[[#This Row],[Close Price]])-1</f>
        <v>5.6364442322774266E-2</v>
      </c>
      <c r="AI618">
        <v>32.468373853445598</v>
      </c>
      <c r="AJ618">
        <v>9.9212893553223207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3189</v>
      </c>
      <c r="AN618">
        <v>0.1</v>
      </c>
      <c r="AO618" t="s">
        <v>3190</v>
      </c>
      <c r="AP618">
        <v>-6.2673304510800998E-2</v>
      </c>
      <c r="AQ618">
        <f>(Table2[[#This Row],[Sharpe Ratio]]-AVERAGE(Table2[Sharpe Ratio]))/_xlfn.STDEV.P(Table2[Sharpe Ratio])</f>
        <v>-1.384068861283019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601</v>
      </c>
      <c r="AT618">
        <f>_xlfn.RANK.AVG(Table2[[#This Row],[6M Return vs Nifty Z-Score]],Table2[6M Return vs Nifty Z-Score])</f>
        <v>395</v>
      </c>
      <c r="AU618">
        <f>_xlfn.RANK.AVG(Table2[[#This Row],[Sharpe Ratio Z-Score]],Table2[Sharpe Ratio Z-Score])</f>
        <v>681</v>
      </c>
      <c r="AV618">
        <f>(Table2[[#This Row],[Rank 1Y]]+Table2[[#This Row],[Rank 6M]]+Table2[[#This Row],[Rank Sharpe]])/3</f>
        <v>559</v>
      </c>
    </row>
    <row r="619" spans="1:48" x14ac:dyDescent="0.3">
      <c r="A619" t="s">
        <v>879</v>
      </c>
      <c r="B619" t="s">
        <v>880</v>
      </c>
      <c r="C619" t="s">
        <v>3158</v>
      </c>
      <c r="D619" t="s">
        <v>499</v>
      </c>
      <c r="E619">
        <v>17200.372959600001</v>
      </c>
      <c r="F619">
        <v>3468.55</v>
      </c>
      <c r="G619">
        <v>-25.492864187508399</v>
      </c>
      <c r="H619">
        <f>(Table2[[#This Row],[1Y Return vs Nifty]]-AVERAGE(Table2[1Y Return vs Nifty]))/_xlfn.STDEV.P(Table2[1Y Return vs Nifty])</f>
        <v>-0.84174037135060675</v>
      </c>
      <c r="I619">
        <v>7.6121346687180003</v>
      </c>
      <c r="J619">
        <f>(Table2[[#This Row],[1M Return vs Nifty]]-AVERAGE(Table2[1M Return vs Nifty]))/_xlfn.STDEV.P(Table2[1M Return vs Nifty])</f>
        <v>0.27123830127775578</v>
      </c>
      <c r="K619">
        <v>-0.535832891435438</v>
      </c>
      <c r="L619">
        <f>(Table2[[#This Row],[6M Return vs Nifty]]-AVERAGE(Table2[6M Return vs Nifty]))/_xlfn.STDEV.P(Table2[6M Return vs Nifty])</f>
        <v>-0.25290908211747526</v>
      </c>
      <c r="M619">
        <v>2.9171759883149999</v>
      </c>
      <c r="N619">
        <f>(Table2[[#This Row],[1W Return vs Nifty]]-AVERAGE(Table2[1W Return vs Nifty]))/_xlfn.STDEV.P(Table2[1W Return vs Nifty])</f>
        <v>0.26915228004878466</v>
      </c>
      <c r="O619">
        <v>3387.83</v>
      </c>
      <c r="P619">
        <v>3379.9408909581398</v>
      </c>
      <c r="Q619">
        <v>3452.8221341364501</v>
      </c>
      <c r="R619">
        <v>59.825379817725597</v>
      </c>
      <c r="S619" s="1">
        <f>(Table2[[#This Row],[Close Price]]-Table2[[#This Row],[20D EMA]])/Table2[[#This Row],[20D EMA]]</f>
        <v>2.3826461186069035E-2</v>
      </c>
      <c r="T619" s="1">
        <f>(Table2[[#This Row],[Close Price]]-Table2[[#This Row],[50D EMA]])/Table2[[#This Row],[50D EMA]]</f>
        <v>2.6216171199592082E-2</v>
      </c>
      <c r="U619" s="1">
        <f>(Table2[[#This Row],[Close Price]]-Table2[[#This Row],[200D EMA]])/Table2[[#This Row],[200D EMA]]</f>
        <v>4.555075602665987E-3</v>
      </c>
      <c r="V619">
        <v>0.52656871413863604</v>
      </c>
      <c r="W619">
        <v>3452.35</v>
      </c>
      <c r="X619">
        <v>3535.4</v>
      </c>
      <c r="Y619">
        <v>3342.7</v>
      </c>
      <c r="Z619">
        <v>3535.4</v>
      </c>
      <c r="AA619">
        <v>3204.6</v>
      </c>
      <c r="AB619">
        <v>3560.25</v>
      </c>
      <c r="AC619" s="1">
        <f>(Table2[[#This Row],[Close Price]]/Table2[[#This Row],[Day Low]])-1</f>
        <v>4.6924558633973934E-3</v>
      </c>
      <c r="AD619" s="1">
        <f>(Table2[[#This Row],[Day High]]/Table2[[#This Row],[Close Price]])-1</f>
        <v>1.9273183318677889E-2</v>
      </c>
      <c r="AE619" s="1">
        <f>(Table2[[#This Row],[Close Price]]/Table2[[#This Row],[Current Week Low]])-1</f>
        <v>3.7649205731893565E-2</v>
      </c>
      <c r="AF619" s="1">
        <f>(Table2[[#This Row],[Current Week High]]/Table2[[#This Row],[Close Price]])-1</f>
        <v>1.9273183318677889E-2</v>
      </c>
      <c r="AG619" s="1">
        <f>(Table2[[#This Row],[Close Price]]/Table2[[#This Row],[Current Month Low]])-1</f>
        <v>8.2365973912500889E-2</v>
      </c>
      <c r="AH619" s="1">
        <f>(Table2[[#This Row],[Current Month High]]/Table2[[#This Row],[Close Price]])-1</f>
        <v>2.6437560363840706E-2</v>
      </c>
      <c r="AI619">
        <v>14.729497916997</v>
      </c>
      <c r="AJ619">
        <v>20.605365183678401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0.14000000000000001</v>
      </c>
      <c r="AM619" t="s">
        <v>3190</v>
      </c>
      <c r="AN619">
        <v>-2.11</v>
      </c>
      <c r="AO619" t="s">
        <v>3189</v>
      </c>
      <c r="AP619">
        <v>-6.3084569082879002E-2</v>
      </c>
      <c r="AQ619">
        <f>(Table2[[#This Row],[Sharpe Ratio]]-AVERAGE(Table2[Sharpe Ratio]))/_xlfn.STDEV.P(Table2[Sharpe Ratio])</f>
        <v>-1.3888180066702023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612</v>
      </c>
      <c r="AT619">
        <f>_xlfn.RANK.AVG(Table2[[#This Row],[6M Return vs Nifty Z-Score]],Table2[6M Return vs Nifty Z-Score])</f>
        <v>386</v>
      </c>
      <c r="AU619">
        <f>_xlfn.RANK.AVG(Table2[[#This Row],[Sharpe Ratio Z-Score]],Table2[Sharpe Ratio Z-Score])</f>
        <v>682</v>
      </c>
      <c r="AV619">
        <f>(Table2[[#This Row],[Rank 1Y]]+Table2[[#This Row],[Rank 6M]]+Table2[[#This Row],[Rank Sharpe]])/3</f>
        <v>560</v>
      </c>
    </row>
    <row r="620" spans="1:48" x14ac:dyDescent="0.3">
      <c r="A620" t="s">
        <v>86</v>
      </c>
      <c r="B620" t="s">
        <v>87</v>
      </c>
      <c r="C620" t="s">
        <v>3154</v>
      </c>
      <c r="D620" t="s">
        <v>88</v>
      </c>
      <c r="E620">
        <v>281285.38546458998</v>
      </c>
      <c r="F620">
        <v>2437.1</v>
      </c>
      <c r="G620">
        <v>-21.294289388274599</v>
      </c>
      <c r="H620">
        <f>(Table2[[#This Row],[1Y Return vs Nifty]]-AVERAGE(Table2[1Y Return vs Nifty]))/_xlfn.STDEV.P(Table2[1Y Return vs Nifty])</f>
        <v>-0.76016773470967847</v>
      </c>
      <c r="I620">
        <v>-9.4184679617880995</v>
      </c>
      <c r="J620">
        <f>(Table2[[#This Row],[1M Return vs Nifty]]-AVERAGE(Table2[1M Return vs Nifty]))/_xlfn.STDEV.P(Table2[1M Return vs Nifty])</f>
        <v>-1.306214967738009</v>
      </c>
      <c r="K620">
        <v>-29.357439713475902</v>
      </c>
      <c r="L620">
        <f>(Table2[[#This Row],[6M Return vs Nifty]]-AVERAGE(Table2[6M Return vs Nifty]))/_xlfn.STDEV.P(Table2[6M Return vs Nifty])</f>
        <v>-1.1849027582746312</v>
      </c>
      <c r="M620">
        <v>-7.9907597015450298</v>
      </c>
      <c r="N620">
        <f>(Table2[[#This Row],[1W Return vs Nifty]]-AVERAGE(Table2[1W Return vs Nifty]))/_xlfn.STDEV.P(Table2[1W Return vs Nifty])</f>
        <v>-2.0400699768416675</v>
      </c>
      <c r="O620">
        <v>2624.89</v>
      </c>
      <c r="P620">
        <v>2818.6163261809102</v>
      </c>
      <c r="Q620">
        <v>2949.7936970799501</v>
      </c>
      <c r="R620">
        <v>42.320490895944097</v>
      </c>
      <c r="S620" s="1">
        <f>(Table2[[#This Row],[Close Price]]-Table2[[#This Row],[20D EMA]])/Table2[[#This Row],[20D EMA]]</f>
        <v>-7.1542045571433455E-2</v>
      </c>
      <c r="T620" s="1">
        <f>(Table2[[#This Row],[Close Price]]-Table2[[#This Row],[50D EMA]])/Table2[[#This Row],[50D EMA]]</f>
        <v>-0.13535589169663492</v>
      </c>
      <c r="U620" s="1">
        <f>(Table2[[#This Row],[Close Price]]-Table2[[#This Row],[200D EMA]])/Table2[[#This Row],[200D EMA]]</f>
        <v>-0.17380662843895633</v>
      </c>
      <c r="V620">
        <v>4.0051305619413196</v>
      </c>
      <c r="W620">
        <v>2400</v>
      </c>
      <c r="X620">
        <v>2526.3000000000002</v>
      </c>
      <c r="Y620">
        <v>2136</v>
      </c>
      <c r="Z620">
        <v>2526.3000000000002</v>
      </c>
      <c r="AA620">
        <v>2025</v>
      </c>
      <c r="AB620">
        <v>3070</v>
      </c>
      <c r="AC620" s="1">
        <f>(Table2[[#This Row],[Close Price]]/Table2[[#This Row],[Day Low]])-1</f>
        <v>1.5458333333333352E-2</v>
      </c>
      <c r="AD620" s="1">
        <f>(Table2[[#This Row],[Day High]]/Table2[[#This Row],[Close Price]])-1</f>
        <v>3.6600878092815314E-2</v>
      </c>
      <c r="AE620" s="1">
        <f>(Table2[[#This Row],[Close Price]]/Table2[[#This Row],[Current Week Low]])-1</f>
        <v>0.14096441947565541</v>
      </c>
      <c r="AF620" s="1">
        <f>(Table2[[#This Row],[Current Week High]]/Table2[[#This Row],[Close Price]])-1</f>
        <v>3.6600878092815314E-2</v>
      </c>
      <c r="AG620" s="1">
        <f>(Table2[[#This Row],[Close Price]]/Table2[[#This Row],[Current Month Low]])-1</f>
        <v>0.20350617283950623</v>
      </c>
      <c r="AH620" s="1">
        <f>(Table2[[#This Row],[Current Month High]]/Table2[[#This Row],[Close Price]])-1</f>
        <v>0.25969389848590541</v>
      </c>
      <c r="AI620">
        <v>53.621107053465103</v>
      </c>
      <c r="AJ620">
        <v>20.350617283950601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3189</v>
      </c>
      <c r="AN620">
        <v>-16.8</v>
      </c>
      <c r="AO620" t="s">
        <v>3189</v>
      </c>
      <c r="AP620">
        <v>4.2944441219947997E-2</v>
      </c>
      <c r="AQ620">
        <f>(Table2[[#This Row],[Sharpe Ratio]]-AVERAGE(Table2[Sharpe Ratio]))/_xlfn.STDEV.P(Table2[Sharpe Ratio])</f>
        <v>-0.16443054571532539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584</v>
      </c>
      <c r="AT620">
        <f>_xlfn.RANK.AVG(Table2[[#This Row],[6M Return vs Nifty Z-Score]],Table2[6M Return vs Nifty Z-Score])</f>
        <v>707</v>
      </c>
      <c r="AU620">
        <f>_xlfn.RANK.AVG(Table2[[#This Row],[Sharpe Ratio Z-Score]],Table2[Sharpe Ratio Z-Score])</f>
        <v>391</v>
      </c>
      <c r="AV620">
        <f>(Table2[[#This Row],[Rank 1Y]]+Table2[[#This Row],[Rank 6M]]+Table2[[#This Row],[Rank Sharpe]])/3</f>
        <v>560.66666666666663</v>
      </c>
    </row>
    <row r="621" spans="1:48" x14ac:dyDescent="0.3">
      <c r="A621" t="s">
        <v>1551</v>
      </c>
      <c r="B621" t="s">
        <v>1552</v>
      </c>
      <c r="C621" t="s">
        <v>3152</v>
      </c>
      <c r="D621" t="s">
        <v>148</v>
      </c>
      <c r="E621">
        <v>6400.4710999999998</v>
      </c>
      <c r="F621">
        <v>341.65</v>
      </c>
      <c r="G621">
        <v>-29.553941543196</v>
      </c>
      <c r="H621">
        <f>(Table2[[#This Row],[1Y Return vs Nifty]]-AVERAGE(Table2[1Y Return vs Nifty]))/_xlfn.STDEV.P(Table2[1Y Return vs Nifty])</f>
        <v>-0.92064161840393088</v>
      </c>
      <c r="I621">
        <v>7.73361875400545</v>
      </c>
      <c r="J621">
        <f>(Table2[[#This Row],[1M Return vs Nifty]]-AVERAGE(Table2[1M Return vs Nifty]))/_xlfn.STDEV.P(Table2[1M Return vs Nifty])</f>
        <v>0.28249071974043605</v>
      </c>
      <c r="K621">
        <v>-28.264040981593499</v>
      </c>
      <c r="L621">
        <f>(Table2[[#This Row],[6M Return vs Nifty]]-AVERAGE(Table2[6M Return vs Nifty]))/_xlfn.STDEV.P(Table2[6M Return vs Nifty])</f>
        <v>-1.1495459265086323</v>
      </c>
      <c r="M621">
        <v>4.9168347616049797</v>
      </c>
      <c r="N621">
        <f>(Table2[[#This Row],[1W Return vs Nifty]]-AVERAGE(Table2[1W Return vs Nifty]))/_xlfn.STDEV.P(Table2[1W Return vs Nifty])</f>
        <v>0.69248229195562361</v>
      </c>
      <c r="O621">
        <v>329.73</v>
      </c>
      <c r="P621">
        <v>352.51898348463402</v>
      </c>
      <c r="Q621">
        <v>393.88719020111103</v>
      </c>
      <c r="R621">
        <v>66.893771157691305</v>
      </c>
      <c r="S621" s="1">
        <f>(Table2[[#This Row],[Close Price]]-Table2[[#This Row],[20D EMA]])/Table2[[#This Row],[20D EMA]]</f>
        <v>3.6150790040335903E-2</v>
      </c>
      <c r="T621" s="1">
        <f>(Table2[[#This Row],[Close Price]]-Table2[[#This Row],[50D EMA]])/Table2[[#This Row],[50D EMA]]</f>
        <v>-3.0832335260911736E-2</v>
      </c>
      <c r="U621" s="1">
        <f>(Table2[[#This Row],[Close Price]]-Table2[[#This Row],[200D EMA]])/Table2[[#This Row],[200D EMA]]</f>
        <v>-0.1326196725880823</v>
      </c>
      <c r="V621">
        <v>2.1974903346891899</v>
      </c>
      <c r="W621">
        <v>337.8</v>
      </c>
      <c r="X621">
        <v>345.7</v>
      </c>
      <c r="Y621">
        <v>313.05</v>
      </c>
      <c r="Z621">
        <v>345.7</v>
      </c>
      <c r="AA621">
        <v>304.8</v>
      </c>
      <c r="AB621">
        <v>350.95</v>
      </c>
      <c r="AC621" s="1">
        <f>(Table2[[#This Row],[Close Price]]/Table2[[#This Row],[Day Low]])-1</f>
        <v>1.1397276494967246E-2</v>
      </c>
      <c r="AD621" s="1">
        <f>(Table2[[#This Row],[Day High]]/Table2[[#This Row],[Close Price]])-1</f>
        <v>1.1854236792038675E-2</v>
      </c>
      <c r="AE621" s="1">
        <f>(Table2[[#This Row],[Close Price]]/Table2[[#This Row],[Current Week Low]])-1</f>
        <v>9.1359207794281971E-2</v>
      </c>
      <c r="AF621" s="1">
        <f>(Table2[[#This Row],[Current Week High]]/Table2[[#This Row],[Close Price]])-1</f>
        <v>1.1854236792038675E-2</v>
      </c>
      <c r="AG621" s="1">
        <f>(Table2[[#This Row],[Close Price]]/Table2[[#This Row],[Current Month Low]])-1</f>
        <v>0.12089895013123342</v>
      </c>
      <c r="AH621" s="1">
        <f>(Table2[[#This Row],[Current Month High]]/Table2[[#This Row],[Close Price]])-1</f>
        <v>2.722084004097769E-2</v>
      </c>
      <c r="AI621">
        <v>60.251719596077798</v>
      </c>
      <c r="AJ621">
        <v>12.0898950131233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3189</v>
      </c>
      <c r="AN621">
        <v>2.63</v>
      </c>
      <c r="AO621" t="s">
        <v>3190</v>
      </c>
      <c r="AP621">
        <v>5.8537199062989001E-2</v>
      </c>
      <c r="AQ621">
        <f>(Table2[[#This Row],[Sharpe Ratio]]-AVERAGE(Table2[Sharpe Ratio]))/_xlfn.STDEV.P(Table2[Sharpe Ratio])</f>
        <v>1.5629393825732325E-2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638</v>
      </c>
      <c r="AT621">
        <f>_xlfn.RANK.AVG(Table2[[#This Row],[6M Return vs Nifty Z-Score]],Table2[6M Return vs Nifty Z-Score])</f>
        <v>699</v>
      </c>
      <c r="AU621">
        <f>_xlfn.RANK.AVG(Table2[[#This Row],[Sharpe Ratio Z-Score]],Table2[Sharpe Ratio Z-Score])</f>
        <v>352</v>
      </c>
      <c r="AV621">
        <f>(Table2[[#This Row],[Rank 1Y]]+Table2[[#This Row],[Rank 6M]]+Table2[[#This Row],[Rank Sharpe]])/3</f>
        <v>563</v>
      </c>
    </row>
    <row r="622" spans="1:48" x14ac:dyDescent="0.3">
      <c r="A622" t="s">
        <v>710</v>
      </c>
      <c r="B622" t="s">
        <v>711</v>
      </c>
      <c r="C622" t="s">
        <v>3152</v>
      </c>
      <c r="D622" t="s">
        <v>262</v>
      </c>
      <c r="E622">
        <v>24622.083092519999</v>
      </c>
      <c r="F622">
        <v>4980.3999999999996</v>
      </c>
      <c r="G622">
        <v>-10.792538741065201</v>
      </c>
      <c r="H622">
        <f>(Table2[[#This Row],[1Y Return vs Nifty]]-AVERAGE(Table2[1Y Return vs Nifty]))/_xlfn.STDEV.P(Table2[1Y Return vs Nifty])</f>
        <v>-0.5561329060828839</v>
      </c>
      <c r="I622">
        <v>-5.9308694875596903E-2</v>
      </c>
      <c r="J622">
        <f>(Table2[[#This Row],[1M Return vs Nifty]]-AVERAGE(Table2[1M Return vs Nifty]))/_xlfn.STDEV.P(Table2[1M Return vs Nifty])</f>
        <v>-0.43932630260146688</v>
      </c>
      <c r="K622">
        <v>-23.656293783601601</v>
      </c>
      <c r="L622">
        <f>(Table2[[#This Row],[6M Return vs Nifty]]-AVERAGE(Table2[6M Return vs Nifty]))/_xlfn.STDEV.P(Table2[6M Return vs Nifty])</f>
        <v>-1.0005469037832477</v>
      </c>
      <c r="M622">
        <v>3.9806497131870202</v>
      </c>
      <c r="N622">
        <f>(Table2[[#This Row],[1W Return vs Nifty]]-AVERAGE(Table2[1W Return vs Nifty]))/_xlfn.STDEV.P(Table2[1W Return vs Nifty])</f>
        <v>0.49429086400427696</v>
      </c>
      <c r="O622">
        <v>4929.26</v>
      </c>
      <c r="P622">
        <v>5105.2272359390699</v>
      </c>
      <c r="Q622">
        <v>5214.3524334641797</v>
      </c>
      <c r="R622">
        <v>58.732165270666997</v>
      </c>
      <c r="S622" s="1">
        <f>(Table2[[#This Row],[Close Price]]-Table2[[#This Row],[20D EMA]])/Table2[[#This Row],[20D EMA]]</f>
        <v>1.0374782421702125E-2</v>
      </c>
      <c r="T622" s="1">
        <f>(Table2[[#This Row],[Close Price]]-Table2[[#This Row],[50D EMA]])/Table2[[#This Row],[50D EMA]]</f>
        <v>-2.4450867742052473E-2</v>
      </c>
      <c r="U622" s="1">
        <f>(Table2[[#This Row],[Close Price]]-Table2[[#This Row],[200D EMA]])/Table2[[#This Row],[200D EMA]]</f>
        <v>-4.4867015885374804E-2</v>
      </c>
      <c r="V622">
        <v>1.34319483378269</v>
      </c>
      <c r="W622">
        <v>4914.2</v>
      </c>
      <c r="X622">
        <v>5010.8</v>
      </c>
      <c r="Y622">
        <v>4670</v>
      </c>
      <c r="Z622">
        <v>5031.3999999999996</v>
      </c>
      <c r="AA622">
        <v>4334</v>
      </c>
      <c r="AB622">
        <v>5255</v>
      </c>
      <c r="AC622" s="1">
        <f>(Table2[[#This Row],[Close Price]]/Table2[[#This Row],[Day Low]])-1</f>
        <v>1.3471165194741674E-2</v>
      </c>
      <c r="AD622" s="1">
        <f>(Table2[[#This Row],[Day High]]/Table2[[#This Row],[Close Price]])-1</f>
        <v>6.1039273953900075E-3</v>
      </c>
      <c r="AE622" s="1">
        <f>(Table2[[#This Row],[Close Price]]/Table2[[#This Row],[Current Week Low]])-1</f>
        <v>6.6466809421841466E-2</v>
      </c>
      <c r="AF622" s="1">
        <f>(Table2[[#This Row],[Current Week High]]/Table2[[#This Row],[Close Price]])-1</f>
        <v>1.0240141354108001E-2</v>
      </c>
      <c r="AG622" s="1">
        <f>(Table2[[#This Row],[Close Price]]/Table2[[#This Row],[Current Month Low]])-1</f>
        <v>0.14914628518689432</v>
      </c>
      <c r="AH622" s="1">
        <f>(Table2[[#This Row],[Current Month High]]/Table2[[#This Row],[Close Price]])-1</f>
        <v>5.5136133643884033E-2</v>
      </c>
      <c r="AI622">
        <v>47.578507750381497</v>
      </c>
      <c r="AJ622">
        <v>23.752018884333399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0.04</v>
      </c>
      <c r="AM622" t="s">
        <v>3190</v>
      </c>
      <c r="AN622">
        <v>-2.04</v>
      </c>
      <c r="AO622" t="s">
        <v>3189</v>
      </c>
      <c r="AP622">
        <v>2.5377857864029999E-3</v>
      </c>
      <c r="AQ622">
        <f>(Table2[[#This Row],[Sharpe Ratio]]-AVERAGE(Table2[Sharpe Ratio]))/_xlfn.STDEV.P(Table2[Sharpe Ratio])</f>
        <v>-0.63103305488387185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510</v>
      </c>
      <c r="AT622">
        <f>_xlfn.RANK.AVG(Table2[[#This Row],[6M Return vs Nifty Z-Score]],Table2[6M Return vs Nifty Z-Score])</f>
        <v>676</v>
      </c>
      <c r="AU622">
        <f>_xlfn.RANK.AVG(Table2[[#This Row],[Sharpe Ratio Z-Score]],Table2[Sharpe Ratio Z-Score])</f>
        <v>506</v>
      </c>
      <c r="AV622">
        <f>(Table2[[#This Row],[Rank 1Y]]+Table2[[#This Row],[Rank 6M]]+Table2[[#This Row],[Rank Sharpe]])/3</f>
        <v>564</v>
      </c>
    </row>
    <row r="623" spans="1:48" x14ac:dyDescent="0.3">
      <c r="A623" t="s">
        <v>423</v>
      </c>
      <c r="B623" t="s">
        <v>424</v>
      </c>
      <c r="C623" t="s">
        <v>3150</v>
      </c>
      <c r="D623" t="s">
        <v>425</v>
      </c>
      <c r="E623">
        <v>52542.645656050001</v>
      </c>
      <c r="F623">
        <v>2736.35</v>
      </c>
      <c r="G623">
        <v>-15.791006747044699</v>
      </c>
      <c r="H623">
        <f>(Table2[[#This Row],[1Y Return vs Nifty]]-AVERAGE(Table2[1Y Return vs Nifty]))/_xlfn.STDEV.P(Table2[1Y Return vs Nifty])</f>
        <v>-0.65324638718306105</v>
      </c>
      <c r="I623">
        <v>-3.34878700164679</v>
      </c>
      <c r="J623">
        <f>(Table2[[#This Row],[1M Return vs Nifty]]-AVERAGE(Table2[1M Return vs Nifty]))/_xlfn.STDEV.P(Table2[1M Return vs Nifty])</f>
        <v>-0.74401301398523545</v>
      </c>
      <c r="K623">
        <v>-16.2004989869444</v>
      </c>
      <c r="L623">
        <f>(Table2[[#This Row],[6M Return vs Nifty]]-AVERAGE(Table2[6M Return vs Nifty]))/_xlfn.STDEV.P(Table2[6M Return vs Nifty])</f>
        <v>-0.75945161565045394</v>
      </c>
      <c r="M623">
        <v>-3.4150694575982099</v>
      </c>
      <c r="N623">
        <f>(Table2[[#This Row],[1W Return vs Nifty]]-AVERAGE(Table2[1W Return vs Nifty]))/_xlfn.STDEV.P(Table2[1W Return vs Nifty])</f>
        <v>-1.0713912045803977</v>
      </c>
      <c r="O623">
        <v>2787.58</v>
      </c>
      <c r="P623">
        <v>2875.7156238551502</v>
      </c>
      <c r="Q623">
        <v>2827.0592038995701</v>
      </c>
      <c r="R623">
        <v>38.887928301302601</v>
      </c>
      <c r="S623" s="1">
        <f>(Table2[[#This Row],[Close Price]]-Table2[[#This Row],[20D EMA]])/Table2[[#This Row],[20D EMA]]</f>
        <v>-1.8377947897459453E-2</v>
      </c>
      <c r="T623" s="1">
        <f>(Table2[[#This Row],[Close Price]]-Table2[[#This Row],[50D EMA]])/Table2[[#This Row],[50D EMA]]</f>
        <v>-4.8462936564053705E-2</v>
      </c>
      <c r="U623" s="1">
        <f>(Table2[[#This Row],[Close Price]]-Table2[[#This Row],[200D EMA]])/Table2[[#This Row],[200D EMA]]</f>
        <v>-3.2086064478044296E-2</v>
      </c>
      <c r="V623">
        <v>0.83411201294112503</v>
      </c>
      <c r="W623">
        <v>2688</v>
      </c>
      <c r="X623">
        <v>2760.65</v>
      </c>
      <c r="Y623">
        <v>2688</v>
      </c>
      <c r="Z623">
        <v>2804.85</v>
      </c>
      <c r="AA623">
        <v>2644.35</v>
      </c>
      <c r="AB623">
        <v>2893.3</v>
      </c>
      <c r="AC623" s="1">
        <f>(Table2[[#This Row],[Close Price]]/Table2[[#This Row],[Day Low]])-1</f>
        <v>1.7987351190476231E-2</v>
      </c>
      <c r="AD623" s="1">
        <f>(Table2[[#This Row],[Day High]]/Table2[[#This Row],[Close Price]])-1</f>
        <v>8.8804429257953732E-3</v>
      </c>
      <c r="AE623" s="1">
        <f>(Table2[[#This Row],[Close Price]]/Table2[[#This Row],[Current Week Low]])-1</f>
        <v>1.7987351190476231E-2</v>
      </c>
      <c r="AF623" s="1">
        <f>(Table2[[#This Row],[Current Week High]]/Table2[[#This Row],[Close Price]])-1</f>
        <v>2.5033347342262591E-2</v>
      </c>
      <c r="AG623" s="1">
        <f>(Table2[[#This Row],[Close Price]]/Table2[[#This Row],[Current Month Low]])-1</f>
        <v>3.4791158507761821E-2</v>
      </c>
      <c r="AH623" s="1">
        <f>(Table2[[#This Row],[Current Month High]]/Table2[[#This Row],[Close Price]])-1</f>
        <v>5.7357428691505286E-2</v>
      </c>
      <c r="AI623">
        <v>23.339485080490402</v>
      </c>
      <c r="AJ623">
        <v>24.731060260734701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0.01</v>
      </c>
      <c r="AM623" t="s">
        <v>3190</v>
      </c>
      <c r="AN623">
        <v>-3.93</v>
      </c>
      <c r="AO623" t="s">
        <v>3189</v>
      </c>
      <c r="AP623">
        <v>-2.2229226613710001E-3</v>
      </c>
      <c r="AQ623">
        <f>(Table2[[#This Row],[Sharpe Ratio]]-AVERAGE(Table2[Sharpe Ratio]))/_xlfn.STDEV.P(Table2[Sharpe Ratio])</f>
        <v>-0.68600811984079735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537</v>
      </c>
      <c r="AT623">
        <f>_xlfn.RANK.AVG(Table2[[#This Row],[6M Return vs Nifty Z-Score]],Table2[6M Return vs Nifty Z-Score])</f>
        <v>603</v>
      </c>
      <c r="AU623">
        <f>_xlfn.RANK.AVG(Table2[[#This Row],[Sharpe Ratio Z-Score]],Table2[Sharpe Ratio Z-Score])</f>
        <v>557</v>
      </c>
      <c r="AV623">
        <f>(Table2[[#This Row],[Rank 1Y]]+Table2[[#This Row],[Rank 6M]]+Table2[[#This Row],[Rank Sharpe]])/3</f>
        <v>565.66666666666663</v>
      </c>
    </row>
    <row r="624" spans="1:48" x14ac:dyDescent="0.3">
      <c r="A624" t="s">
        <v>1080</v>
      </c>
      <c r="B624" t="s">
        <v>1081</v>
      </c>
      <c r="C624" t="s">
        <v>3156</v>
      </c>
      <c r="D624" t="s">
        <v>504</v>
      </c>
      <c r="E624">
        <v>11916.416349200001</v>
      </c>
      <c r="F624">
        <v>766.7</v>
      </c>
      <c r="G624">
        <v>-33.747658012449598</v>
      </c>
      <c r="H624">
        <f>(Table2[[#This Row],[1Y Return vs Nifty]]-AVERAGE(Table2[1Y Return vs Nifty]))/_xlfn.STDEV.P(Table2[1Y Return vs Nifty])</f>
        <v>-1.0021198642562923</v>
      </c>
      <c r="I624">
        <v>-0.74098859060455802</v>
      </c>
      <c r="J624">
        <f>(Table2[[#This Row],[1M Return vs Nifty]]-AVERAGE(Table2[1M Return vs Nifty]))/_xlfn.STDEV.P(Table2[1M Return vs Nifty])</f>
        <v>-0.50246665078937014</v>
      </c>
      <c r="K624">
        <v>-14.356890208938299</v>
      </c>
      <c r="L624">
        <f>(Table2[[#This Row],[6M Return vs Nifty]]-AVERAGE(Table2[6M Return vs Nifty]))/_xlfn.STDEV.P(Table2[6M Return vs Nifty])</f>
        <v>-0.69983551815045131</v>
      </c>
      <c r="M624">
        <v>2.9222962074996199</v>
      </c>
      <c r="N624">
        <f>(Table2[[#This Row],[1W Return vs Nifty]]-AVERAGE(Table2[1W Return vs Nifty]))/_xlfn.STDEV.P(Table2[1W Return vs Nifty])</f>
        <v>0.27023623621037746</v>
      </c>
      <c r="O624">
        <v>751.74</v>
      </c>
      <c r="P624">
        <v>788.65024759102698</v>
      </c>
      <c r="Q624">
        <v>818.76506539728905</v>
      </c>
      <c r="R624">
        <v>62.8696456966629</v>
      </c>
      <c r="S624" s="1">
        <f>(Table2[[#This Row],[Close Price]]-Table2[[#This Row],[20D EMA]])/Table2[[#This Row],[20D EMA]]</f>
        <v>1.9900497512437859E-2</v>
      </c>
      <c r="T624" s="1">
        <f>(Table2[[#This Row],[Close Price]]-Table2[[#This Row],[50D EMA]])/Table2[[#This Row],[50D EMA]]</f>
        <v>-2.7832676979529399E-2</v>
      </c>
      <c r="U624" s="1">
        <f>(Table2[[#This Row],[Close Price]]-Table2[[#This Row],[200D EMA]])/Table2[[#This Row],[200D EMA]]</f>
        <v>-6.3589749486961181E-2</v>
      </c>
      <c r="V624">
        <v>0.91660826591330802</v>
      </c>
      <c r="W624">
        <v>746.95</v>
      </c>
      <c r="X624">
        <v>775.95</v>
      </c>
      <c r="Y624">
        <v>706.15</v>
      </c>
      <c r="Z624">
        <v>775.95</v>
      </c>
      <c r="AA624">
        <v>674.45</v>
      </c>
      <c r="AB624">
        <v>788</v>
      </c>
      <c r="AC624" s="1">
        <f>(Table2[[#This Row],[Close Price]]/Table2[[#This Row],[Day Low]])-1</f>
        <v>2.6440859495280744E-2</v>
      </c>
      <c r="AD624" s="1">
        <f>(Table2[[#This Row],[Day High]]/Table2[[#This Row],[Close Price]])-1</f>
        <v>1.2064692839441671E-2</v>
      </c>
      <c r="AE624" s="1">
        <f>(Table2[[#This Row],[Close Price]]/Table2[[#This Row],[Current Week Low]])-1</f>
        <v>8.5746654393542565E-2</v>
      </c>
      <c r="AF624" s="1">
        <f>(Table2[[#This Row],[Current Week High]]/Table2[[#This Row],[Close Price]])-1</f>
        <v>1.2064692839441671E-2</v>
      </c>
      <c r="AG624" s="1">
        <f>(Table2[[#This Row],[Close Price]]/Table2[[#This Row],[Current Month Low]])-1</f>
        <v>0.13677811550151975</v>
      </c>
      <c r="AH624" s="1">
        <f>(Table2[[#This Row],[Current Month High]]/Table2[[#This Row],[Close Price]])-1</f>
        <v>2.7781400808660539E-2</v>
      </c>
      <c r="AI624">
        <v>24.820659971305499</v>
      </c>
      <c r="AJ624">
        <v>13.677811550151899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-0.04</v>
      </c>
      <c r="AM624" t="s">
        <v>3189</v>
      </c>
      <c r="AN624">
        <v>1.62</v>
      </c>
      <c r="AO624" t="s">
        <v>3190</v>
      </c>
      <c r="AP624">
        <v>1.3533512159111E-2</v>
      </c>
      <c r="AQ624">
        <f>(Table2[[#This Row],[Sharpe Ratio]]-AVERAGE(Table2[Sharpe Ratio]))/_xlfn.STDEV.P(Table2[Sharpe Ratio])</f>
        <v>-0.50405809344281827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657</v>
      </c>
      <c r="AT624">
        <f>_xlfn.RANK.AVG(Table2[[#This Row],[6M Return vs Nifty Z-Score]],Table2[6M Return vs Nifty Z-Score])</f>
        <v>578</v>
      </c>
      <c r="AU624">
        <f>_xlfn.RANK.AVG(Table2[[#This Row],[Sharpe Ratio Z-Score]],Table2[Sharpe Ratio Z-Score])</f>
        <v>464</v>
      </c>
      <c r="AV624">
        <f>(Table2[[#This Row],[Rank 1Y]]+Table2[[#This Row],[Rank 6M]]+Table2[[#This Row],[Rank Sharpe]])/3</f>
        <v>566.33333333333337</v>
      </c>
    </row>
    <row r="625" spans="1:48" x14ac:dyDescent="0.3">
      <c r="A625" t="s">
        <v>358</v>
      </c>
      <c r="B625" t="s">
        <v>359</v>
      </c>
      <c r="C625" t="s">
        <v>3158</v>
      </c>
      <c r="D625" t="s">
        <v>169</v>
      </c>
      <c r="E625">
        <v>67063.152407999994</v>
      </c>
      <c r="F625">
        <v>2262.4</v>
      </c>
      <c r="G625">
        <v>-24.027001727933101</v>
      </c>
      <c r="H625">
        <f>(Table2[[#This Row],[1Y Return vs Nifty]]-AVERAGE(Table2[1Y Return vs Nifty]))/_xlfn.STDEV.P(Table2[1Y Return vs Nifty])</f>
        <v>-0.81326064394350317</v>
      </c>
      <c r="I625">
        <v>5.3716514527768098</v>
      </c>
      <c r="J625">
        <f>(Table2[[#This Row],[1M Return vs Nifty]]-AVERAGE(Table2[1M Return vs Nifty]))/_xlfn.STDEV.P(Table2[1M Return vs Nifty])</f>
        <v>6.3714372157911328E-2</v>
      </c>
      <c r="K625">
        <v>-5.2545988039240799</v>
      </c>
      <c r="L625">
        <f>(Table2[[#This Row],[6M Return vs Nifty]]-AVERAGE(Table2[6M Return vs Nifty]))/_xlfn.STDEV.P(Table2[6M Return vs Nifty])</f>
        <v>-0.40549807609203165</v>
      </c>
      <c r="M625">
        <v>2.95387604688556</v>
      </c>
      <c r="N625">
        <f>(Table2[[#This Row],[1W Return vs Nifty]]-AVERAGE(Table2[1W Return vs Nifty]))/_xlfn.STDEV.P(Table2[1W Return vs Nifty])</f>
        <v>0.27692172373546703</v>
      </c>
      <c r="O625">
        <v>2249.15</v>
      </c>
      <c r="P625">
        <v>2305.0217737651801</v>
      </c>
      <c r="Q625">
        <v>2379.6442725239299</v>
      </c>
      <c r="R625">
        <v>54.324888260337097</v>
      </c>
      <c r="S625" s="1">
        <f>(Table2[[#This Row],[Close Price]]-Table2[[#This Row],[20D EMA]])/Table2[[#This Row],[20D EMA]]</f>
        <v>5.8911144210034901E-3</v>
      </c>
      <c r="T625" s="1">
        <f>(Table2[[#This Row],[Close Price]]-Table2[[#This Row],[50D EMA]])/Table2[[#This Row],[50D EMA]]</f>
        <v>-1.8490833470765314E-2</v>
      </c>
      <c r="U625" s="1">
        <f>(Table2[[#This Row],[Close Price]]-Table2[[#This Row],[200D EMA]])/Table2[[#This Row],[200D EMA]]</f>
        <v>-4.9269663486121232E-2</v>
      </c>
      <c r="V625">
        <v>0.53319782889466705</v>
      </c>
      <c r="W625">
        <v>2254.5</v>
      </c>
      <c r="X625">
        <v>2311.4499999999998</v>
      </c>
      <c r="Y625">
        <v>2185.5</v>
      </c>
      <c r="Z625">
        <v>2311.4499999999998</v>
      </c>
      <c r="AA625">
        <v>2126.85</v>
      </c>
      <c r="AB625">
        <v>2389</v>
      </c>
      <c r="AC625" s="1">
        <f>(Table2[[#This Row],[Close Price]]/Table2[[#This Row],[Day Low]])-1</f>
        <v>3.5041029053004547E-3</v>
      </c>
      <c r="AD625" s="1">
        <f>(Table2[[#This Row],[Day High]]/Table2[[#This Row],[Close Price]])-1</f>
        <v>2.1680516265912164E-2</v>
      </c>
      <c r="AE625" s="1">
        <f>(Table2[[#This Row],[Close Price]]/Table2[[#This Row],[Current Week Low]])-1</f>
        <v>3.5186456188515347E-2</v>
      </c>
      <c r="AF625" s="1">
        <f>(Table2[[#This Row],[Current Week High]]/Table2[[#This Row],[Close Price]])-1</f>
        <v>2.1680516265912164E-2</v>
      </c>
      <c r="AG625" s="1">
        <f>(Table2[[#This Row],[Close Price]]/Table2[[#This Row],[Current Month Low]])-1</f>
        <v>6.3732750311493502E-2</v>
      </c>
      <c r="AH625" s="1">
        <f>(Table2[[#This Row],[Current Month High]]/Table2[[#This Row],[Close Price]])-1</f>
        <v>5.5958274398868468E-2</v>
      </c>
      <c r="AI625">
        <v>19.074876237623702</v>
      </c>
      <c r="AJ625">
        <v>8.2954382269877005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-0.02</v>
      </c>
      <c r="AM625" t="s">
        <v>3189</v>
      </c>
      <c r="AN625">
        <v>-1.89</v>
      </c>
      <c r="AO625" t="s">
        <v>3189</v>
      </c>
      <c r="AP625">
        <v>-3.9847384610598002E-2</v>
      </c>
      <c r="AQ625">
        <f>(Table2[[#This Row],[Sharpe Ratio]]-AVERAGE(Table2[Sharpe Ratio]))/_xlfn.STDEV.P(Table2[Sharpe Ratio])</f>
        <v>-1.1204827914824242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602</v>
      </c>
      <c r="AT625">
        <f>_xlfn.RANK.AVG(Table2[[#This Row],[6M Return vs Nifty Z-Score]],Table2[6M Return vs Nifty Z-Score])</f>
        <v>456</v>
      </c>
      <c r="AU625">
        <f>_xlfn.RANK.AVG(Table2[[#This Row],[Sharpe Ratio Z-Score]],Table2[Sharpe Ratio Z-Score])</f>
        <v>642</v>
      </c>
      <c r="AV625">
        <f>(Table2[[#This Row],[Rank 1Y]]+Table2[[#This Row],[Rank 6M]]+Table2[[#This Row],[Rank Sharpe]])/3</f>
        <v>566.66666666666663</v>
      </c>
    </row>
    <row r="626" spans="1:48" x14ac:dyDescent="0.3">
      <c r="A626" t="s">
        <v>285</v>
      </c>
      <c r="B626" t="s">
        <v>286</v>
      </c>
      <c r="C626" t="s">
        <v>3151</v>
      </c>
      <c r="D626" t="s">
        <v>72</v>
      </c>
      <c r="E626">
        <v>92170.435610879998</v>
      </c>
      <c r="F626">
        <v>25545.599999999999</v>
      </c>
      <c r="G626">
        <v>-22.235761562663299</v>
      </c>
      <c r="H626">
        <f>(Table2[[#This Row],[1Y Return vs Nifty]]-AVERAGE(Table2[1Y Return vs Nifty]))/_xlfn.STDEV.P(Table2[1Y Return vs Nifty])</f>
        <v>-0.77845926725614367</v>
      </c>
      <c r="I626">
        <v>3.2103367455838399</v>
      </c>
      <c r="J626">
        <f>(Table2[[#This Row],[1M Return vs Nifty]]-AVERAGE(Table2[1M Return vs Nifty]))/_xlfn.STDEV.P(Table2[1M Return vs Nifty])</f>
        <v>-0.13647660312363011</v>
      </c>
      <c r="K626">
        <v>-4.8300503557419301</v>
      </c>
      <c r="L626">
        <f>(Table2[[#This Row],[6M Return vs Nifty]]-AVERAGE(Table2[6M Return vs Nifty]))/_xlfn.STDEV.P(Table2[6M Return vs Nifty])</f>
        <v>-0.39176960941176608</v>
      </c>
      <c r="M626">
        <v>3.7917622587831898</v>
      </c>
      <c r="N626">
        <f>(Table2[[#This Row],[1W Return vs Nifty]]-AVERAGE(Table2[1W Return vs Nifty]))/_xlfn.STDEV.P(Table2[1W Return vs Nifty])</f>
        <v>0.45430317740999498</v>
      </c>
      <c r="O626">
        <v>24819.89</v>
      </c>
      <c r="P626">
        <v>25007.594306624</v>
      </c>
      <c r="Q626">
        <v>25635.620597329598</v>
      </c>
      <c r="R626">
        <v>67.211329716618494</v>
      </c>
      <c r="S626" s="1">
        <f>(Table2[[#This Row],[Close Price]]-Table2[[#This Row],[20D EMA]])/Table2[[#This Row],[20D EMA]]</f>
        <v>2.9239049810454405E-2</v>
      </c>
      <c r="T626" s="1">
        <f>(Table2[[#This Row],[Close Price]]-Table2[[#This Row],[50D EMA]])/Table2[[#This Row],[50D EMA]]</f>
        <v>2.1513692471950095E-2</v>
      </c>
      <c r="U626" s="1">
        <f>(Table2[[#This Row],[Close Price]]-Table2[[#This Row],[200D EMA]])/Table2[[#This Row],[200D EMA]]</f>
        <v>-3.5115435176543736E-3</v>
      </c>
      <c r="V626">
        <v>0.94648678650194595</v>
      </c>
      <c r="W626">
        <v>25245.8</v>
      </c>
      <c r="X626">
        <v>25660.15</v>
      </c>
      <c r="Y626">
        <v>24803</v>
      </c>
      <c r="Z626">
        <v>25763</v>
      </c>
      <c r="AA626">
        <v>23500</v>
      </c>
      <c r="AB626">
        <v>25763</v>
      </c>
      <c r="AC626" s="1">
        <f>(Table2[[#This Row],[Close Price]]/Table2[[#This Row],[Day Low]])-1</f>
        <v>1.1875242614613146E-2</v>
      </c>
      <c r="AD626" s="1">
        <f>(Table2[[#This Row],[Day High]]/Table2[[#This Row],[Close Price]])-1</f>
        <v>4.4841381686084869E-3</v>
      </c>
      <c r="AE626" s="1">
        <f>(Table2[[#This Row],[Close Price]]/Table2[[#This Row],[Current Week Low]])-1</f>
        <v>2.9939926621779467E-2</v>
      </c>
      <c r="AF626" s="1">
        <f>(Table2[[#This Row],[Current Week High]]/Table2[[#This Row],[Close Price]])-1</f>
        <v>8.510271827633753E-3</v>
      </c>
      <c r="AG626" s="1">
        <f>(Table2[[#This Row],[Close Price]]/Table2[[#This Row],[Current Month Low]])-1</f>
        <v>8.7046808510638174E-2</v>
      </c>
      <c r="AH626" s="1">
        <f>(Table2[[#This Row],[Current Month High]]/Table2[[#This Row],[Close Price]])-1</f>
        <v>8.510271827633753E-3</v>
      </c>
      <c r="AI626">
        <v>20.3250266190655</v>
      </c>
      <c r="AJ626">
        <v>8.7046808510638094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0.05</v>
      </c>
      <c r="AM626" t="s">
        <v>3190</v>
      </c>
      <c r="AN626">
        <v>4.13</v>
      </c>
      <c r="AO626" t="s">
        <v>3190</v>
      </c>
      <c r="AP626">
        <v>-5.0853019760566998E-2</v>
      </c>
      <c r="AQ626">
        <f>(Table2[[#This Row],[Sharpe Ratio]]-AVERAGE(Table2[Sharpe Ratio]))/_xlfn.STDEV.P(Table2[Sharpe Ratio])</f>
        <v>-1.2475721761610152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590</v>
      </c>
      <c r="AT626">
        <f>_xlfn.RANK.AVG(Table2[[#This Row],[6M Return vs Nifty Z-Score]],Table2[6M Return vs Nifty Z-Score])</f>
        <v>449</v>
      </c>
      <c r="AU626">
        <f>_xlfn.RANK.AVG(Table2[[#This Row],[Sharpe Ratio Z-Score]],Table2[Sharpe Ratio Z-Score])</f>
        <v>664</v>
      </c>
      <c r="AV626">
        <f>(Table2[[#This Row],[Rank 1Y]]+Table2[[#This Row],[Rank 6M]]+Table2[[#This Row],[Rank Sharpe]])/3</f>
        <v>567.66666666666663</v>
      </c>
    </row>
    <row r="627" spans="1:48" x14ac:dyDescent="0.3">
      <c r="A627" t="s">
        <v>1505</v>
      </c>
      <c r="B627" t="s">
        <v>1506</v>
      </c>
      <c r="C627" t="s">
        <v>3153</v>
      </c>
      <c r="D627" t="s">
        <v>114</v>
      </c>
      <c r="E627">
        <v>6815.3357040250003</v>
      </c>
      <c r="F627">
        <v>1430.75</v>
      </c>
      <c r="G627">
        <v>-22.918246721706598</v>
      </c>
      <c r="H627">
        <f>(Table2[[#This Row],[1Y Return vs Nifty]]-AVERAGE(Table2[1Y Return vs Nifty]))/_xlfn.STDEV.P(Table2[1Y Return vs Nifty])</f>
        <v>-0.79171903195096938</v>
      </c>
      <c r="I627">
        <v>-5.3143516151816899</v>
      </c>
      <c r="J627">
        <f>(Table2[[#This Row],[1M Return vs Nifty]]-AVERAGE(Table2[1M Return vs Nifty]))/_xlfn.STDEV.P(Table2[1M Return vs Nifty])</f>
        <v>-0.92607270924982965</v>
      </c>
      <c r="K627">
        <v>-1.1794198818897501</v>
      </c>
      <c r="L627">
        <f>(Table2[[#This Row],[6M Return vs Nifty]]-AVERAGE(Table2[6M Return vs Nifty]))/_xlfn.STDEV.P(Table2[6M Return vs Nifty])</f>
        <v>-0.27372051740156711</v>
      </c>
      <c r="M627">
        <v>-5.1398319050616799</v>
      </c>
      <c r="N627">
        <f>(Table2[[#This Row],[1W Return vs Nifty]]-AVERAGE(Table2[1W Return vs Nifty]))/_xlfn.STDEV.P(Table2[1W Return vs Nifty])</f>
        <v>-1.4365253550534285</v>
      </c>
      <c r="O627">
        <v>1516.54</v>
      </c>
      <c r="P627">
        <v>1524.3508333270399</v>
      </c>
      <c r="Q627">
        <v>1469.88650774492</v>
      </c>
      <c r="R627">
        <v>23.0033014168588</v>
      </c>
      <c r="S627" s="1">
        <f>(Table2[[#This Row],[Close Price]]-Table2[[#This Row],[20D EMA]])/Table2[[#This Row],[20D EMA]]</f>
        <v>-5.6569559655531648E-2</v>
      </c>
      <c r="T627" s="1">
        <f>(Table2[[#This Row],[Close Price]]-Table2[[#This Row],[50D EMA]])/Table2[[#This Row],[50D EMA]]</f>
        <v>-6.1403734153998697E-2</v>
      </c>
      <c r="U627" s="1">
        <f>(Table2[[#This Row],[Close Price]]-Table2[[#This Row],[200D EMA]])/Table2[[#This Row],[200D EMA]]</f>
        <v>-2.6625530296868077E-2</v>
      </c>
      <c r="V627">
        <v>0.155513812780428</v>
      </c>
      <c r="W627">
        <v>1425.1</v>
      </c>
      <c r="X627">
        <v>1469.3</v>
      </c>
      <c r="Y627">
        <v>1425.1</v>
      </c>
      <c r="Z627">
        <v>1521</v>
      </c>
      <c r="AA627">
        <v>1425.1</v>
      </c>
      <c r="AB627">
        <v>1686.05</v>
      </c>
      <c r="AC627" s="1">
        <f>(Table2[[#This Row],[Close Price]]/Table2[[#This Row],[Day Low]])-1</f>
        <v>3.9646340607677466E-3</v>
      </c>
      <c r="AD627" s="1">
        <f>(Table2[[#This Row],[Day High]]/Table2[[#This Row],[Close Price]])-1</f>
        <v>2.694391053643197E-2</v>
      </c>
      <c r="AE627" s="1">
        <f>(Table2[[#This Row],[Close Price]]/Table2[[#This Row],[Current Week Low]])-1</f>
        <v>3.9646340607677466E-3</v>
      </c>
      <c r="AF627" s="1">
        <f>(Table2[[#This Row],[Current Week High]]/Table2[[#This Row],[Close Price]])-1</f>
        <v>6.3078804822645385E-2</v>
      </c>
      <c r="AG627" s="1">
        <f>(Table2[[#This Row],[Close Price]]/Table2[[#This Row],[Current Month Low]])-1</f>
        <v>3.9646340607677466E-3</v>
      </c>
      <c r="AH627" s="1">
        <f>(Table2[[#This Row],[Current Month High]]/Table2[[#This Row],[Close Price]])-1</f>
        <v>0.17843788222959978</v>
      </c>
      <c r="AI627">
        <v>20.237637602655902</v>
      </c>
      <c r="AJ627">
        <v>14.46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0.06</v>
      </c>
      <c r="AM627" t="s">
        <v>3190</v>
      </c>
      <c r="AN627">
        <v>-6.76</v>
      </c>
      <c r="AO627" t="s">
        <v>3189</v>
      </c>
      <c r="AP627">
        <v>-0.10715448150070001</v>
      </c>
      <c r="AQ627">
        <f>(Table2[[#This Row],[Sharpe Ratio]]-AVERAGE(Table2[Sharpe Ratio]))/_xlfn.STDEV.P(Table2[Sharpe Ratio])</f>
        <v>-1.8977225792550978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594</v>
      </c>
      <c r="AT627">
        <f>_xlfn.RANK.AVG(Table2[[#This Row],[6M Return vs Nifty Z-Score]],Table2[6M Return vs Nifty Z-Score])</f>
        <v>394</v>
      </c>
      <c r="AU627">
        <f>_xlfn.RANK.AVG(Table2[[#This Row],[Sharpe Ratio Z-Score]],Table2[Sharpe Ratio Z-Score])</f>
        <v>716</v>
      </c>
      <c r="AV627">
        <f>(Table2[[#This Row],[Rank 1Y]]+Table2[[#This Row],[Rank 6M]]+Table2[[#This Row],[Rank Sharpe]])/3</f>
        <v>568</v>
      </c>
    </row>
    <row r="628" spans="1:48" x14ac:dyDescent="0.3">
      <c r="A628" t="s">
        <v>2047</v>
      </c>
      <c r="B628" t="s">
        <v>2048</v>
      </c>
      <c r="C628" t="s">
        <v>3150</v>
      </c>
      <c r="D628" t="s">
        <v>221</v>
      </c>
      <c r="E628">
        <v>3214.5402933</v>
      </c>
      <c r="F628">
        <v>204.84</v>
      </c>
      <c r="G628">
        <v>-47.102814991475498</v>
      </c>
      <c r="H628">
        <f>(Table2[[#This Row],[1Y Return vs Nifty]]-AVERAGE(Table2[1Y Return vs Nifty]))/_xlfn.STDEV.P(Table2[1Y Return vs Nifty])</f>
        <v>-1.261592523343239</v>
      </c>
      <c r="I628">
        <v>6.1288110001829104</v>
      </c>
      <c r="J628">
        <f>(Table2[[#This Row],[1M Return vs Nifty]]-AVERAGE(Table2[1M Return vs Nifty]))/_xlfn.STDEV.P(Table2[1M Return vs Nifty])</f>
        <v>0.13384599516242016</v>
      </c>
      <c r="K628">
        <v>-8.49391546483597</v>
      </c>
      <c r="L628">
        <f>(Table2[[#This Row],[6M Return vs Nifty]]-AVERAGE(Table2[6M Return vs Nifty]))/_xlfn.STDEV.P(Table2[6M Return vs Nifty])</f>
        <v>-0.51024666494349324</v>
      </c>
      <c r="M628">
        <v>-3.9091077488673598</v>
      </c>
      <c r="N628">
        <f>(Table2[[#This Row],[1W Return vs Nifty]]-AVERAGE(Table2[1W Return vs Nifty]))/_xlfn.STDEV.P(Table2[1W Return vs Nifty])</f>
        <v>-1.1759796666315054</v>
      </c>
      <c r="O628">
        <v>205.44</v>
      </c>
      <c r="P628">
        <v>208.97856514016999</v>
      </c>
      <c r="Q628">
        <v>221.46532549592499</v>
      </c>
      <c r="R628">
        <v>49.392514182727702</v>
      </c>
      <c r="S628" s="1">
        <f>(Table2[[#This Row],[Close Price]]-Table2[[#This Row],[20D EMA]])/Table2[[#This Row],[20D EMA]]</f>
        <v>-2.920560747663524E-3</v>
      </c>
      <c r="T628" s="1">
        <f>(Table2[[#This Row],[Close Price]]-Table2[[#This Row],[50D EMA]])/Table2[[#This Row],[50D EMA]]</f>
        <v>-1.9803778140567153E-2</v>
      </c>
      <c r="U628" s="1">
        <f>(Table2[[#This Row],[Close Price]]-Table2[[#This Row],[200D EMA]])/Table2[[#This Row],[200D EMA]]</f>
        <v>-7.5069654622889906E-2</v>
      </c>
      <c r="V628">
        <v>0.54057215058512198</v>
      </c>
      <c r="W628">
        <v>203.85</v>
      </c>
      <c r="X628">
        <v>206.5</v>
      </c>
      <c r="Y628">
        <v>203.18</v>
      </c>
      <c r="Z628">
        <v>209.79</v>
      </c>
      <c r="AA628">
        <v>195</v>
      </c>
      <c r="AB628">
        <v>216.99</v>
      </c>
      <c r="AC628" s="1">
        <f>(Table2[[#This Row],[Close Price]]/Table2[[#This Row],[Day Low]])-1</f>
        <v>4.8565121412804668E-3</v>
      </c>
      <c r="AD628" s="1">
        <f>(Table2[[#This Row],[Day High]]/Table2[[#This Row],[Close Price]])-1</f>
        <v>8.1038859597735158E-3</v>
      </c>
      <c r="AE628" s="1">
        <f>(Table2[[#This Row],[Close Price]]/Table2[[#This Row],[Current Week Low]])-1</f>
        <v>8.1700954818386684E-3</v>
      </c>
      <c r="AF628" s="1">
        <f>(Table2[[#This Row],[Current Week High]]/Table2[[#This Row],[Close Price]])-1</f>
        <v>2.4165202108963113E-2</v>
      </c>
      <c r="AG628" s="1">
        <f>(Table2[[#This Row],[Close Price]]/Table2[[#This Row],[Current Month Low]])-1</f>
        <v>5.0461538461538558E-2</v>
      </c>
      <c r="AH628" s="1">
        <f>(Table2[[#This Row],[Current Month High]]/Table2[[#This Row],[Close Price]])-1</f>
        <v>5.9314586994727581E-2</v>
      </c>
      <c r="AI628">
        <v>41.3298183948447</v>
      </c>
      <c r="AJ628">
        <v>8.4670373312152503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0.01</v>
      </c>
      <c r="AM628" t="s">
        <v>3190</v>
      </c>
      <c r="AN628">
        <v>-0.91</v>
      </c>
      <c r="AO628" t="s">
        <v>3189</v>
      </c>
      <c r="AP628">
        <v>1.590170986996E-3</v>
      </c>
      <c r="AQ628">
        <f>(Table2[[#This Row],[Sharpe Ratio]]-AVERAGE(Table2[Sharpe Ratio]))/_xlfn.STDEV.P(Table2[Sharpe Ratio])</f>
        <v>-0.64197579286563211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707</v>
      </c>
      <c r="AT628">
        <f>_xlfn.RANK.AVG(Table2[[#This Row],[6M Return vs Nifty Z-Score]],Table2[6M Return vs Nifty Z-Score])</f>
        <v>491</v>
      </c>
      <c r="AU628">
        <f>_xlfn.RANK.AVG(Table2[[#This Row],[Sharpe Ratio Z-Score]],Table2[Sharpe Ratio Z-Score])</f>
        <v>507</v>
      </c>
      <c r="AV628">
        <f>(Table2[[#This Row],[Rank 1Y]]+Table2[[#This Row],[Rank 6M]]+Table2[[#This Row],[Rank Sharpe]])/3</f>
        <v>568.33333333333337</v>
      </c>
    </row>
    <row r="629" spans="1:48" x14ac:dyDescent="0.3">
      <c r="A629" t="s">
        <v>1159</v>
      </c>
      <c r="B629" t="s">
        <v>1160</v>
      </c>
      <c r="C629" t="s">
        <v>574</v>
      </c>
      <c r="D629" t="s">
        <v>574</v>
      </c>
      <c r="E629">
        <v>10595.823015734</v>
      </c>
      <c r="F629">
        <v>21.34</v>
      </c>
      <c r="G629">
        <v>-16.637780512234301</v>
      </c>
      <c r="H629">
        <f>(Table2[[#This Row],[1Y Return vs Nifty]]-AVERAGE(Table2[1Y Return vs Nifty]))/_xlfn.STDEV.P(Table2[1Y Return vs Nifty])</f>
        <v>-0.66969805756356415</v>
      </c>
      <c r="I629">
        <v>3.36597690036862</v>
      </c>
      <c r="J629">
        <f>(Table2[[#This Row],[1M Return vs Nifty]]-AVERAGE(Table2[1M Return vs Nifty]))/_xlfn.STDEV.P(Table2[1M Return vs Nifty])</f>
        <v>-0.12206049135811972</v>
      </c>
      <c r="K629">
        <v>-21.929477490000899</v>
      </c>
      <c r="L629">
        <f>(Table2[[#This Row],[6M Return vs Nifty]]-AVERAGE(Table2[6M Return vs Nifty]))/_xlfn.STDEV.P(Table2[6M Return vs Nifty])</f>
        <v>-0.94470748180174091</v>
      </c>
      <c r="M629">
        <v>1.1774790873294201</v>
      </c>
      <c r="N629">
        <f>(Table2[[#This Row],[1W Return vs Nifty]]-AVERAGE(Table2[1W Return vs Nifty]))/_xlfn.STDEV.P(Table2[1W Return vs Nifty])</f>
        <v>-9.9143511036026616E-2</v>
      </c>
      <c r="O629">
        <v>21.39</v>
      </c>
      <c r="P629">
        <v>22.811205849906798</v>
      </c>
      <c r="Q629">
        <v>24.6590608601424</v>
      </c>
      <c r="R629">
        <v>55.5173880516517</v>
      </c>
      <c r="S629" s="1">
        <f>(Table2[[#This Row],[Close Price]]-Table2[[#This Row],[20D EMA]])/Table2[[#This Row],[20D EMA]]</f>
        <v>-2.3375409069659051E-3</v>
      </c>
      <c r="T629" s="1">
        <f>(Table2[[#This Row],[Close Price]]-Table2[[#This Row],[50D EMA]])/Table2[[#This Row],[50D EMA]]</f>
        <v>-6.4494874124017845E-2</v>
      </c>
      <c r="U629" s="1">
        <f>(Table2[[#This Row],[Close Price]]-Table2[[#This Row],[200D EMA]])/Table2[[#This Row],[200D EMA]]</f>
        <v>-0.13459802378391281</v>
      </c>
      <c r="V629">
        <v>0.47687918786063799</v>
      </c>
      <c r="W629">
        <v>21.24</v>
      </c>
      <c r="X629">
        <v>21.82</v>
      </c>
      <c r="Y629">
        <v>20.47</v>
      </c>
      <c r="Z629">
        <v>21.82</v>
      </c>
      <c r="AA629">
        <v>19.86</v>
      </c>
      <c r="AB629">
        <v>23.1</v>
      </c>
      <c r="AC629" s="1">
        <f>(Table2[[#This Row],[Close Price]]/Table2[[#This Row],[Day Low]])-1</f>
        <v>4.7080979284370716E-3</v>
      </c>
      <c r="AD629" s="1">
        <f>(Table2[[#This Row],[Day High]]/Table2[[#This Row],[Close Price]])-1</f>
        <v>2.2492970946579316E-2</v>
      </c>
      <c r="AE629" s="1">
        <f>(Table2[[#This Row],[Close Price]]/Table2[[#This Row],[Current Week Low]])-1</f>
        <v>4.2501221299462655E-2</v>
      </c>
      <c r="AF629" s="1">
        <f>(Table2[[#This Row],[Current Week High]]/Table2[[#This Row],[Close Price]])-1</f>
        <v>2.2492970946579316E-2</v>
      </c>
      <c r="AG629" s="1">
        <f>(Table2[[#This Row],[Close Price]]/Table2[[#This Row],[Current Month Low]])-1</f>
        <v>7.4521651560926605E-2</v>
      </c>
      <c r="AH629" s="1">
        <f>(Table2[[#This Row],[Current Month High]]/Table2[[#This Row],[Close Price]])-1</f>
        <v>8.2474226804123862E-2</v>
      </c>
      <c r="AI629">
        <v>82.989690721649396</v>
      </c>
      <c r="AJ629">
        <v>9.4358974358974308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-0.14000000000000001</v>
      </c>
      <c r="AM629" t="s">
        <v>3189</v>
      </c>
      <c r="AN629">
        <v>-2.33</v>
      </c>
      <c r="AO629" t="s">
        <v>3189</v>
      </c>
      <c r="AP629">
        <v>2.4079560563000001E-4</v>
      </c>
      <c r="AQ629">
        <f>(Table2[[#This Row],[Sharpe Ratio]]-AVERAGE(Table2[Sharpe Ratio]))/_xlfn.STDEV.P(Table2[Sharpe Ratio])</f>
        <v>-0.65755792734323448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544</v>
      </c>
      <c r="AT629">
        <f>_xlfn.RANK.AVG(Table2[[#This Row],[6M Return vs Nifty Z-Score]],Table2[6M Return vs Nifty Z-Score])</f>
        <v>662</v>
      </c>
      <c r="AU629">
        <f>_xlfn.RANK.AVG(Table2[[#This Row],[Sharpe Ratio Z-Score]],Table2[Sharpe Ratio Z-Score])</f>
        <v>510</v>
      </c>
      <c r="AV629">
        <f>(Table2[[#This Row],[Rank 1Y]]+Table2[[#This Row],[Rank 6M]]+Table2[[#This Row],[Rank Sharpe]])/3</f>
        <v>572</v>
      </c>
    </row>
    <row r="630" spans="1:48" x14ac:dyDescent="0.3">
      <c r="A630" t="s">
        <v>1289</v>
      </c>
      <c r="B630" t="s">
        <v>1290</v>
      </c>
      <c r="C630" t="s">
        <v>3156</v>
      </c>
      <c r="D630" t="s">
        <v>966</v>
      </c>
      <c r="E630">
        <v>9049.7190188240002</v>
      </c>
      <c r="F630">
        <v>65.47</v>
      </c>
      <c r="G630">
        <v>-38.337619253978097</v>
      </c>
      <c r="H630">
        <f>(Table2[[#This Row],[1Y Return vs Nifty]]-AVERAGE(Table2[1Y Return vs Nifty]))/_xlfn.STDEV.P(Table2[1Y Return vs Nifty])</f>
        <v>-1.0912966107607196</v>
      </c>
      <c r="I630">
        <v>2.2651074593232599</v>
      </c>
      <c r="J630">
        <f>(Table2[[#This Row],[1M Return vs Nifty]]-AVERAGE(Table2[1M Return vs Nifty]))/_xlfn.STDEV.P(Table2[1M Return vs Nifty])</f>
        <v>-0.22402811612237361</v>
      </c>
      <c r="K630">
        <v>-20.546771543465201</v>
      </c>
      <c r="L630">
        <f>(Table2[[#This Row],[6M Return vs Nifty]]-AVERAGE(Table2[6M Return vs Nifty]))/_xlfn.STDEV.P(Table2[6M Return vs Nifty])</f>
        <v>-0.89999542927416665</v>
      </c>
      <c r="M630">
        <v>-1.5644947850448601</v>
      </c>
      <c r="N630">
        <f>(Table2[[#This Row],[1W Return vs Nifty]]-AVERAGE(Table2[1W Return vs Nifty]))/_xlfn.STDEV.P(Table2[1W Return vs Nifty])</f>
        <v>-0.67962246451801556</v>
      </c>
      <c r="O630">
        <v>65.569999999999993</v>
      </c>
      <c r="P630">
        <v>69.4692362882043</v>
      </c>
      <c r="Q630">
        <v>72.671231154029101</v>
      </c>
      <c r="R630">
        <v>54.456064341352402</v>
      </c>
      <c r="S630" s="1">
        <f>(Table2[[#This Row],[Close Price]]-Table2[[#This Row],[20D EMA]])/Table2[[#This Row],[20D EMA]]</f>
        <v>-1.5250876925422346E-3</v>
      </c>
      <c r="T630" s="1">
        <f>(Table2[[#This Row],[Close Price]]-Table2[[#This Row],[50D EMA]])/Table2[[#This Row],[50D EMA]]</f>
        <v>-5.7568450466517672E-2</v>
      </c>
      <c r="U630" s="1">
        <f>(Table2[[#This Row],[Close Price]]-Table2[[#This Row],[200D EMA]])/Table2[[#This Row],[200D EMA]]</f>
        <v>-9.9093286843673425E-2</v>
      </c>
      <c r="V630">
        <v>0.86233430923297105</v>
      </c>
      <c r="W630">
        <v>64.290000000000006</v>
      </c>
      <c r="X630">
        <v>67.48</v>
      </c>
      <c r="Y630">
        <v>62</v>
      </c>
      <c r="Z630">
        <v>67.48</v>
      </c>
      <c r="AA630">
        <v>59.84</v>
      </c>
      <c r="AB630">
        <v>77.59</v>
      </c>
      <c r="AC630" s="1">
        <f>(Table2[[#This Row],[Close Price]]/Table2[[#This Row],[Day Low]])-1</f>
        <v>1.8354331933426504E-2</v>
      </c>
      <c r="AD630" s="1">
        <f>(Table2[[#This Row],[Day High]]/Table2[[#This Row],[Close Price]])-1</f>
        <v>3.0701084466167705E-2</v>
      </c>
      <c r="AE630" s="1">
        <f>(Table2[[#This Row],[Close Price]]/Table2[[#This Row],[Current Week Low]])-1</f>
        <v>5.5967741935483817E-2</v>
      </c>
      <c r="AF630" s="1">
        <f>(Table2[[#This Row],[Current Week High]]/Table2[[#This Row],[Close Price]])-1</f>
        <v>3.0701084466167705E-2</v>
      </c>
      <c r="AG630" s="1">
        <f>(Table2[[#This Row],[Close Price]]/Table2[[#This Row],[Current Month Low]])-1</f>
        <v>9.4084224598930399E-2</v>
      </c>
      <c r="AH630" s="1">
        <f>(Table2[[#This Row],[Current Month High]]/Table2[[#This Row],[Close Price]])-1</f>
        <v>0.18512295707957849</v>
      </c>
      <c r="AI630">
        <v>44.8755155032839</v>
      </c>
      <c r="AJ630">
        <v>10.5912162162162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>
        <v>0</v>
      </c>
      <c r="AN630">
        <v>-6.23</v>
      </c>
      <c r="AO630" t="s">
        <v>3189</v>
      </c>
      <c r="AP630">
        <v>4.2319978901477998E-2</v>
      </c>
      <c r="AQ630">
        <f>(Table2[[#This Row],[Sharpe Ratio]]-AVERAGE(Table2[Sharpe Ratio]))/_xlfn.STDEV.P(Table2[Sharpe Ratio])</f>
        <v>-0.17164162719566525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680</v>
      </c>
      <c r="AT630">
        <f>_xlfn.RANK.AVG(Table2[[#This Row],[6M Return vs Nifty Z-Score]],Table2[6M Return vs Nifty Z-Score])</f>
        <v>648</v>
      </c>
      <c r="AU630">
        <f>_xlfn.RANK.AVG(Table2[[#This Row],[Sharpe Ratio Z-Score]],Table2[Sharpe Ratio Z-Score])</f>
        <v>394</v>
      </c>
      <c r="AV630">
        <f>(Table2[[#This Row],[Rank 1Y]]+Table2[[#This Row],[Rank 6M]]+Table2[[#This Row],[Rank Sharpe]])/3</f>
        <v>574</v>
      </c>
    </row>
    <row r="631" spans="1:48" x14ac:dyDescent="0.3">
      <c r="A631" t="s">
        <v>2414</v>
      </c>
      <c r="B631" t="s">
        <v>2415</v>
      </c>
      <c r="C631" t="s">
        <v>3151</v>
      </c>
      <c r="D631" t="s">
        <v>72</v>
      </c>
      <c r="E631">
        <v>2101.998662</v>
      </c>
      <c r="F631">
        <v>81.37</v>
      </c>
      <c r="G631">
        <v>-51.217724273541599</v>
      </c>
      <c r="H631">
        <f>(Table2[[#This Row],[1Y Return vs Nifty]]-AVERAGE(Table2[1Y Return vs Nifty]))/_xlfn.STDEV.P(Table2[1Y Return vs Nifty])</f>
        <v>-1.3415396520064267</v>
      </c>
      <c r="I631">
        <v>10.7085479096172</v>
      </c>
      <c r="J631">
        <f>(Table2[[#This Row],[1M Return vs Nifty]]-AVERAGE(Table2[1M Return vs Nifty]))/_xlfn.STDEV.P(Table2[1M Return vs Nifty])</f>
        <v>0.55804243235006834</v>
      </c>
      <c r="K631">
        <v>-15.747663526799901</v>
      </c>
      <c r="L631">
        <f>(Table2[[#This Row],[6M Return vs Nifty]]-AVERAGE(Table2[6M Return vs Nifty]))/_xlfn.STDEV.P(Table2[6M Return vs Nifty])</f>
        <v>-0.74480844229095733</v>
      </c>
      <c r="M631">
        <v>2.8805757935248901</v>
      </c>
      <c r="N631">
        <f>(Table2[[#This Row],[1W Return vs Nifty]]-AVERAGE(Table2[1W Return vs Nifty]))/_xlfn.STDEV.P(Table2[1W Return vs Nifty])</f>
        <v>0.26140397763676959</v>
      </c>
      <c r="O631">
        <v>81.52</v>
      </c>
      <c r="P631">
        <v>83.2949325200874</v>
      </c>
      <c r="Q631">
        <v>91.509589091365797</v>
      </c>
      <c r="R631">
        <v>50.863882003502702</v>
      </c>
      <c r="S631" s="1">
        <f>(Table2[[#This Row],[Close Price]]-Table2[[#This Row],[20D EMA]])/Table2[[#This Row],[20D EMA]]</f>
        <v>-1.8400392541706512E-3</v>
      </c>
      <c r="T631" s="1">
        <f>(Table2[[#This Row],[Close Price]]-Table2[[#This Row],[50D EMA]])/Table2[[#This Row],[50D EMA]]</f>
        <v>-2.3109839480609205E-2</v>
      </c>
      <c r="U631" s="1">
        <f>(Table2[[#This Row],[Close Price]]-Table2[[#This Row],[200D EMA]])/Table2[[#This Row],[200D EMA]]</f>
        <v>-0.11080356924389788</v>
      </c>
      <c r="V631">
        <v>1.21400757294266</v>
      </c>
      <c r="W631">
        <v>81</v>
      </c>
      <c r="X631">
        <v>83.56</v>
      </c>
      <c r="Y631">
        <v>76.94</v>
      </c>
      <c r="Z631">
        <v>83.56</v>
      </c>
      <c r="AA631">
        <v>72.709999999999994</v>
      </c>
      <c r="AB631">
        <v>90.99</v>
      </c>
      <c r="AC631" s="1">
        <f>(Table2[[#This Row],[Close Price]]/Table2[[#This Row],[Day Low]])-1</f>
        <v>4.5679012345678505E-3</v>
      </c>
      <c r="AD631" s="1">
        <f>(Table2[[#This Row],[Day High]]/Table2[[#This Row],[Close Price]])-1</f>
        <v>2.6914096104215357E-2</v>
      </c>
      <c r="AE631" s="1">
        <f>(Table2[[#This Row],[Close Price]]/Table2[[#This Row],[Current Week Low]])-1</f>
        <v>5.7577332986743057E-2</v>
      </c>
      <c r="AF631" s="1">
        <f>(Table2[[#This Row],[Current Week High]]/Table2[[#This Row],[Close Price]])-1</f>
        <v>2.6914096104215357E-2</v>
      </c>
      <c r="AG631" s="1">
        <f>(Table2[[#This Row],[Close Price]]/Table2[[#This Row],[Current Month Low]])-1</f>
        <v>0.11910328703066986</v>
      </c>
      <c r="AH631" s="1">
        <f>(Table2[[#This Row],[Current Month High]]/Table2[[#This Row],[Close Price]])-1</f>
        <v>0.11822539019294576</v>
      </c>
      <c r="AI631">
        <v>91.716848961533699</v>
      </c>
      <c r="AJ631">
        <v>11.910328703066901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-0.04</v>
      </c>
      <c r="AM631" t="s">
        <v>3189</v>
      </c>
      <c r="AN631">
        <v>-6.3</v>
      </c>
      <c r="AO631" t="s">
        <v>3189</v>
      </c>
      <c r="AP631">
        <v>3.5365438737922E-2</v>
      </c>
      <c r="AQ631">
        <f>(Table2[[#This Row],[Sharpe Ratio]]-AVERAGE(Table2[Sharpe Ratio]))/_xlfn.STDEV.P(Table2[Sharpe Ratio])</f>
        <v>-0.25195032524580641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716</v>
      </c>
      <c r="AT631">
        <f>_xlfn.RANK.AVG(Table2[[#This Row],[6M Return vs Nifty Z-Score]],Table2[6M Return vs Nifty Z-Score])</f>
        <v>596</v>
      </c>
      <c r="AU631">
        <f>_xlfn.RANK.AVG(Table2[[#This Row],[Sharpe Ratio Z-Score]],Table2[Sharpe Ratio Z-Score])</f>
        <v>413</v>
      </c>
      <c r="AV631">
        <f>(Table2[[#This Row],[Rank 1Y]]+Table2[[#This Row],[Rank 6M]]+Table2[[#This Row],[Rank Sharpe]])/3</f>
        <v>575</v>
      </c>
    </row>
    <row r="632" spans="1:48" x14ac:dyDescent="0.3">
      <c r="A632" t="s">
        <v>893</v>
      </c>
      <c r="B632" t="s">
        <v>894</v>
      </c>
      <c r="C632" t="s">
        <v>3153</v>
      </c>
      <c r="D632" t="s">
        <v>43</v>
      </c>
      <c r="E632">
        <v>16948.508658819999</v>
      </c>
      <c r="F632">
        <v>767.3</v>
      </c>
      <c r="G632">
        <v>-26.619411158559402</v>
      </c>
      <c r="H632">
        <f>(Table2[[#This Row],[1Y Return vs Nifty]]-AVERAGE(Table2[1Y Return vs Nifty]))/_xlfn.STDEV.P(Table2[1Y Return vs Nifty])</f>
        <v>-0.86362765718513601</v>
      </c>
      <c r="I632">
        <v>-5.2626787636199497</v>
      </c>
      <c r="J632">
        <f>(Table2[[#This Row],[1M Return vs Nifty]]-AVERAGE(Table2[1M Return vs Nifty]))/_xlfn.STDEV.P(Table2[1M Return vs Nifty])</f>
        <v>-0.92128653048775655</v>
      </c>
      <c r="K632">
        <v>-13.9083905162805</v>
      </c>
      <c r="L632">
        <f>(Table2[[#This Row],[6M Return vs Nifty]]-AVERAGE(Table2[6M Return vs Nifty]))/_xlfn.STDEV.P(Table2[6M Return vs Nifty])</f>
        <v>-0.68533254890600781</v>
      </c>
      <c r="M632">
        <v>-3.9230053990890799</v>
      </c>
      <c r="N632">
        <f>(Table2[[#This Row],[1W Return vs Nifty]]-AVERAGE(Table2[1W Return vs Nifty]))/_xlfn.STDEV.P(Table2[1W Return vs Nifty])</f>
        <v>-1.1789218148181975</v>
      </c>
      <c r="O632">
        <v>798.67</v>
      </c>
      <c r="P632">
        <v>839.21310962250004</v>
      </c>
      <c r="Q632">
        <v>856.21473109049202</v>
      </c>
      <c r="R632">
        <v>35.247636659642303</v>
      </c>
      <c r="S632" s="1">
        <f>(Table2[[#This Row],[Close Price]]-Table2[[#This Row],[20D EMA]])/Table2[[#This Row],[20D EMA]]</f>
        <v>-3.9277799341405094E-2</v>
      </c>
      <c r="T632" s="1">
        <f>(Table2[[#This Row],[Close Price]]-Table2[[#This Row],[50D EMA]])/Table2[[#This Row],[50D EMA]]</f>
        <v>-8.5691118022272653E-2</v>
      </c>
      <c r="U632" s="1">
        <f>(Table2[[#This Row],[Close Price]]-Table2[[#This Row],[200D EMA]])/Table2[[#This Row],[200D EMA]]</f>
        <v>-0.10384629913719017</v>
      </c>
      <c r="V632">
        <v>1.8816161708957799</v>
      </c>
      <c r="W632">
        <v>760.1</v>
      </c>
      <c r="X632">
        <v>774</v>
      </c>
      <c r="Y632">
        <v>734.5</v>
      </c>
      <c r="Z632">
        <v>774</v>
      </c>
      <c r="AA632">
        <v>733.2</v>
      </c>
      <c r="AB632">
        <v>870.15</v>
      </c>
      <c r="AC632" s="1">
        <f>(Table2[[#This Row],[Close Price]]/Table2[[#This Row],[Day Low]])-1</f>
        <v>9.4724378371267015E-3</v>
      </c>
      <c r="AD632" s="1">
        <f>(Table2[[#This Row],[Day High]]/Table2[[#This Row],[Close Price]])-1</f>
        <v>8.731917111951093E-3</v>
      </c>
      <c r="AE632" s="1">
        <f>(Table2[[#This Row],[Close Price]]/Table2[[#This Row],[Current Week Low]])-1</f>
        <v>4.4656228727025127E-2</v>
      </c>
      <c r="AF632" s="1">
        <f>(Table2[[#This Row],[Current Week High]]/Table2[[#This Row],[Close Price]])-1</f>
        <v>8.731917111951093E-3</v>
      </c>
      <c r="AG632" s="1">
        <f>(Table2[[#This Row],[Close Price]]/Table2[[#This Row],[Current Month Low]])-1</f>
        <v>4.6508456082924088E-2</v>
      </c>
      <c r="AH632" s="1">
        <f>(Table2[[#This Row],[Current Month High]]/Table2[[#This Row],[Close Price]])-1</f>
        <v>0.13404144402450147</v>
      </c>
      <c r="AI632">
        <v>33.585299100742802</v>
      </c>
      <c r="AJ632">
        <v>7.88807649043867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-0.04</v>
      </c>
      <c r="AM632" t="s">
        <v>3189</v>
      </c>
      <c r="AN632">
        <v>-10.9</v>
      </c>
      <c r="AO632" t="s">
        <v>3189</v>
      </c>
      <c r="AQ632">
        <f>(Table2[[#This Row],[Sharpe Ratio]]-AVERAGE(Table2[Sharpe Ratio]))/_xlfn.STDEV.P(Table2[Sharpe Ratio])</f>
        <v>-0.66033855426170107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623</v>
      </c>
      <c r="AT632">
        <f>_xlfn.RANK.AVG(Table2[[#This Row],[6M Return vs Nifty Z-Score]],Table2[6M Return vs Nifty Z-Score])</f>
        <v>573</v>
      </c>
      <c r="AU632">
        <f>_xlfn.RANK.AVG(Table2[[#This Row],[Sharpe Ratio Z-Score]],Table2[Sharpe Ratio Z-Score])</f>
        <v>533</v>
      </c>
      <c r="AV632">
        <f>(Table2[[#This Row],[Rank 1Y]]+Table2[[#This Row],[Rank 6M]]+Table2[[#This Row],[Rank Sharpe]])/3</f>
        <v>576.33333333333337</v>
      </c>
    </row>
    <row r="633" spans="1:48" x14ac:dyDescent="0.3">
      <c r="A633" t="s">
        <v>568</v>
      </c>
      <c r="B633" t="s">
        <v>569</v>
      </c>
      <c r="C633" t="s">
        <v>3151</v>
      </c>
      <c r="D633" t="s">
        <v>72</v>
      </c>
      <c r="E633">
        <v>34123.585652169997</v>
      </c>
      <c r="F633">
        <v>1819.3</v>
      </c>
      <c r="G633">
        <v>-36.993426245061599</v>
      </c>
      <c r="H633">
        <f>(Table2[[#This Row],[1Y Return vs Nifty]]-AVERAGE(Table2[1Y Return vs Nifty]))/_xlfn.STDEV.P(Table2[1Y Return vs Nifty])</f>
        <v>-1.065180756420901</v>
      </c>
      <c r="I633">
        <v>5.4359552400707303</v>
      </c>
      <c r="J633">
        <f>(Table2[[#This Row],[1M Return vs Nifty]]-AVERAGE(Table2[1M Return vs Nifty]))/_xlfn.STDEV.P(Table2[1M Return vs Nifty])</f>
        <v>6.9670486669983336E-2</v>
      </c>
      <c r="K633">
        <v>-3.4974062889016899</v>
      </c>
      <c r="L633">
        <f>(Table2[[#This Row],[6M Return vs Nifty]]-AVERAGE(Table2[6M Return vs Nifty]))/_xlfn.STDEV.P(Table2[6M Return vs Nifty])</f>
        <v>-0.34867638943509</v>
      </c>
      <c r="M633">
        <v>4.0443709934890304</v>
      </c>
      <c r="N633">
        <f>(Table2[[#This Row],[1W Return vs Nifty]]-AVERAGE(Table2[1W Return vs Nifty]))/_xlfn.STDEV.P(Table2[1W Return vs Nifty])</f>
        <v>0.50778073073018215</v>
      </c>
      <c r="O633">
        <v>1797.15</v>
      </c>
      <c r="P633">
        <v>1815.67031655862</v>
      </c>
      <c r="Q633">
        <v>1883.83725911754</v>
      </c>
      <c r="R633">
        <v>57.894348392462</v>
      </c>
      <c r="S633" s="1">
        <f>(Table2[[#This Row],[Close Price]]-Table2[[#This Row],[20D EMA]])/Table2[[#This Row],[20D EMA]]</f>
        <v>1.2325070250118166E-2</v>
      </c>
      <c r="T633" s="1">
        <f>(Table2[[#This Row],[Close Price]]-Table2[[#This Row],[50D EMA]])/Table2[[#This Row],[50D EMA]]</f>
        <v>1.9990872837859449E-3</v>
      </c>
      <c r="U633" s="1">
        <f>(Table2[[#This Row],[Close Price]]-Table2[[#This Row],[200D EMA]])/Table2[[#This Row],[200D EMA]]</f>
        <v>-3.4258404649970542E-2</v>
      </c>
      <c r="V633">
        <v>0.83316789624248599</v>
      </c>
      <c r="W633">
        <v>1809</v>
      </c>
      <c r="X633">
        <v>1845.15</v>
      </c>
      <c r="Y633">
        <v>1802.3</v>
      </c>
      <c r="Z633">
        <v>1865</v>
      </c>
      <c r="AA633">
        <v>1676.55</v>
      </c>
      <c r="AB633">
        <v>1865</v>
      </c>
      <c r="AC633" s="1">
        <f>(Table2[[#This Row],[Close Price]]/Table2[[#This Row],[Day Low]])-1</f>
        <v>5.6937534549474922E-3</v>
      </c>
      <c r="AD633" s="1">
        <f>(Table2[[#This Row],[Day High]]/Table2[[#This Row],[Close Price]])-1</f>
        <v>1.4208761611608889E-2</v>
      </c>
      <c r="AE633" s="1">
        <f>(Table2[[#This Row],[Close Price]]/Table2[[#This Row],[Current Week Low]])-1</f>
        <v>9.4323919436276604E-3</v>
      </c>
      <c r="AF633" s="1">
        <f>(Table2[[#This Row],[Current Week High]]/Table2[[#This Row],[Close Price]])-1</f>
        <v>2.5119551475842439E-2</v>
      </c>
      <c r="AG633" s="1">
        <f>(Table2[[#This Row],[Close Price]]/Table2[[#This Row],[Current Month Low]])-1</f>
        <v>8.5145089618561931E-2</v>
      </c>
      <c r="AH633" s="1">
        <f>(Table2[[#This Row],[Current Month High]]/Table2[[#This Row],[Close Price]])-1</f>
        <v>2.5119551475842439E-2</v>
      </c>
      <c r="AI633">
        <v>33.606332105754902</v>
      </c>
      <c r="AJ633">
        <v>10.16713091922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0.03</v>
      </c>
      <c r="AM633" t="s">
        <v>3190</v>
      </c>
      <c r="AN633">
        <v>2.9</v>
      </c>
      <c r="AO633" t="s">
        <v>3190</v>
      </c>
      <c r="AP633">
        <v>-3.6263731150547998E-2</v>
      </c>
      <c r="AQ633">
        <f>(Table2[[#This Row],[Sharpe Ratio]]-AVERAGE(Table2[Sharpe Ratio]))/_xlfn.STDEV.P(Table2[Sharpe Ratio])</f>
        <v>-1.0790999628739051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674</v>
      </c>
      <c r="AT633">
        <f>_xlfn.RANK.AVG(Table2[[#This Row],[6M Return vs Nifty Z-Score]],Table2[6M Return vs Nifty Z-Score])</f>
        <v>424</v>
      </c>
      <c r="AU633">
        <f>_xlfn.RANK.AVG(Table2[[#This Row],[Sharpe Ratio Z-Score]],Table2[Sharpe Ratio Z-Score])</f>
        <v>633</v>
      </c>
      <c r="AV633">
        <f>(Table2[[#This Row],[Rank 1Y]]+Table2[[#This Row],[Rank 6M]]+Table2[[#This Row],[Rank Sharpe]])/3</f>
        <v>577</v>
      </c>
    </row>
    <row r="634" spans="1:48" x14ac:dyDescent="0.3">
      <c r="A634" t="s">
        <v>446</v>
      </c>
      <c r="B634" t="s">
        <v>447</v>
      </c>
      <c r="C634" t="s">
        <v>3155</v>
      </c>
      <c r="D634" t="s">
        <v>448</v>
      </c>
      <c r="E634">
        <v>50035.251857759999</v>
      </c>
      <c r="F634">
        <v>821.2</v>
      </c>
      <c r="G634">
        <v>-14.7503682817257</v>
      </c>
      <c r="H634">
        <f>(Table2[[#This Row],[1Y Return vs Nifty]]-AVERAGE(Table2[1Y Return vs Nifty]))/_xlfn.STDEV.P(Table2[1Y Return vs Nifty])</f>
        <v>-0.63302818756410195</v>
      </c>
      <c r="I634">
        <v>2.8839423850699499</v>
      </c>
      <c r="J634">
        <f>(Table2[[#This Row],[1M Return vs Nifty]]-AVERAGE(Table2[1M Return vs Nifty]))/_xlfn.STDEV.P(Table2[1M Return vs Nifty])</f>
        <v>-0.16670876003266868</v>
      </c>
      <c r="K634">
        <v>-28.494883284905299</v>
      </c>
      <c r="L634">
        <f>(Table2[[#This Row],[6M Return vs Nifty]]-AVERAGE(Table2[6M Return vs Nifty]))/_xlfn.STDEV.P(Table2[6M Return vs Nifty])</f>
        <v>-1.1570105889823297</v>
      </c>
      <c r="M634">
        <v>2.0857945617901499</v>
      </c>
      <c r="N634">
        <f>(Table2[[#This Row],[1W Return vs Nifty]]-AVERAGE(Table2[1W Return vs Nifty]))/_xlfn.STDEV.P(Table2[1W Return vs Nifty])</f>
        <v>9.3147896755509732E-2</v>
      </c>
      <c r="O634">
        <v>813.96</v>
      </c>
      <c r="P634">
        <v>852.66763691288497</v>
      </c>
      <c r="Q634">
        <v>907.92437480802801</v>
      </c>
      <c r="R634">
        <v>58.895181209208403</v>
      </c>
      <c r="S634" s="1">
        <f>(Table2[[#This Row],[Close Price]]-Table2[[#This Row],[20D EMA]])/Table2[[#This Row],[20D EMA]]</f>
        <v>8.8947859845692773E-3</v>
      </c>
      <c r="T634" s="1">
        <f>(Table2[[#This Row],[Close Price]]-Table2[[#This Row],[50D EMA]])/Table2[[#This Row],[50D EMA]]</f>
        <v>-3.6904927020350725E-2</v>
      </c>
      <c r="U634" s="1">
        <f>(Table2[[#This Row],[Close Price]]-Table2[[#This Row],[200D EMA]])/Table2[[#This Row],[200D EMA]]</f>
        <v>-9.5519381585459695E-2</v>
      </c>
      <c r="V634">
        <v>0.74823285442841703</v>
      </c>
      <c r="W634">
        <v>810.05</v>
      </c>
      <c r="X634">
        <v>825.5</v>
      </c>
      <c r="Y634">
        <v>795.35</v>
      </c>
      <c r="Z634">
        <v>825.5</v>
      </c>
      <c r="AA634">
        <v>757.25</v>
      </c>
      <c r="AB634">
        <v>868</v>
      </c>
      <c r="AC634" s="1">
        <f>(Table2[[#This Row],[Close Price]]/Table2[[#This Row],[Day Low]])-1</f>
        <v>1.3764582433183348E-2</v>
      </c>
      <c r="AD634" s="1">
        <f>(Table2[[#This Row],[Day High]]/Table2[[#This Row],[Close Price]])-1</f>
        <v>5.2362396492937613E-3</v>
      </c>
      <c r="AE634" s="1">
        <f>(Table2[[#This Row],[Close Price]]/Table2[[#This Row],[Current Week Low]])-1</f>
        <v>3.2501414471616252E-2</v>
      </c>
      <c r="AF634" s="1">
        <f>(Table2[[#This Row],[Current Week High]]/Table2[[#This Row],[Close Price]])-1</f>
        <v>5.2362396492937613E-3</v>
      </c>
      <c r="AG634" s="1">
        <f>(Table2[[#This Row],[Close Price]]/Table2[[#This Row],[Current Month Low]])-1</f>
        <v>8.4450313634863106E-2</v>
      </c>
      <c r="AH634" s="1">
        <f>(Table2[[#This Row],[Current Month High]]/Table2[[#This Row],[Close Price]])-1</f>
        <v>5.6989771066731532E-2</v>
      </c>
      <c r="AI634">
        <v>43.6921578178275</v>
      </c>
      <c r="AJ634">
        <v>9.7860962566844893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-0.08</v>
      </c>
      <c r="AM634" t="s">
        <v>3189</v>
      </c>
      <c r="AN634">
        <v>-0.75</v>
      </c>
      <c r="AO634" t="s">
        <v>3189</v>
      </c>
      <c r="AP634">
        <v>6.0712416903030003E-3</v>
      </c>
      <c r="AQ634">
        <f>(Table2[[#This Row],[Sharpe Ratio]]-AVERAGE(Table2[Sharpe Ratio]))/_xlfn.STDEV.P(Table2[Sharpe Ratio])</f>
        <v>-0.59022989082324495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532</v>
      </c>
      <c r="AT634">
        <f>_xlfn.RANK.AVG(Table2[[#This Row],[6M Return vs Nifty Z-Score]],Table2[6M Return vs Nifty Z-Score])</f>
        <v>702</v>
      </c>
      <c r="AU634">
        <f>_xlfn.RANK.AVG(Table2[[#This Row],[Sharpe Ratio Z-Score]],Table2[Sharpe Ratio Z-Score])</f>
        <v>500</v>
      </c>
      <c r="AV634">
        <f>(Table2[[#This Row],[Rank 1Y]]+Table2[[#This Row],[Rank 6M]]+Table2[[#This Row],[Rank Sharpe]])/3</f>
        <v>578</v>
      </c>
    </row>
    <row r="635" spans="1:48" x14ac:dyDescent="0.3">
      <c r="A635" t="s">
        <v>1244</v>
      </c>
      <c r="B635" t="s">
        <v>1245</v>
      </c>
      <c r="C635" t="s">
        <v>3143</v>
      </c>
      <c r="D635" t="s">
        <v>249</v>
      </c>
      <c r="E635">
        <v>9511.3574362899999</v>
      </c>
      <c r="F635">
        <v>1748.3</v>
      </c>
      <c r="G635">
        <v>-40.1843698227269</v>
      </c>
      <c r="H635">
        <f>(Table2[[#This Row],[1Y Return vs Nifty]]-AVERAGE(Table2[1Y Return vs Nifty]))/_xlfn.STDEV.P(Table2[1Y Return vs Nifty])</f>
        <v>-1.127176479600609</v>
      </c>
      <c r="I635">
        <v>-7.9502637119910604</v>
      </c>
      <c r="J635">
        <f>(Table2[[#This Row],[1M Return vs Nifty]]-AVERAGE(Table2[1M Return vs Nifty]))/_xlfn.STDEV.P(Table2[1M Return vs Nifty])</f>
        <v>-1.1702230921905992</v>
      </c>
      <c r="K635">
        <v>-13.713757707881401</v>
      </c>
      <c r="L635">
        <f>(Table2[[#This Row],[6M Return vs Nifty]]-AVERAGE(Table2[6M Return vs Nifty]))/_xlfn.STDEV.P(Table2[6M Return vs Nifty])</f>
        <v>-0.67903877952247882</v>
      </c>
      <c r="M635">
        <v>4.4736203921543201</v>
      </c>
      <c r="N635">
        <f>(Table2[[#This Row],[1W Return vs Nifty]]-AVERAGE(Table2[1W Return vs Nifty]))/_xlfn.STDEV.P(Table2[1W Return vs Nifty])</f>
        <v>0.59865331133002697</v>
      </c>
      <c r="O635">
        <v>1805.34</v>
      </c>
      <c r="P635">
        <v>1934.51310318579</v>
      </c>
      <c r="Q635">
        <v>2001.0021694828599</v>
      </c>
      <c r="R635">
        <v>47.063559543628003</v>
      </c>
      <c r="S635" s="1">
        <f>(Table2[[#This Row],[Close Price]]-Table2[[#This Row],[20D EMA]])/Table2[[#This Row],[20D EMA]]</f>
        <v>-3.1595156591002233E-2</v>
      </c>
      <c r="T635" s="1">
        <f>(Table2[[#This Row],[Close Price]]-Table2[[#This Row],[50D EMA]])/Table2[[#This Row],[50D EMA]]</f>
        <v>-9.6258382990082131E-2</v>
      </c>
      <c r="U635" s="1">
        <f>(Table2[[#This Row],[Close Price]]-Table2[[#This Row],[200D EMA]])/Table2[[#This Row],[200D EMA]]</f>
        <v>-0.12628780384989211</v>
      </c>
      <c r="V635">
        <v>1.41677597625206</v>
      </c>
      <c r="W635">
        <v>1723.05</v>
      </c>
      <c r="X635">
        <v>1766.75</v>
      </c>
      <c r="Y635">
        <v>1612.15</v>
      </c>
      <c r="Z635">
        <v>1775.85</v>
      </c>
      <c r="AA635">
        <v>1544.25</v>
      </c>
      <c r="AB635">
        <v>2092</v>
      </c>
      <c r="AC635" s="1">
        <f>(Table2[[#This Row],[Close Price]]/Table2[[#This Row],[Day Low]])-1</f>
        <v>1.4654246829749473E-2</v>
      </c>
      <c r="AD635" s="1">
        <f>(Table2[[#This Row],[Day High]]/Table2[[#This Row],[Close Price]])-1</f>
        <v>1.0553108734199013E-2</v>
      </c>
      <c r="AE635" s="1">
        <f>(Table2[[#This Row],[Close Price]]/Table2[[#This Row],[Current Week Low]])-1</f>
        <v>8.4452439289147918E-2</v>
      </c>
      <c r="AF635" s="1">
        <f>(Table2[[#This Row],[Current Week High]]/Table2[[#This Row],[Close Price]])-1</f>
        <v>1.5758165074643893E-2</v>
      </c>
      <c r="AG635" s="1">
        <f>(Table2[[#This Row],[Close Price]]/Table2[[#This Row],[Current Month Low]])-1</f>
        <v>0.13213534078031408</v>
      </c>
      <c r="AH635" s="1">
        <f>(Table2[[#This Row],[Current Month High]]/Table2[[#This Row],[Close Price]])-1</f>
        <v>0.19659097408911519</v>
      </c>
      <c r="AI635">
        <v>57.172682033975804</v>
      </c>
      <c r="AJ635">
        <v>13.213534078031399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-0.15</v>
      </c>
      <c r="AM635" t="s">
        <v>3189</v>
      </c>
      <c r="AN635">
        <v>-15.07</v>
      </c>
      <c r="AO635" t="s">
        <v>3189</v>
      </c>
      <c r="AP635">
        <v>1.0663841949833001E-2</v>
      </c>
      <c r="AQ635">
        <f>(Table2[[#This Row],[Sharpe Ratio]]-AVERAGE(Table2[Sharpe Ratio]))/_xlfn.STDEV.P(Table2[Sharpe Ratio])</f>
        <v>-0.53719608285987186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686</v>
      </c>
      <c r="AT635">
        <f>_xlfn.RANK.AVG(Table2[[#This Row],[6M Return vs Nifty Z-Score]],Table2[6M Return vs Nifty Z-Score])</f>
        <v>568</v>
      </c>
      <c r="AU635">
        <f>_xlfn.RANK.AVG(Table2[[#This Row],[Sharpe Ratio Z-Score]],Table2[Sharpe Ratio Z-Score])</f>
        <v>481</v>
      </c>
      <c r="AV635">
        <f>(Table2[[#This Row],[Rank 1Y]]+Table2[[#This Row],[Rank 6M]]+Table2[[#This Row],[Rank Sharpe]])/3</f>
        <v>578.33333333333337</v>
      </c>
    </row>
    <row r="636" spans="1:48" x14ac:dyDescent="0.3">
      <c r="A636" t="s">
        <v>1619</v>
      </c>
      <c r="B636" t="s">
        <v>1620</v>
      </c>
      <c r="C636" t="s">
        <v>3152</v>
      </c>
      <c r="D636" t="s">
        <v>1621</v>
      </c>
      <c r="E636">
        <v>5773.062130325</v>
      </c>
      <c r="F636">
        <v>442.15</v>
      </c>
      <c r="G636">
        <v>-13.3527173616576</v>
      </c>
      <c r="H636">
        <f>(Table2[[#This Row],[1Y Return vs Nifty]]-AVERAGE(Table2[1Y Return vs Nifty]))/_xlfn.STDEV.P(Table2[1Y Return vs Nifty])</f>
        <v>-0.60587371822503477</v>
      </c>
      <c r="I636">
        <v>9.1076739739438306</v>
      </c>
      <c r="J636">
        <f>(Table2[[#This Row],[1M Return vs Nifty]]-AVERAGE(Table2[1M Return vs Nifty]))/_xlfn.STDEV.P(Table2[1M Return vs Nifty])</f>
        <v>0.40976207622299654</v>
      </c>
      <c r="K636">
        <v>-12.5786989107698</v>
      </c>
      <c r="L636">
        <f>(Table2[[#This Row],[6M Return vs Nifty]]-AVERAGE(Table2[6M Return vs Nifty]))/_xlfn.STDEV.P(Table2[6M Return vs Nifty])</f>
        <v>-0.64233480158306733</v>
      </c>
      <c r="M636">
        <v>-1.99609179977063</v>
      </c>
      <c r="N636">
        <f>(Table2[[#This Row],[1W Return vs Nifty]]-AVERAGE(Table2[1W Return vs Nifty]))/_xlfn.STDEV.P(Table2[1W Return vs Nifty])</f>
        <v>-0.77099203807891481</v>
      </c>
      <c r="O636">
        <v>445.38</v>
      </c>
      <c r="P636">
        <v>458.75149988831998</v>
      </c>
      <c r="Q636">
        <v>485.86428829010998</v>
      </c>
      <c r="R636">
        <v>49.017502112850003</v>
      </c>
      <c r="S636" s="1">
        <f>(Table2[[#This Row],[Close Price]]-Table2[[#This Row],[20D EMA]])/Table2[[#This Row],[20D EMA]]</f>
        <v>-7.2522340473304102E-3</v>
      </c>
      <c r="T636" s="1">
        <f>(Table2[[#This Row],[Close Price]]-Table2[[#This Row],[50D EMA]])/Table2[[#This Row],[50D EMA]]</f>
        <v>-3.6188437296360954E-2</v>
      </c>
      <c r="U636" s="1">
        <f>(Table2[[#This Row],[Close Price]]-Table2[[#This Row],[200D EMA]])/Table2[[#This Row],[200D EMA]]</f>
        <v>-8.9972219287720451E-2</v>
      </c>
      <c r="V636">
        <v>0.53009069834215305</v>
      </c>
      <c r="W636">
        <v>438.6</v>
      </c>
      <c r="X636">
        <v>451.3</v>
      </c>
      <c r="Y636">
        <v>433.85</v>
      </c>
      <c r="Z636">
        <v>451.3</v>
      </c>
      <c r="AA636">
        <v>423.75</v>
      </c>
      <c r="AB636">
        <v>514.79999999999995</v>
      </c>
      <c r="AC636" s="1">
        <f>(Table2[[#This Row],[Close Price]]/Table2[[#This Row],[Day Low]])-1</f>
        <v>8.0939352485178695E-3</v>
      </c>
      <c r="AD636" s="1">
        <f>(Table2[[#This Row],[Day High]]/Table2[[#This Row],[Close Price]])-1</f>
        <v>2.0694334501865974E-2</v>
      </c>
      <c r="AE636" s="1">
        <f>(Table2[[#This Row],[Close Price]]/Table2[[#This Row],[Current Week Low]])-1</f>
        <v>1.9131036072375096E-2</v>
      </c>
      <c r="AF636" s="1">
        <f>(Table2[[#This Row],[Current Week High]]/Table2[[#This Row],[Close Price]])-1</f>
        <v>2.0694334501865974E-2</v>
      </c>
      <c r="AG636" s="1">
        <f>(Table2[[#This Row],[Close Price]]/Table2[[#This Row],[Current Month Low]])-1</f>
        <v>4.3421828908554616E-2</v>
      </c>
      <c r="AH636" s="1">
        <f>(Table2[[#This Row],[Current Month High]]/Table2[[#This Row],[Close Price]])-1</f>
        <v>0.16431075426891328</v>
      </c>
      <c r="AI636">
        <v>51.385276489878997</v>
      </c>
      <c r="AJ636">
        <v>9.7691161866931395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-0.05</v>
      </c>
      <c r="AM636" t="s">
        <v>3189</v>
      </c>
      <c r="AN636">
        <v>-5.35</v>
      </c>
      <c r="AO636" t="s">
        <v>3189</v>
      </c>
      <c r="AP636">
        <v>-4.6772124410152001E-2</v>
      </c>
      <c r="AQ636">
        <f>(Table2[[#This Row],[Sharpe Ratio]]-AVERAGE(Table2[Sharpe Ratio]))/_xlfn.STDEV.P(Table2[Sharpe Ratio])</f>
        <v>-1.2004473649207092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524</v>
      </c>
      <c r="AT636">
        <f>_xlfn.RANK.AVG(Table2[[#This Row],[6M Return vs Nifty Z-Score]],Table2[6M Return vs Nifty Z-Score])</f>
        <v>555</v>
      </c>
      <c r="AU636">
        <f>_xlfn.RANK.AVG(Table2[[#This Row],[Sharpe Ratio Z-Score]],Table2[Sharpe Ratio Z-Score])</f>
        <v>656</v>
      </c>
      <c r="AV636">
        <f>(Table2[[#This Row],[Rank 1Y]]+Table2[[#This Row],[Rank 6M]]+Table2[[#This Row],[Rank Sharpe]])/3</f>
        <v>578.33333333333337</v>
      </c>
    </row>
    <row r="637" spans="1:48" x14ac:dyDescent="0.3">
      <c r="A637" t="s">
        <v>513</v>
      </c>
      <c r="B637" t="s">
        <v>514</v>
      </c>
      <c r="C637" t="s">
        <v>3151</v>
      </c>
      <c r="D637" t="s">
        <v>72</v>
      </c>
      <c r="E637">
        <v>41098.181443865004</v>
      </c>
      <c r="F637">
        <v>2188.5500000000002</v>
      </c>
      <c r="G637">
        <v>-2.16535380424002</v>
      </c>
      <c r="H637">
        <f>(Table2[[#This Row],[1Y Return vs Nifty]]-AVERAGE(Table2[1Y Return vs Nifty]))/_xlfn.STDEV.P(Table2[1Y Return vs Nifty])</f>
        <v>-0.38851835692345082</v>
      </c>
      <c r="I637">
        <v>0.15630800473762699</v>
      </c>
      <c r="J637">
        <f>(Table2[[#This Row],[1M Return vs Nifty]]-AVERAGE(Table2[1M Return vs Nifty]))/_xlfn.STDEV.P(Table2[1M Return vs Nifty])</f>
        <v>-0.41935488555659844</v>
      </c>
      <c r="K637">
        <v>-19.343301917838801</v>
      </c>
      <c r="L637">
        <f>(Table2[[#This Row],[6M Return vs Nifty]]-AVERAGE(Table2[6M Return vs Nifty]))/_xlfn.STDEV.P(Table2[6M Return vs Nifty])</f>
        <v>-0.86107927558931052</v>
      </c>
      <c r="M637">
        <v>9.7610171235668499</v>
      </c>
      <c r="N637">
        <f>(Table2[[#This Row],[1W Return vs Nifty]]-AVERAGE(Table2[1W Return vs Nifty]))/_xlfn.STDEV.P(Table2[1W Return vs Nifty])</f>
        <v>1.7180011476523291</v>
      </c>
      <c r="O637">
        <v>2210.71</v>
      </c>
      <c r="P637">
        <v>2288.3558566287402</v>
      </c>
      <c r="Q637">
        <v>2368.9353739983098</v>
      </c>
      <c r="R637">
        <v>49.929998839830198</v>
      </c>
      <c r="S637" s="1">
        <f>(Table2[[#This Row],[Close Price]]-Table2[[#This Row],[20D EMA]])/Table2[[#This Row],[20D EMA]]</f>
        <v>-1.0023928963997926E-2</v>
      </c>
      <c r="T637" s="1">
        <f>(Table2[[#This Row],[Close Price]]-Table2[[#This Row],[50D EMA]])/Table2[[#This Row],[50D EMA]]</f>
        <v>-4.3614657370543909E-2</v>
      </c>
      <c r="U637" s="1">
        <f>(Table2[[#This Row],[Close Price]]-Table2[[#This Row],[200D EMA]])/Table2[[#This Row],[200D EMA]]</f>
        <v>-7.6146177721114289E-2</v>
      </c>
      <c r="V637">
        <v>2.0292042399223802</v>
      </c>
      <c r="W637">
        <v>2184.0500000000002</v>
      </c>
      <c r="X637">
        <v>2227</v>
      </c>
      <c r="Y637">
        <v>2094.9499999999998</v>
      </c>
      <c r="Z637">
        <v>2233.5</v>
      </c>
      <c r="AA637">
        <v>1868.2</v>
      </c>
      <c r="AB637">
        <v>2367</v>
      </c>
      <c r="AC637" s="1">
        <f>(Table2[[#This Row],[Close Price]]/Table2[[#This Row],[Day Low]])-1</f>
        <v>2.0603923902842158E-3</v>
      </c>
      <c r="AD637" s="1">
        <f>(Table2[[#This Row],[Day High]]/Table2[[#This Row],[Close Price]])-1</f>
        <v>1.7568709876402133E-2</v>
      </c>
      <c r="AE637" s="1">
        <f>(Table2[[#This Row],[Close Price]]/Table2[[#This Row],[Current Week Low]])-1</f>
        <v>4.467887061743725E-2</v>
      </c>
      <c r="AF637" s="1">
        <f>(Table2[[#This Row],[Current Week High]]/Table2[[#This Row],[Close Price]])-1</f>
        <v>2.0538712846404961E-2</v>
      </c>
      <c r="AG637" s="1">
        <f>(Table2[[#This Row],[Close Price]]/Table2[[#This Row],[Current Month Low]])-1</f>
        <v>0.17147521678621147</v>
      </c>
      <c r="AH637" s="1">
        <f>(Table2[[#This Row],[Current Month High]]/Table2[[#This Row],[Close Price]])-1</f>
        <v>8.1538004614927662E-2</v>
      </c>
      <c r="AI637">
        <v>29.949053025976099</v>
      </c>
      <c r="AJ637">
        <v>19.920547945205399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-0.05</v>
      </c>
      <c r="AM637" t="s">
        <v>3189</v>
      </c>
      <c r="AN637">
        <v>-4.49</v>
      </c>
      <c r="AO637" t="s">
        <v>3189</v>
      </c>
      <c r="AP637">
        <v>-4.5635201723053E-2</v>
      </c>
      <c r="AQ637">
        <f>(Table2[[#This Row],[Sharpe Ratio]]-AVERAGE(Table2[Sharpe Ratio]))/_xlfn.STDEV.P(Table2[Sharpe Ratio])</f>
        <v>-1.1873185629241294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449</v>
      </c>
      <c r="AT637">
        <f>_xlfn.RANK.AVG(Table2[[#This Row],[6M Return vs Nifty Z-Score]],Table2[6M Return vs Nifty Z-Score])</f>
        <v>635</v>
      </c>
      <c r="AU637">
        <f>_xlfn.RANK.AVG(Table2[[#This Row],[Sharpe Ratio Z-Score]],Table2[Sharpe Ratio Z-Score])</f>
        <v>654</v>
      </c>
      <c r="AV637">
        <f>(Table2[[#This Row],[Rank 1Y]]+Table2[[#This Row],[Rank 6M]]+Table2[[#This Row],[Rank Sharpe]])/3</f>
        <v>579.33333333333337</v>
      </c>
    </row>
    <row r="638" spans="1:48" x14ac:dyDescent="0.3">
      <c r="A638" t="s">
        <v>740</v>
      </c>
      <c r="B638" t="s">
        <v>741</v>
      </c>
      <c r="C638" t="s">
        <v>3152</v>
      </c>
      <c r="D638" t="s">
        <v>262</v>
      </c>
      <c r="E638">
        <v>23123.871999999999</v>
      </c>
      <c r="F638">
        <v>2088.5</v>
      </c>
      <c r="G638">
        <v>-19.951333460675698</v>
      </c>
      <c r="H638">
        <f>(Table2[[#This Row],[1Y Return vs Nifty]]-AVERAGE(Table2[1Y Return vs Nifty]))/_xlfn.STDEV.P(Table2[1Y Return vs Nifty])</f>
        <v>-0.73407591518873094</v>
      </c>
      <c r="I638">
        <v>-3.6303075997046799</v>
      </c>
      <c r="J638">
        <f>(Table2[[#This Row],[1M Return vs Nifty]]-AVERAGE(Table2[1M Return vs Nifty]))/_xlfn.STDEV.P(Table2[1M Return vs Nifty])</f>
        <v>-0.77008875524563114</v>
      </c>
      <c r="K638">
        <v>-17.150715561979901</v>
      </c>
      <c r="L638">
        <f>(Table2[[#This Row],[6M Return vs Nifty]]-AVERAGE(Table2[6M Return vs Nifty]))/_xlfn.STDEV.P(Table2[6M Return vs Nifty])</f>
        <v>-0.7901784187874521</v>
      </c>
      <c r="M638">
        <v>-1.2963479307801</v>
      </c>
      <c r="N638">
        <f>(Table2[[#This Row],[1W Return vs Nifty]]-AVERAGE(Table2[1W Return vs Nifty]))/_xlfn.STDEV.P(Table2[1W Return vs Nifty])</f>
        <v>-0.6228554738069354</v>
      </c>
      <c r="O638">
        <v>2135.3000000000002</v>
      </c>
      <c r="P638">
        <v>2242.04368005375</v>
      </c>
      <c r="Q638">
        <v>2322.3798544102101</v>
      </c>
      <c r="R638">
        <v>43.857107153015697</v>
      </c>
      <c r="S638" s="1">
        <f>(Table2[[#This Row],[Close Price]]-Table2[[#This Row],[20D EMA]])/Table2[[#This Row],[20D EMA]]</f>
        <v>-2.1917294993677786E-2</v>
      </c>
      <c r="T638" s="1">
        <f>(Table2[[#This Row],[Close Price]]-Table2[[#This Row],[50D EMA]])/Table2[[#This Row],[50D EMA]]</f>
        <v>-6.8483804048843952E-2</v>
      </c>
      <c r="U638" s="1">
        <f>(Table2[[#This Row],[Close Price]]-Table2[[#This Row],[200D EMA]])/Table2[[#This Row],[200D EMA]]</f>
        <v>-0.10070697692544618</v>
      </c>
      <c r="V638">
        <v>1.47743662851361</v>
      </c>
      <c r="W638">
        <v>2066.9499999999998</v>
      </c>
      <c r="X638">
        <v>2099.75</v>
      </c>
      <c r="Y638">
        <v>2064.6999999999998</v>
      </c>
      <c r="Z638">
        <v>2146</v>
      </c>
      <c r="AA638">
        <v>2015.6</v>
      </c>
      <c r="AB638">
        <v>2304.75</v>
      </c>
      <c r="AC638" s="1">
        <f>(Table2[[#This Row],[Close Price]]/Table2[[#This Row],[Day Low]])-1</f>
        <v>1.0425989985244133E-2</v>
      </c>
      <c r="AD638" s="1">
        <f>(Table2[[#This Row],[Day High]]/Table2[[#This Row],[Close Price]])-1</f>
        <v>5.3866411299976491E-3</v>
      </c>
      <c r="AE638" s="1">
        <f>(Table2[[#This Row],[Close Price]]/Table2[[#This Row],[Current Week Low]])-1</f>
        <v>1.1527098367801747E-2</v>
      </c>
      <c r="AF638" s="1">
        <f>(Table2[[#This Row],[Current Week High]]/Table2[[#This Row],[Close Price]])-1</f>
        <v>2.7531721331098824E-2</v>
      </c>
      <c r="AG638" s="1">
        <f>(Table2[[#This Row],[Close Price]]/Table2[[#This Row],[Current Month Low]])-1</f>
        <v>3.6167890454455343E-2</v>
      </c>
      <c r="AH638" s="1">
        <f>(Table2[[#This Row],[Current Month High]]/Table2[[#This Row],[Close Price]])-1</f>
        <v>0.10354321283217627</v>
      </c>
      <c r="AI638">
        <v>41.728513287048102</v>
      </c>
      <c r="AJ638">
        <v>11.3747866894198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3189</v>
      </c>
      <c r="AN638">
        <v>-3.4</v>
      </c>
      <c r="AO638" t="s">
        <v>3189</v>
      </c>
      <c r="AP638">
        <v>-1.3325441289900001E-3</v>
      </c>
      <c r="AQ638">
        <f>(Table2[[#This Row],[Sharpe Ratio]]-AVERAGE(Table2[Sharpe Ratio]))/_xlfn.STDEV.P(Table2[Sharpe Ratio])</f>
        <v>-0.67572632708014535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571</v>
      </c>
      <c r="AT638">
        <f>_xlfn.RANK.AVG(Table2[[#This Row],[6M Return vs Nifty Z-Score]],Table2[6M Return vs Nifty Z-Score])</f>
        <v>613</v>
      </c>
      <c r="AU638">
        <f>_xlfn.RANK.AVG(Table2[[#This Row],[Sharpe Ratio Z-Score]],Table2[Sharpe Ratio Z-Score])</f>
        <v>556</v>
      </c>
      <c r="AV638">
        <f>(Table2[[#This Row],[Rank 1Y]]+Table2[[#This Row],[Rank 6M]]+Table2[[#This Row],[Rank Sharpe]])/3</f>
        <v>580</v>
      </c>
    </row>
    <row r="639" spans="1:48" x14ac:dyDescent="0.3">
      <c r="A639" t="s">
        <v>1037</v>
      </c>
      <c r="B639" t="s">
        <v>1038</v>
      </c>
      <c r="C639" t="s">
        <v>3144</v>
      </c>
      <c r="D639" t="s">
        <v>54</v>
      </c>
      <c r="E639">
        <v>13264.478638159</v>
      </c>
      <c r="F639">
        <v>156.71</v>
      </c>
      <c r="G639">
        <v>-16.794895731145299</v>
      </c>
      <c r="H639">
        <f>(Table2[[#This Row],[1Y Return vs Nifty]]-AVERAGE(Table2[1Y Return vs Nifty]))/_xlfn.STDEV.P(Table2[1Y Return vs Nifty])</f>
        <v>-0.67275059402553838</v>
      </c>
      <c r="I639">
        <v>7.6028132290608204</v>
      </c>
      <c r="J639">
        <f>(Table2[[#This Row],[1M Return vs Nifty]]-AVERAGE(Table2[1M Return vs Nifty]))/_xlfn.STDEV.P(Table2[1M Return vs Nifty])</f>
        <v>0.27037490637751821</v>
      </c>
      <c r="K639">
        <v>-14.055663786056201</v>
      </c>
      <c r="L639">
        <f>(Table2[[#This Row],[6M Return vs Nifty]]-AVERAGE(Table2[6M Return vs Nifty]))/_xlfn.STDEV.P(Table2[6M Return vs Nifty])</f>
        <v>-0.69009487034580252</v>
      </c>
      <c r="M639">
        <v>-2.9679927361505598</v>
      </c>
      <c r="N639">
        <f>(Table2[[#This Row],[1W Return vs Nifty]]-AVERAGE(Table2[1W Return vs Nifty]))/_xlfn.STDEV.P(Table2[1W Return vs Nifty])</f>
        <v>-0.97674455969192087</v>
      </c>
      <c r="O639">
        <v>156.44</v>
      </c>
      <c r="P639">
        <v>168.34443428874201</v>
      </c>
      <c r="Q639">
        <v>179.706167367999</v>
      </c>
      <c r="R639">
        <v>55.386379091546502</v>
      </c>
      <c r="S639" s="1">
        <f>(Table2[[#This Row],[Close Price]]-Table2[[#This Row],[20D EMA]])/Table2[[#This Row],[20D EMA]]</f>
        <v>1.7259013040143839E-3</v>
      </c>
      <c r="T639" s="1">
        <f>(Table2[[#This Row],[Close Price]]-Table2[[#This Row],[50D EMA]])/Table2[[#This Row],[50D EMA]]</f>
        <v>-6.9110893614616226E-2</v>
      </c>
      <c r="U639" s="1">
        <f>(Table2[[#This Row],[Close Price]]-Table2[[#This Row],[200D EMA]])/Table2[[#This Row],[200D EMA]]</f>
        <v>-0.12796537650768469</v>
      </c>
      <c r="V639">
        <v>0.89547356790017896</v>
      </c>
      <c r="W639">
        <v>154.01</v>
      </c>
      <c r="X639">
        <v>157.9</v>
      </c>
      <c r="Y639">
        <v>149.77000000000001</v>
      </c>
      <c r="Z639">
        <v>157.9</v>
      </c>
      <c r="AA639">
        <v>147.66999999999999</v>
      </c>
      <c r="AB639">
        <v>164</v>
      </c>
      <c r="AC639" s="1">
        <f>(Table2[[#This Row],[Close Price]]/Table2[[#This Row],[Day Low]])-1</f>
        <v>1.7531329134471862E-2</v>
      </c>
      <c r="AD639" s="1">
        <f>(Table2[[#This Row],[Day High]]/Table2[[#This Row],[Close Price]])-1</f>
        <v>7.5936443111479512E-3</v>
      </c>
      <c r="AE639" s="1">
        <f>(Table2[[#This Row],[Close Price]]/Table2[[#This Row],[Current Week Low]])-1</f>
        <v>4.6337717834012082E-2</v>
      </c>
      <c r="AF639" s="1">
        <f>(Table2[[#This Row],[Current Week High]]/Table2[[#This Row],[Close Price]])-1</f>
        <v>7.5936443111479512E-3</v>
      </c>
      <c r="AG639" s="1">
        <f>(Table2[[#This Row],[Close Price]]/Table2[[#This Row],[Current Month Low]])-1</f>
        <v>6.1217579738606531E-2</v>
      </c>
      <c r="AH639" s="1">
        <f>(Table2[[#This Row],[Current Month High]]/Table2[[#This Row],[Close Price]])-1</f>
        <v>4.6519047922914947E-2</v>
      </c>
      <c r="AI639">
        <v>47.0231638057558</v>
      </c>
      <c r="AJ639">
        <v>13.2706902782797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-0.24</v>
      </c>
      <c r="AM639" t="s">
        <v>3189</v>
      </c>
      <c r="AN639">
        <v>4.22</v>
      </c>
      <c r="AO639" t="s">
        <v>3190</v>
      </c>
      <c r="AP639">
        <v>-3.2305234796568001E-2</v>
      </c>
      <c r="AQ639">
        <f>(Table2[[#This Row],[Sharpe Ratio]]-AVERAGE(Table2[Sharpe Ratio]))/_xlfn.STDEV.P(Table2[Sharpe Ratio])</f>
        <v>-1.0333885742057842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546</v>
      </c>
      <c r="AT639">
        <f>_xlfn.RANK.AVG(Table2[[#This Row],[6M Return vs Nifty Z-Score]],Table2[6M Return vs Nifty Z-Score])</f>
        <v>574</v>
      </c>
      <c r="AU639">
        <f>_xlfn.RANK.AVG(Table2[[#This Row],[Sharpe Ratio Z-Score]],Table2[Sharpe Ratio Z-Score])</f>
        <v>628</v>
      </c>
      <c r="AV639">
        <f>(Table2[[#This Row],[Rank 1Y]]+Table2[[#This Row],[Rank 6M]]+Table2[[#This Row],[Rank Sharpe]])/3</f>
        <v>582.66666666666663</v>
      </c>
    </row>
    <row r="640" spans="1:48" x14ac:dyDescent="0.3">
      <c r="A640" t="s">
        <v>608</v>
      </c>
      <c r="B640" t="s">
        <v>609</v>
      </c>
      <c r="C640" t="s">
        <v>3144</v>
      </c>
      <c r="D640" t="s">
        <v>40</v>
      </c>
      <c r="E640">
        <v>31915.168000000001</v>
      </c>
      <c r="F640">
        <v>193.66</v>
      </c>
      <c r="G640">
        <v>-34.581473415893001</v>
      </c>
      <c r="H640">
        <f>(Table2[[#This Row],[1Y Return vs Nifty]]-AVERAGE(Table2[1Y Return vs Nifty]))/_xlfn.STDEV.P(Table2[1Y Return vs Nifty])</f>
        <v>-1.0183197711730656</v>
      </c>
      <c r="I640">
        <v>1.89822925516189</v>
      </c>
      <c r="J640">
        <f>(Table2[[#This Row],[1M Return vs Nifty]]-AVERAGE(Table2[1M Return vs Nifty]))/_xlfn.STDEV.P(Table2[1M Return vs Nifty])</f>
        <v>-0.25801007407425075</v>
      </c>
      <c r="K640">
        <v>-20.846305342998999</v>
      </c>
      <c r="L640">
        <f>(Table2[[#This Row],[6M Return vs Nifty]]-AVERAGE(Table2[6M Return vs Nifty]))/_xlfn.STDEV.P(Table2[6M Return vs Nifty])</f>
        <v>-0.90968134334150252</v>
      </c>
      <c r="M640">
        <v>5.9527706066647399</v>
      </c>
      <c r="N640">
        <f>(Table2[[#This Row],[1W Return vs Nifty]]-AVERAGE(Table2[1W Return vs Nifty]))/_xlfn.STDEV.P(Table2[1W Return vs Nifty])</f>
        <v>0.911791075774949</v>
      </c>
      <c r="O640">
        <v>187.44</v>
      </c>
      <c r="P640">
        <v>204.179979636909</v>
      </c>
      <c r="Q640">
        <v>221.18973526169</v>
      </c>
      <c r="R640">
        <v>66.339488434465807</v>
      </c>
      <c r="S640" s="1">
        <f>(Table2[[#This Row],[Close Price]]-Table2[[#This Row],[20D EMA]])/Table2[[#This Row],[20D EMA]]</f>
        <v>3.3183952198036701E-2</v>
      </c>
      <c r="T640" s="1">
        <f>(Table2[[#This Row],[Close Price]]-Table2[[#This Row],[50D EMA]])/Table2[[#This Row],[50D EMA]]</f>
        <v>-5.1523071241443764E-2</v>
      </c>
      <c r="U640" s="1">
        <f>(Table2[[#This Row],[Close Price]]-Table2[[#This Row],[200D EMA]])/Table2[[#This Row],[200D EMA]]</f>
        <v>-0.12446208332913607</v>
      </c>
      <c r="V640">
        <v>1.1182870524336099</v>
      </c>
      <c r="W640">
        <v>191</v>
      </c>
      <c r="X640">
        <v>197.7</v>
      </c>
      <c r="Y640">
        <v>179</v>
      </c>
      <c r="Z640">
        <v>197.7</v>
      </c>
      <c r="AA640">
        <v>168.8</v>
      </c>
      <c r="AB640">
        <v>200.62</v>
      </c>
      <c r="AC640" s="1">
        <f>(Table2[[#This Row],[Close Price]]/Table2[[#This Row],[Day Low]])-1</f>
        <v>1.3926701570680544E-2</v>
      </c>
      <c r="AD640" s="1">
        <f>(Table2[[#This Row],[Day High]]/Table2[[#This Row],[Close Price]])-1</f>
        <v>2.0861303315088175E-2</v>
      </c>
      <c r="AE640" s="1">
        <f>(Table2[[#This Row],[Close Price]]/Table2[[#This Row],[Current Week Low]])-1</f>
        <v>8.1899441340782086E-2</v>
      </c>
      <c r="AF640" s="1">
        <f>(Table2[[#This Row],[Current Week High]]/Table2[[#This Row],[Close Price]])-1</f>
        <v>2.0861303315088175E-2</v>
      </c>
      <c r="AG640" s="1">
        <f>(Table2[[#This Row],[Close Price]]/Table2[[#This Row],[Current Month Low]])-1</f>
        <v>0.14727488151658763</v>
      </c>
      <c r="AH640" s="1">
        <f>(Table2[[#This Row],[Current Month High]]/Table2[[#This Row],[Close Price]])-1</f>
        <v>3.5939275018072925E-2</v>
      </c>
      <c r="AI640">
        <v>67.664979861613105</v>
      </c>
      <c r="AJ640">
        <v>14.727488151658701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-0.25</v>
      </c>
      <c r="AM640" t="s">
        <v>3189</v>
      </c>
      <c r="AN640">
        <v>4.5199999999999996</v>
      </c>
      <c r="AO640" t="s">
        <v>3190</v>
      </c>
      <c r="AP640">
        <v>2.5003763757241001E-2</v>
      </c>
      <c r="AQ640">
        <f>(Table2[[#This Row],[Sharpe Ratio]]-AVERAGE(Table2[Sharpe Ratio]))/_xlfn.STDEV.P(Table2[Sharpe Ratio])</f>
        <v>-0.37160347380016406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661</v>
      </c>
      <c r="AT640">
        <f>_xlfn.RANK.AVG(Table2[[#This Row],[6M Return vs Nifty Z-Score]],Table2[6M Return vs Nifty Z-Score])</f>
        <v>651</v>
      </c>
      <c r="AU640">
        <f>_xlfn.RANK.AVG(Table2[[#This Row],[Sharpe Ratio Z-Score]],Table2[Sharpe Ratio Z-Score])</f>
        <v>439</v>
      </c>
      <c r="AV640">
        <f>(Table2[[#This Row],[Rank 1Y]]+Table2[[#This Row],[Rank 6M]]+Table2[[#This Row],[Rank Sharpe]])/3</f>
        <v>583.66666666666663</v>
      </c>
    </row>
    <row r="641" spans="1:48" x14ac:dyDescent="0.3">
      <c r="A641" t="s">
        <v>355</v>
      </c>
      <c r="B641" t="s">
        <v>356</v>
      </c>
      <c r="C641" t="s">
        <v>3144</v>
      </c>
      <c r="D641" t="s">
        <v>357</v>
      </c>
      <c r="E641">
        <v>67726.318465260003</v>
      </c>
      <c r="F641">
        <v>711.9</v>
      </c>
      <c r="G641">
        <v>-23.211693117868698</v>
      </c>
      <c r="H641">
        <f>(Table2[[#This Row],[1Y Return vs Nifty]]-AVERAGE(Table2[1Y Return vs Nifty]))/_xlfn.STDEV.P(Table2[1Y Return vs Nifty])</f>
        <v>-0.79742029902190248</v>
      </c>
      <c r="I641">
        <v>3.52787906714136</v>
      </c>
      <c r="J641">
        <f>(Table2[[#This Row],[1M Return vs Nifty]]-AVERAGE(Table2[1M Return vs Nifty]))/_xlfn.STDEV.P(Table2[1M Return vs Nifty])</f>
        <v>-0.10706436304854829</v>
      </c>
      <c r="K641">
        <v>-3.5683589644785698</v>
      </c>
      <c r="L641">
        <f>(Table2[[#This Row],[6M Return vs Nifty]]-AVERAGE(Table2[6M Return vs Nifty]))/_xlfn.STDEV.P(Table2[6M Return vs Nifty])</f>
        <v>-0.35097075995205623</v>
      </c>
      <c r="M641">
        <v>0.72677628207281098</v>
      </c>
      <c r="N641">
        <f>(Table2[[#This Row],[1W Return vs Nifty]]-AVERAGE(Table2[1W Return vs Nifty]))/_xlfn.STDEV.P(Table2[1W Return vs Nifty])</f>
        <v>-0.19455780194617775</v>
      </c>
      <c r="O641">
        <v>696.28</v>
      </c>
      <c r="P641">
        <v>711.70285538398696</v>
      </c>
      <c r="Q641">
        <v>732.02638848078197</v>
      </c>
      <c r="R641">
        <v>69.441007771434897</v>
      </c>
      <c r="S641" s="1">
        <f>(Table2[[#This Row],[Close Price]]-Table2[[#This Row],[20D EMA]])/Table2[[#This Row],[20D EMA]]</f>
        <v>2.243350376285403E-2</v>
      </c>
      <c r="T641" s="1">
        <f>(Table2[[#This Row],[Close Price]]-Table2[[#This Row],[50D EMA]])/Table2[[#This Row],[50D EMA]]</f>
        <v>2.7700410996195026E-4</v>
      </c>
      <c r="U641" s="1">
        <f>(Table2[[#This Row],[Close Price]]-Table2[[#This Row],[200D EMA]])/Table2[[#This Row],[200D EMA]]</f>
        <v>-2.7494075073647949E-2</v>
      </c>
      <c r="V641">
        <v>0.42467948714499199</v>
      </c>
      <c r="W641">
        <v>703.5</v>
      </c>
      <c r="X641">
        <v>718</v>
      </c>
      <c r="Y641">
        <v>686.1</v>
      </c>
      <c r="Z641">
        <v>718</v>
      </c>
      <c r="AA641">
        <v>670.05</v>
      </c>
      <c r="AB641">
        <v>718</v>
      </c>
      <c r="AC641" s="1">
        <f>(Table2[[#This Row],[Close Price]]/Table2[[#This Row],[Day Low]])-1</f>
        <v>1.1940298507462588E-2</v>
      </c>
      <c r="AD641" s="1">
        <f>(Table2[[#This Row],[Day High]]/Table2[[#This Row],[Close Price]])-1</f>
        <v>8.5686191880882667E-3</v>
      </c>
      <c r="AE641" s="1">
        <f>(Table2[[#This Row],[Close Price]]/Table2[[#This Row],[Current Week Low]])-1</f>
        <v>3.7603847835592452E-2</v>
      </c>
      <c r="AF641" s="1">
        <f>(Table2[[#This Row],[Current Week High]]/Table2[[#This Row],[Close Price]])-1</f>
        <v>8.5686191880882667E-3</v>
      </c>
      <c r="AG641" s="1">
        <f>(Table2[[#This Row],[Close Price]]/Table2[[#This Row],[Current Month Low]])-1</f>
        <v>6.2458025520483629E-2</v>
      </c>
      <c r="AH641" s="1">
        <f>(Table2[[#This Row],[Current Month High]]/Table2[[#This Row],[Close Price]])-1</f>
        <v>8.5686191880882667E-3</v>
      </c>
      <c r="AI641">
        <v>14.819497120382</v>
      </c>
      <c r="AJ641">
        <v>9.8695887028319795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3189</v>
      </c>
      <c r="AN641">
        <v>1.79</v>
      </c>
      <c r="AO641" t="s">
        <v>3190</v>
      </c>
      <c r="AP641">
        <v>-0.12787560777382001</v>
      </c>
      <c r="AQ641">
        <f>(Table2[[#This Row],[Sharpe Ratio]]-AVERAGE(Table2[Sharpe Ratio]))/_xlfn.STDEV.P(Table2[Sharpe Ratio])</f>
        <v>-2.1370031979575654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597</v>
      </c>
      <c r="AT641">
        <f>_xlfn.RANK.AVG(Table2[[#This Row],[6M Return vs Nifty Z-Score]],Table2[6M Return vs Nifty Z-Score])</f>
        <v>427</v>
      </c>
      <c r="AU641">
        <f>_xlfn.RANK.AVG(Table2[[#This Row],[Sharpe Ratio Z-Score]],Table2[Sharpe Ratio Z-Score])</f>
        <v>728</v>
      </c>
      <c r="AV641">
        <f>(Table2[[#This Row],[Rank 1Y]]+Table2[[#This Row],[Rank 6M]]+Table2[[#This Row],[Rank Sharpe]])/3</f>
        <v>584</v>
      </c>
    </row>
    <row r="642" spans="1:48" x14ac:dyDescent="0.3">
      <c r="A642" t="s">
        <v>434</v>
      </c>
      <c r="B642" t="s">
        <v>435</v>
      </c>
      <c r="C642" t="s">
        <v>3146</v>
      </c>
      <c r="D642" t="s">
        <v>193</v>
      </c>
      <c r="E642">
        <v>51568.261335359901</v>
      </c>
      <c r="F642">
        <v>15886.35</v>
      </c>
      <c r="G642">
        <v>-29.864714399417899</v>
      </c>
      <c r="H642">
        <f>(Table2[[#This Row],[1Y Return vs Nifty]]-AVERAGE(Table2[1Y Return vs Nifty]))/_xlfn.STDEV.P(Table2[1Y Return vs Nifty])</f>
        <v>-0.92667951518811553</v>
      </c>
      <c r="I642">
        <v>1.1283864738192699</v>
      </c>
      <c r="J642">
        <f>(Table2[[#This Row],[1M Return vs Nifty]]-AVERAGE(Table2[1M Return vs Nifty]))/_xlfn.STDEV.P(Table2[1M Return vs Nifty])</f>
        <v>-0.3293164769305903</v>
      </c>
      <c r="K642">
        <v>-3.5990198226872101</v>
      </c>
      <c r="L642">
        <f>(Table2[[#This Row],[6M Return vs Nifty]]-AVERAGE(Table2[6M Return vs Nifty]))/_xlfn.STDEV.P(Table2[6M Return vs Nifty])</f>
        <v>-0.35196222882235362</v>
      </c>
      <c r="M642">
        <v>-1.4713046024527101</v>
      </c>
      <c r="N642">
        <f>(Table2[[#This Row],[1W Return vs Nifty]]-AVERAGE(Table2[1W Return vs Nifty]))/_xlfn.STDEV.P(Table2[1W Return vs Nifty])</f>
        <v>-0.65989399802499038</v>
      </c>
      <c r="O642">
        <v>15899.53</v>
      </c>
      <c r="P642">
        <v>16131.186372587101</v>
      </c>
      <c r="Q642">
        <v>16358.4309410856</v>
      </c>
      <c r="R642">
        <v>52.698605501346499</v>
      </c>
      <c r="S642" s="1">
        <f>(Table2[[#This Row],[Close Price]]-Table2[[#This Row],[20D EMA]])/Table2[[#This Row],[20D EMA]]</f>
        <v>-8.2895532132083716E-4</v>
      </c>
      <c r="T642" s="1">
        <f>(Table2[[#This Row],[Close Price]]-Table2[[#This Row],[50D EMA]])/Table2[[#This Row],[50D EMA]]</f>
        <v>-1.5177828024054615E-2</v>
      </c>
      <c r="U642" s="1">
        <f>(Table2[[#This Row],[Close Price]]-Table2[[#This Row],[200D EMA]])/Table2[[#This Row],[200D EMA]]</f>
        <v>-2.8858571019787005E-2</v>
      </c>
      <c r="V642">
        <v>0.57105506209013401</v>
      </c>
      <c r="W642">
        <v>15787.5</v>
      </c>
      <c r="X642">
        <v>15943.95</v>
      </c>
      <c r="Y642">
        <v>15637.55</v>
      </c>
      <c r="Z642">
        <v>16000</v>
      </c>
      <c r="AA642">
        <v>15346</v>
      </c>
      <c r="AB642">
        <v>16406.95</v>
      </c>
      <c r="AC642" s="1">
        <f>(Table2[[#This Row],[Close Price]]/Table2[[#This Row],[Day Low]])-1</f>
        <v>6.2612826603325455E-3</v>
      </c>
      <c r="AD642" s="1">
        <f>(Table2[[#This Row],[Day High]]/Table2[[#This Row],[Close Price]])-1</f>
        <v>3.6257541851967279E-3</v>
      </c>
      <c r="AE642" s="1">
        <f>(Table2[[#This Row],[Close Price]]/Table2[[#This Row],[Current Week Low]])-1</f>
        <v>1.5910420750053555E-2</v>
      </c>
      <c r="AF642" s="1">
        <f>(Table2[[#This Row],[Current Week High]]/Table2[[#This Row],[Close Price]])-1</f>
        <v>7.1539403324236694E-3</v>
      </c>
      <c r="AG642" s="1">
        <f>(Table2[[#This Row],[Close Price]]/Table2[[#This Row],[Current Month Low]])-1</f>
        <v>3.5211129936139729E-2</v>
      </c>
      <c r="AH642" s="1">
        <f>(Table2[[#This Row],[Current Month High]]/Table2[[#This Row],[Close Price]])-1</f>
        <v>3.2770271333566248E-2</v>
      </c>
      <c r="AI642">
        <v>12.873315771086499</v>
      </c>
      <c r="AJ642">
        <v>3.5251606344572401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0.08</v>
      </c>
      <c r="AM642" t="s">
        <v>3190</v>
      </c>
      <c r="AN642">
        <v>2.14</v>
      </c>
      <c r="AO642" t="s">
        <v>3190</v>
      </c>
      <c r="AP642">
        <v>-6.7792395778600995E-2</v>
      </c>
      <c r="AQ642">
        <f>(Table2[[#This Row],[Sharpe Ratio]]-AVERAGE(Table2[Sharpe Ratio]))/_xlfn.STDEV.P(Table2[Sharpe Ratio])</f>
        <v>-1.443182410884932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640</v>
      </c>
      <c r="AT642">
        <f>_xlfn.RANK.AVG(Table2[[#This Row],[6M Return vs Nifty Z-Score]],Table2[6M Return vs Nifty Z-Score])</f>
        <v>429</v>
      </c>
      <c r="AU642">
        <f>_xlfn.RANK.AVG(Table2[[#This Row],[Sharpe Ratio Z-Score]],Table2[Sharpe Ratio Z-Score])</f>
        <v>684</v>
      </c>
      <c r="AV642">
        <f>(Table2[[#This Row],[Rank 1Y]]+Table2[[#This Row],[Rank 6M]]+Table2[[#This Row],[Rank Sharpe]])/3</f>
        <v>584.33333333333337</v>
      </c>
    </row>
    <row r="643" spans="1:48" x14ac:dyDescent="0.3">
      <c r="A643" t="s">
        <v>1977</v>
      </c>
      <c r="B643" t="s">
        <v>1978</v>
      </c>
      <c r="C643" t="s">
        <v>3160</v>
      </c>
      <c r="D643" t="s">
        <v>448</v>
      </c>
      <c r="E643">
        <v>3552.60390911999</v>
      </c>
      <c r="F643">
        <v>23.04</v>
      </c>
      <c r="G643">
        <v>-40.510656234531297</v>
      </c>
      <c r="H643">
        <f>(Table2[[#This Row],[1Y Return vs Nifty]]-AVERAGE(Table2[1Y Return vs Nifty]))/_xlfn.STDEV.P(Table2[1Y Return vs Nifty])</f>
        <v>-1.1335157838130405</v>
      </c>
      <c r="I643">
        <v>6.0623778390038501</v>
      </c>
      <c r="J643">
        <f>(Table2[[#This Row],[1M Return vs Nifty]]-AVERAGE(Table2[1M Return vs Nifty]))/_xlfn.STDEV.P(Table2[1M Return vs Nifty])</f>
        <v>0.12769264818189435</v>
      </c>
      <c r="K643">
        <v>-11.579443172911001</v>
      </c>
      <c r="L643">
        <f>(Table2[[#This Row],[6M Return vs Nifty]]-AVERAGE(Table2[6M Return vs Nifty]))/_xlfn.STDEV.P(Table2[6M Return vs Nifty])</f>
        <v>-0.61002223711369274</v>
      </c>
      <c r="M643">
        <v>-2.1544898381038902</v>
      </c>
      <c r="N643">
        <f>(Table2[[#This Row],[1W Return vs Nifty]]-AVERAGE(Table2[1W Return vs Nifty]))/_xlfn.STDEV.P(Table2[1W Return vs Nifty])</f>
        <v>-0.8045250809906892</v>
      </c>
      <c r="O643">
        <v>22.81</v>
      </c>
      <c r="P643">
        <v>22.856302607342599</v>
      </c>
      <c r="Q643">
        <v>23.568925927741098</v>
      </c>
      <c r="R643">
        <v>55.249846253778202</v>
      </c>
      <c r="S643" s="1">
        <f>(Table2[[#This Row],[Close Price]]-Table2[[#This Row],[20D EMA]])/Table2[[#This Row],[20D EMA]]</f>
        <v>1.0083296799649297E-2</v>
      </c>
      <c r="T643" s="1">
        <f>(Table2[[#This Row],[Close Price]]-Table2[[#This Row],[50D EMA]])/Table2[[#This Row],[50D EMA]]</f>
        <v>8.0370563784182437E-3</v>
      </c>
      <c r="U643" s="1">
        <f>(Table2[[#This Row],[Close Price]]-Table2[[#This Row],[200D EMA]])/Table2[[#This Row],[200D EMA]]</f>
        <v>-2.2441664476468261E-2</v>
      </c>
      <c r="V643">
        <v>0.28434498816390702</v>
      </c>
      <c r="W643">
        <v>22.92</v>
      </c>
      <c r="X643">
        <v>23.35</v>
      </c>
      <c r="Y643">
        <v>22.69</v>
      </c>
      <c r="Z643">
        <v>24.5</v>
      </c>
      <c r="AA643">
        <v>21.65</v>
      </c>
      <c r="AB643">
        <v>25.15</v>
      </c>
      <c r="AC643" s="1">
        <f>(Table2[[#This Row],[Close Price]]/Table2[[#This Row],[Day Low]])-1</f>
        <v>5.2356020942407877E-3</v>
      </c>
      <c r="AD643" s="1">
        <f>(Table2[[#This Row],[Day High]]/Table2[[#This Row],[Close Price]])-1</f>
        <v>1.345486111111116E-2</v>
      </c>
      <c r="AE643" s="1">
        <f>(Table2[[#This Row],[Close Price]]/Table2[[#This Row],[Current Week Low]])-1</f>
        <v>1.542529748788013E-2</v>
      </c>
      <c r="AF643" s="1">
        <f>(Table2[[#This Row],[Current Week High]]/Table2[[#This Row],[Close Price]])-1</f>
        <v>6.336805555555558E-2</v>
      </c>
      <c r="AG643" s="1">
        <f>(Table2[[#This Row],[Close Price]]/Table2[[#This Row],[Current Month Low]])-1</f>
        <v>6.4203233256351133E-2</v>
      </c>
      <c r="AH643" s="1">
        <f>(Table2[[#This Row],[Current Month High]]/Table2[[#This Row],[Close Price]])-1</f>
        <v>9.157986111111116E-2</v>
      </c>
      <c r="AI643">
        <v>95.9635416666666</v>
      </c>
      <c r="AJ643">
        <v>37.964071856287397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-0.09</v>
      </c>
      <c r="AM643" t="s">
        <v>3189</v>
      </c>
      <c r="AN643">
        <v>1.59</v>
      </c>
      <c r="AO643" t="s">
        <v>3190</v>
      </c>
      <c r="AQ643">
        <f>(Table2[[#This Row],[Sharpe Ratio]]-AVERAGE(Table2[Sharpe Ratio]))/_xlfn.STDEV.P(Table2[Sharpe Ratio])</f>
        <v>-0.66033855426170107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688</v>
      </c>
      <c r="AT643">
        <f>_xlfn.RANK.AVG(Table2[[#This Row],[6M Return vs Nifty Z-Score]],Table2[6M Return vs Nifty Z-Score])</f>
        <v>534</v>
      </c>
      <c r="AU643">
        <f>_xlfn.RANK.AVG(Table2[[#This Row],[Sharpe Ratio Z-Score]],Table2[Sharpe Ratio Z-Score])</f>
        <v>533</v>
      </c>
      <c r="AV643">
        <f>(Table2[[#This Row],[Rank 1Y]]+Table2[[#This Row],[Rank 6M]]+Table2[[#This Row],[Rank Sharpe]])/3</f>
        <v>585</v>
      </c>
    </row>
    <row r="644" spans="1:48" x14ac:dyDescent="0.3">
      <c r="A644" t="s">
        <v>101</v>
      </c>
      <c r="B644" t="s">
        <v>102</v>
      </c>
      <c r="C644" t="s">
        <v>3144</v>
      </c>
      <c r="D644" t="s">
        <v>40</v>
      </c>
      <c r="E644">
        <v>251140.59492170499</v>
      </c>
      <c r="F644">
        <v>1575.05</v>
      </c>
      <c r="G644">
        <v>-23.519018542362598</v>
      </c>
      <c r="H644">
        <f>(Table2[[#This Row],[1Y Return vs Nifty]]-AVERAGE(Table2[1Y Return vs Nifty]))/_xlfn.STDEV.P(Table2[1Y Return vs Nifty])</f>
        <v>-0.80339121686462722</v>
      </c>
      <c r="I644">
        <v>-4.5603857588896197</v>
      </c>
      <c r="J644">
        <f>(Table2[[#This Row],[1M Return vs Nifty]]-AVERAGE(Table2[1M Return vs Nifty]))/_xlfn.STDEV.P(Table2[1M Return vs Nifty])</f>
        <v>-0.85623690070340863</v>
      </c>
      <c r="K644">
        <v>-6.0205053810755604</v>
      </c>
      <c r="L644">
        <f>(Table2[[#This Row],[6M Return vs Nifty]]-AVERAGE(Table2[6M Return vs Nifty]))/_xlfn.STDEV.P(Table2[6M Return vs Nifty])</f>
        <v>-0.43026491476413786</v>
      </c>
      <c r="M644">
        <v>-2.0998841516656599</v>
      </c>
      <c r="N644">
        <f>(Table2[[#This Row],[1W Return vs Nifty]]-AVERAGE(Table2[1W Return vs Nifty]))/_xlfn.STDEV.P(Table2[1W Return vs Nifty])</f>
        <v>-0.79296499574072188</v>
      </c>
      <c r="O644">
        <v>1657.94</v>
      </c>
      <c r="P644">
        <v>1718.1853331816201</v>
      </c>
      <c r="Q644">
        <v>1680.1147369139101</v>
      </c>
      <c r="R644">
        <v>26.1928600932698</v>
      </c>
      <c r="S644" s="1">
        <f>(Table2[[#This Row],[Close Price]]-Table2[[#This Row],[20D EMA]])/Table2[[#This Row],[20D EMA]]</f>
        <v>-4.9995777893048057E-2</v>
      </c>
      <c r="T644" s="1">
        <f>(Table2[[#This Row],[Close Price]]-Table2[[#This Row],[50D EMA]])/Table2[[#This Row],[50D EMA]]</f>
        <v>-8.3306108146419658E-2</v>
      </c>
      <c r="U644" s="1">
        <f>(Table2[[#This Row],[Close Price]]-Table2[[#This Row],[200D EMA]])/Table2[[#This Row],[200D EMA]]</f>
        <v>-6.2534263050925007E-2</v>
      </c>
      <c r="V644">
        <v>1.0326688827238</v>
      </c>
      <c r="W644">
        <v>1567.65</v>
      </c>
      <c r="X644">
        <v>1610.05</v>
      </c>
      <c r="Y644">
        <v>1567.65</v>
      </c>
      <c r="Z644">
        <v>1638.8</v>
      </c>
      <c r="AA644">
        <v>1562.05</v>
      </c>
      <c r="AB644">
        <v>1772.15</v>
      </c>
      <c r="AC644" s="1">
        <f>(Table2[[#This Row],[Close Price]]/Table2[[#This Row],[Day Low]])-1</f>
        <v>4.7204414250630045E-3</v>
      </c>
      <c r="AD644" s="1">
        <f>(Table2[[#This Row],[Day High]]/Table2[[#This Row],[Close Price]])-1</f>
        <v>2.2221516777245265E-2</v>
      </c>
      <c r="AE644" s="1">
        <f>(Table2[[#This Row],[Close Price]]/Table2[[#This Row],[Current Week Low]])-1</f>
        <v>4.7204414250630045E-3</v>
      </c>
      <c r="AF644" s="1">
        <f>(Table2[[#This Row],[Current Week High]]/Table2[[#This Row],[Close Price]])-1</f>
        <v>4.0474905558553598E-2</v>
      </c>
      <c r="AG644" s="1">
        <f>(Table2[[#This Row],[Close Price]]/Table2[[#This Row],[Current Month Low]])-1</f>
        <v>8.3223968502927903E-3</v>
      </c>
      <c r="AH644" s="1">
        <f>(Table2[[#This Row],[Current Month High]]/Table2[[#This Row],[Close Price]])-1</f>
        <v>0.12513888447985777</v>
      </c>
      <c r="AI644">
        <v>28.878448303228399</v>
      </c>
      <c r="AJ644">
        <v>10.9932701455198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-0.16</v>
      </c>
      <c r="AM644" t="s">
        <v>3189</v>
      </c>
      <c r="AN644">
        <v>-9.4700000000000006</v>
      </c>
      <c r="AO644" t="s">
        <v>3189</v>
      </c>
      <c r="AP644">
        <v>-7.5205041751449E-2</v>
      </c>
      <c r="AQ644">
        <f>(Table2[[#This Row],[Sharpe Ratio]]-AVERAGE(Table2[Sharpe Ratio]))/_xlfn.STDEV.P(Table2[Sharpe Ratio])</f>
        <v>-1.5287811612244018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599</v>
      </c>
      <c r="AT644">
        <f>_xlfn.RANK.AVG(Table2[[#This Row],[6M Return vs Nifty Z-Score]],Table2[6M Return vs Nifty Z-Score])</f>
        <v>465</v>
      </c>
      <c r="AU644">
        <f>_xlfn.RANK.AVG(Table2[[#This Row],[Sharpe Ratio Z-Score]],Table2[Sharpe Ratio Z-Score])</f>
        <v>693</v>
      </c>
      <c r="AV644">
        <f>(Table2[[#This Row],[Rank 1Y]]+Table2[[#This Row],[Rank 6M]]+Table2[[#This Row],[Rank Sharpe]])/3</f>
        <v>585.66666666666663</v>
      </c>
    </row>
    <row r="645" spans="1:48" x14ac:dyDescent="0.3">
      <c r="A645" t="s">
        <v>2133</v>
      </c>
      <c r="B645" t="s">
        <v>2134</v>
      </c>
      <c r="C645" t="s">
        <v>3146</v>
      </c>
      <c r="D645" t="s">
        <v>193</v>
      </c>
      <c r="E645">
        <v>2905.7935292060001</v>
      </c>
      <c r="F645">
        <v>212.02</v>
      </c>
      <c r="G645">
        <v>-24.884479931084101</v>
      </c>
      <c r="H645">
        <f>(Table2[[#This Row],[1Y Return vs Nifty]]-AVERAGE(Table2[1Y Return vs Nifty]))/_xlfn.STDEV.P(Table2[1Y Return vs Nifty])</f>
        <v>-0.82992028709334464</v>
      </c>
      <c r="I645">
        <v>-1.8825263791305</v>
      </c>
      <c r="J645">
        <f>(Table2[[#This Row],[1M Return vs Nifty]]-AVERAGE(Table2[1M Return vs Nifty]))/_xlfn.STDEV.P(Table2[1M Return vs Nifty])</f>
        <v>-0.60820116619575548</v>
      </c>
      <c r="K645">
        <v>-13.1931103141312</v>
      </c>
      <c r="L645">
        <f>(Table2[[#This Row],[6M Return vs Nifty]]-AVERAGE(Table2[6M Return vs Nifty]))/_xlfn.STDEV.P(Table2[6M Return vs Nifty])</f>
        <v>-0.66220279666146009</v>
      </c>
      <c r="M645">
        <v>-1.3688795241093099</v>
      </c>
      <c r="N645">
        <f>(Table2[[#This Row],[1W Return vs Nifty]]-AVERAGE(Table2[1W Return vs Nifty]))/_xlfn.STDEV.P(Table2[1W Return vs Nifty])</f>
        <v>-0.63821049371223604</v>
      </c>
      <c r="O645">
        <v>215.21</v>
      </c>
      <c r="P645">
        <v>227.68898319074</v>
      </c>
      <c r="Q645">
        <v>238.59917618461</v>
      </c>
      <c r="R645">
        <v>48.496962676627298</v>
      </c>
      <c r="S645" s="1">
        <f>(Table2[[#This Row],[Close Price]]-Table2[[#This Row],[20D EMA]])/Table2[[#This Row],[20D EMA]]</f>
        <v>-1.4822731285720913E-2</v>
      </c>
      <c r="T645" s="1">
        <f>(Table2[[#This Row],[Close Price]]-Table2[[#This Row],[50D EMA]])/Table2[[#This Row],[50D EMA]]</f>
        <v>-6.8817485023479355E-2</v>
      </c>
      <c r="U645" s="1">
        <f>(Table2[[#This Row],[Close Price]]-Table2[[#This Row],[200D EMA]])/Table2[[#This Row],[200D EMA]]</f>
        <v>-0.11139676427065714</v>
      </c>
      <c r="V645">
        <v>0.64128015156023799</v>
      </c>
      <c r="W645">
        <v>210.77</v>
      </c>
      <c r="X645">
        <v>214.9</v>
      </c>
      <c r="Y645">
        <v>204.43</v>
      </c>
      <c r="Z645">
        <v>214.9</v>
      </c>
      <c r="AA645">
        <v>200.1</v>
      </c>
      <c r="AB645">
        <v>236.4</v>
      </c>
      <c r="AC645" s="1">
        <f>(Table2[[#This Row],[Close Price]]/Table2[[#This Row],[Day Low]])-1</f>
        <v>5.9306352896522085E-3</v>
      </c>
      <c r="AD645" s="1">
        <f>(Table2[[#This Row],[Day High]]/Table2[[#This Row],[Close Price]])-1</f>
        <v>1.358362418639758E-2</v>
      </c>
      <c r="AE645" s="1">
        <f>(Table2[[#This Row],[Close Price]]/Table2[[#This Row],[Current Week Low]])-1</f>
        <v>3.7127623147287681E-2</v>
      </c>
      <c r="AF645" s="1">
        <f>(Table2[[#This Row],[Current Week High]]/Table2[[#This Row],[Close Price]])-1</f>
        <v>1.358362418639758E-2</v>
      </c>
      <c r="AG645" s="1">
        <f>(Table2[[#This Row],[Close Price]]/Table2[[#This Row],[Current Month Low]])-1</f>
        <v>5.9570214892553874E-2</v>
      </c>
      <c r="AH645" s="1">
        <f>(Table2[[#This Row],[Current Month High]]/Table2[[#This Row],[Close Price]])-1</f>
        <v>0.1149891519667956</v>
      </c>
      <c r="AI645">
        <v>36.284312800679103</v>
      </c>
      <c r="AJ645">
        <v>6.1426783479349103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-0.11</v>
      </c>
      <c r="AM645" t="s">
        <v>3189</v>
      </c>
      <c r="AN645">
        <v>-6.33</v>
      </c>
      <c r="AO645" t="s">
        <v>3189</v>
      </c>
      <c r="AP645">
        <v>-1.4193474258793999E-2</v>
      </c>
      <c r="AQ645">
        <f>(Table2[[#This Row],[Sharpe Ratio]]-AVERAGE(Table2[Sharpe Ratio]))/_xlfn.STDEV.P(Table2[Sharpe Ratio])</f>
        <v>-0.82424003613179853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607</v>
      </c>
      <c r="AT645">
        <f>_xlfn.RANK.AVG(Table2[[#This Row],[6M Return vs Nifty Z-Score]],Table2[6M Return vs Nifty Z-Score])</f>
        <v>560</v>
      </c>
      <c r="AU645">
        <f>_xlfn.RANK.AVG(Table2[[#This Row],[Sharpe Ratio Z-Score]],Table2[Sharpe Ratio Z-Score])</f>
        <v>590</v>
      </c>
      <c r="AV645">
        <f>(Table2[[#This Row],[Rank 1Y]]+Table2[[#This Row],[Rank 6M]]+Table2[[#This Row],[Rank Sharpe]])/3</f>
        <v>585.66666666666663</v>
      </c>
    </row>
    <row r="646" spans="1:48" x14ac:dyDescent="0.3">
      <c r="A646" t="s">
        <v>1636</v>
      </c>
      <c r="B646" t="s">
        <v>1637</v>
      </c>
      <c r="C646" t="s">
        <v>3146</v>
      </c>
      <c r="D646" t="s">
        <v>1006</v>
      </c>
      <c r="E646">
        <v>5671.00404024</v>
      </c>
      <c r="F646">
        <v>123.64</v>
      </c>
      <c r="G646">
        <v>-52.088135158180798</v>
      </c>
      <c r="H646">
        <f>(Table2[[#This Row],[1Y Return vs Nifty]]-AVERAGE(Table2[1Y Return vs Nifty]))/_xlfn.STDEV.P(Table2[1Y Return vs Nifty])</f>
        <v>-1.3584505596872758</v>
      </c>
      <c r="I646">
        <v>0.59764940490195995</v>
      </c>
      <c r="J646">
        <f>(Table2[[#This Row],[1M Return vs Nifty]]-AVERAGE(Table2[1M Return vs Nifty]))/_xlfn.STDEV.P(Table2[1M Return vs Nifty])</f>
        <v>-0.3784758016189485</v>
      </c>
      <c r="K646">
        <v>-19.8557011491094</v>
      </c>
      <c r="L646">
        <f>(Table2[[#This Row],[6M Return vs Nifty]]-AVERAGE(Table2[6M Return vs Nifty]))/_xlfn.STDEV.P(Table2[6M Return vs Nifty])</f>
        <v>-0.8776485406604998</v>
      </c>
      <c r="M646">
        <v>0.60927033932733599</v>
      </c>
      <c r="N646">
        <f>(Table2[[#This Row],[1W Return vs Nifty]]-AVERAGE(Table2[1W Return vs Nifty]))/_xlfn.STDEV.P(Table2[1W Return vs Nifty])</f>
        <v>-0.21943394221871249</v>
      </c>
      <c r="O646">
        <v>125.39</v>
      </c>
      <c r="P646">
        <v>129.223370158119</v>
      </c>
      <c r="Q646">
        <v>142.25039907970699</v>
      </c>
      <c r="R646">
        <v>46.543686177882201</v>
      </c>
      <c r="S646" s="1">
        <f>(Table2[[#This Row],[Close Price]]-Table2[[#This Row],[20D EMA]])/Table2[[#This Row],[20D EMA]]</f>
        <v>-1.3956455857723902E-2</v>
      </c>
      <c r="T646" s="1">
        <f>(Table2[[#This Row],[Close Price]]-Table2[[#This Row],[50D EMA]])/Table2[[#This Row],[50D EMA]]</f>
        <v>-4.3207123845223419E-2</v>
      </c>
      <c r="U646" s="1">
        <f>(Table2[[#This Row],[Close Price]]-Table2[[#This Row],[200D EMA]])/Table2[[#This Row],[200D EMA]]</f>
        <v>-0.13082844898929985</v>
      </c>
      <c r="V646">
        <v>0.32346350203795499</v>
      </c>
      <c r="W646">
        <v>123.2</v>
      </c>
      <c r="X646">
        <v>126.65</v>
      </c>
      <c r="Y646">
        <v>119.54</v>
      </c>
      <c r="Z646">
        <v>126.65</v>
      </c>
      <c r="AA646">
        <v>117.77</v>
      </c>
      <c r="AB646">
        <v>135.94999999999999</v>
      </c>
      <c r="AC646" s="1">
        <f>(Table2[[#This Row],[Close Price]]/Table2[[#This Row],[Day Low]])-1</f>
        <v>3.5714285714285587E-3</v>
      </c>
      <c r="AD646" s="1">
        <f>(Table2[[#This Row],[Day High]]/Table2[[#This Row],[Close Price]])-1</f>
        <v>2.4344872209640878E-2</v>
      </c>
      <c r="AE646" s="1">
        <f>(Table2[[#This Row],[Close Price]]/Table2[[#This Row],[Current Week Low]])-1</f>
        <v>3.4298142881044047E-2</v>
      </c>
      <c r="AF646" s="1">
        <f>(Table2[[#This Row],[Current Week High]]/Table2[[#This Row],[Close Price]])-1</f>
        <v>2.4344872209640878E-2</v>
      </c>
      <c r="AG646" s="1">
        <f>(Table2[[#This Row],[Close Price]]/Table2[[#This Row],[Current Month Low]])-1</f>
        <v>4.9842914154708318E-2</v>
      </c>
      <c r="AH646" s="1">
        <f>(Table2[[#This Row],[Current Month High]]/Table2[[#This Row],[Close Price]])-1</f>
        <v>9.9563248139760585E-2</v>
      </c>
      <c r="AI646">
        <v>70.333225493367806</v>
      </c>
      <c r="AJ646">
        <v>4.98429141547083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-0.02</v>
      </c>
      <c r="AM646" t="s">
        <v>3189</v>
      </c>
      <c r="AN646">
        <v>-4.88</v>
      </c>
      <c r="AO646" t="s">
        <v>3189</v>
      </c>
      <c r="AP646">
        <v>3.9326286320363002E-2</v>
      </c>
      <c r="AQ646">
        <f>(Table2[[#This Row],[Sharpe Ratio]]-AVERAGE(Table2[Sharpe Ratio]))/_xlfn.STDEV.P(Table2[Sharpe Ratio])</f>
        <v>-0.20621178537975152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718</v>
      </c>
      <c r="AT646">
        <f>_xlfn.RANK.AVG(Table2[[#This Row],[6M Return vs Nifty Z-Score]],Table2[6M Return vs Nifty Z-Score])</f>
        <v>641</v>
      </c>
      <c r="AU646">
        <f>_xlfn.RANK.AVG(Table2[[#This Row],[Sharpe Ratio Z-Score]],Table2[Sharpe Ratio Z-Score])</f>
        <v>400</v>
      </c>
      <c r="AV646">
        <f>(Table2[[#This Row],[Rank 1Y]]+Table2[[#This Row],[Rank 6M]]+Table2[[#This Row],[Rank Sharpe]])/3</f>
        <v>586.33333333333337</v>
      </c>
    </row>
    <row r="647" spans="1:48" x14ac:dyDescent="0.3">
      <c r="A647" t="s">
        <v>817</v>
      </c>
      <c r="B647" t="s">
        <v>818</v>
      </c>
      <c r="C647" t="s">
        <v>3153</v>
      </c>
      <c r="D647" t="s">
        <v>819</v>
      </c>
      <c r="E647">
        <v>19256.816222450001</v>
      </c>
      <c r="F647">
        <v>1209.05</v>
      </c>
      <c r="G647">
        <v>-26.7763948462268</v>
      </c>
      <c r="H647">
        <f>(Table2[[#This Row],[1Y Return vs Nifty]]-AVERAGE(Table2[1Y Return vs Nifty]))/_xlfn.STDEV.P(Table2[1Y Return vs Nifty])</f>
        <v>-0.86667763817272814</v>
      </c>
      <c r="I647">
        <v>1.94657513393573</v>
      </c>
      <c r="J647">
        <f>(Table2[[#This Row],[1M Return vs Nifty]]-AVERAGE(Table2[1M Return vs Nifty]))/_xlfn.STDEV.P(Table2[1M Return vs Nifty])</f>
        <v>-0.25353205493600678</v>
      </c>
      <c r="K647">
        <v>-10.3345612079875</v>
      </c>
      <c r="L647">
        <f>(Table2[[#This Row],[6M Return vs Nifty]]-AVERAGE(Table2[6M Return vs Nifty]))/_xlfn.STDEV.P(Table2[6M Return vs Nifty])</f>
        <v>-0.56976694787757864</v>
      </c>
      <c r="M647">
        <v>2.20427354989789</v>
      </c>
      <c r="N647">
        <f>(Table2[[#This Row],[1W Return vs Nifty]]-AVERAGE(Table2[1W Return vs Nifty]))/_xlfn.STDEV.P(Table2[1W Return vs Nifty])</f>
        <v>0.11823003182590484</v>
      </c>
      <c r="O647">
        <v>1212.42</v>
      </c>
      <c r="P647">
        <v>1278.3959016452</v>
      </c>
      <c r="Q647">
        <v>1321.68901740552</v>
      </c>
      <c r="R647">
        <v>53.1494964586199</v>
      </c>
      <c r="S647" s="1">
        <f>(Table2[[#This Row],[Close Price]]-Table2[[#This Row],[20D EMA]])/Table2[[#This Row],[20D EMA]]</f>
        <v>-2.7795648372677109E-3</v>
      </c>
      <c r="T647" s="1">
        <f>(Table2[[#This Row],[Close Price]]-Table2[[#This Row],[50D EMA]])/Table2[[#This Row],[50D EMA]]</f>
        <v>-5.4244464923547557E-2</v>
      </c>
      <c r="U647" s="1">
        <f>(Table2[[#This Row],[Close Price]]-Table2[[#This Row],[200D EMA]])/Table2[[#This Row],[200D EMA]]</f>
        <v>-8.5223540426045741E-2</v>
      </c>
      <c r="V647">
        <v>0.61808247572396302</v>
      </c>
      <c r="W647">
        <v>1201.6500000000001</v>
      </c>
      <c r="X647">
        <v>1241.95</v>
      </c>
      <c r="Y647">
        <v>1187.6500000000001</v>
      </c>
      <c r="Z647">
        <v>1243.45</v>
      </c>
      <c r="AA647">
        <v>1125</v>
      </c>
      <c r="AB647">
        <v>1243.45</v>
      </c>
      <c r="AC647" s="1">
        <f>(Table2[[#This Row],[Close Price]]/Table2[[#This Row],[Day Low]])-1</f>
        <v>6.158199142845211E-3</v>
      </c>
      <c r="AD647" s="1">
        <f>(Table2[[#This Row],[Day High]]/Table2[[#This Row],[Close Price]])-1</f>
        <v>2.7211447003846034E-2</v>
      </c>
      <c r="AE647" s="1">
        <f>(Table2[[#This Row],[Close Price]]/Table2[[#This Row],[Current Week Low]])-1</f>
        <v>1.8018776575590367E-2</v>
      </c>
      <c r="AF647" s="1">
        <f>(Table2[[#This Row],[Current Week High]]/Table2[[#This Row],[Close Price]])-1</f>
        <v>2.8452090484264669E-2</v>
      </c>
      <c r="AG647" s="1">
        <f>(Table2[[#This Row],[Close Price]]/Table2[[#This Row],[Current Month Low]])-1</f>
        <v>7.4711111111111173E-2</v>
      </c>
      <c r="AH647" s="1">
        <f>(Table2[[#This Row],[Current Month High]]/Table2[[#This Row],[Close Price]])-1</f>
        <v>2.8452090484264669E-2</v>
      </c>
      <c r="AI647">
        <v>30.573590835780099</v>
      </c>
      <c r="AJ647">
        <v>8.8890890259827895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-0.09</v>
      </c>
      <c r="AM647" t="s">
        <v>3189</v>
      </c>
      <c r="AN647">
        <v>0.69</v>
      </c>
      <c r="AO647" t="s">
        <v>3190</v>
      </c>
      <c r="AP647">
        <v>-2.3491816199505001E-2</v>
      </c>
      <c r="AQ647">
        <f>(Table2[[#This Row],[Sharpe Ratio]]-AVERAGE(Table2[Sharpe Ratio]))/_xlfn.STDEV.P(Table2[Sharpe Ratio])</f>
        <v>-0.93161417126105794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625</v>
      </c>
      <c r="AT647">
        <f>_xlfn.RANK.AVG(Table2[[#This Row],[6M Return vs Nifty Z-Score]],Table2[6M Return vs Nifty Z-Score])</f>
        <v>520</v>
      </c>
      <c r="AU647">
        <f>_xlfn.RANK.AVG(Table2[[#This Row],[Sharpe Ratio Z-Score]],Table2[Sharpe Ratio Z-Score])</f>
        <v>615</v>
      </c>
      <c r="AV647">
        <f>(Table2[[#This Row],[Rank 1Y]]+Table2[[#This Row],[Rank 6M]]+Table2[[#This Row],[Rank Sharpe]])/3</f>
        <v>586.66666666666663</v>
      </c>
    </row>
    <row r="648" spans="1:48" x14ac:dyDescent="0.3">
      <c r="A648" t="s">
        <v>1534</v>
      </c>
      <c r="B648" t="s">
        <v>1535</v>
      </c>
      <c r="C648" t="s">
        <v>3158</v>
      </c>
      <c r="D648" t="s">
        <v>499</v>
      </c>
      <c r="E648">
        <v>6620.6583350000001</v>
      </c>
      <c r="F648">
        <v>2043.35</v>
      </c>
      <c r="G648">
        <v>-19.764868632259201</v>
      </c>
      <c r="H648">
        <f>(Table2[[#This Row],[1Y Return vs Nifty]]-AVERAGE(Table2[1Y Return vs Nifty]))/_xlfn.STDEV.P(Table2[1Y Return vs Nifty])</f>
        <v>-0.73045315546142853</v>
      </c>
      <c r="I648">
        <v>0.986354017389799</v>
      </c>
      <c r="J648">
        <f>(Table2[[#This Row],[1M Return vs Nifty]]-AVERAGE(Table2[1M Return vs Nifty]))/_xlfn.STDEV.P(Table2[1M Return vs Nifty])</f>
        <v>-0.34247218066943974</v>
      </c>
      <c r="K648">
        <v>-9.27264172124932</v>
      </c>
      <c r="L648">
        <f>(Table2[[#This Row],[6M Return vs Nifty]]-AVERAGE(Table2[6M Return vs Nifty]))/_xlfn.STDEV.P(Table2[6M Return vs Nifty])</f>
        <v>-0.53542804885855544</v>
      </c>
      <c r="M648">
        <v>-0.246425394842161</v>
      </c>
      <c r="N648">
        <f>(Table2[[#This Row],[1W Return vs Nifty]]-AVERAGE(Table2[1W Return vs Nifty]))/_xlfn.STDEV.P(Table2[1W Return vs Nifty])</f>
        <v>-0.40058569179377568</v>
      </c>
      <c r="O648">
        <v>2049.7399999999998</v>
      </c>
      <c r="P648">
        <v>2118.0913872839301</v>
      </c>
      <c r="Q648">
        <v>2211.2478054861399</v>
      </c>
      <c r="R648">
        <v>53.550546500704797</v>
      </c>
      <c r="S648" s="1">
        <f>(Table2[[#This Row],[Close Price]]-Table2[[#This Row],[20D EMA]])/Table2[[#This Row],[20D EMA]]</f>
        <v>-3.1174685569876539E-3</v>
      </c>
      <c r="T648" s="1">
        <f>(Table2[[#This Row],[Close Price]]-Table2[[#This Row],[50D EMA]])/Table2[[#This Row],[50D EMA]]</f>
        <v>-3.528713998491468E-2</v>
      </c>
      <c r="U648" s="1">
        <f>(Table2[[#This Row],[Close Price]]-Table2[[#This Row],[200D EMA]])/Table2[[#This Row],[200D EMA]]</f>
        <v>-7.5928986823450062E-2</v>
      </c>
      <c r="V648">
        <v>0.65510843255422602</v>
      </c>
      <c r="W648">
        <v>2021.4</v>
      </c>
      <c r="X648">
        <v>2052</v>
      </c>
      <c r="Y648">
        <v>1997</v>
      </c>
      <c r="Z648">
        <v>2057.6999999999998</v>
      </c>
      <c r="AA648">
        <v>1950.05</v>
      </c>
      <c r="AB648">
        <v>2169</v>
      </c>
      <c r="AC648" s="1">
        <f>(Table2[[#This Row],[Close Price]]/Table2[[#This Row],[Day Low]])-1</f>
        <v>1.0858810725239865E-2</v>
      </c>
      <c r="AD648" s="1">
        <f>(Table2[[#This Row],[Day High]]/Table2[[#This Row],[Close Price]])-1</f>
        <v>4.2332444270438696E-3</v>
      </c>
      <c r="AE648" s="1">
        <f>(Table2[[#This Row],[Close Price]]/Table2[[#This Row],[Current Week Low]])-1</f>
        <v>2.3209814722083166E-2</v>
      </c>
      <c r="AF648" s="1">
        <f>(Table2[[#This Row],[Current Week High]]/Table2[[#This Row],[Close Price]])-1</f>
        <v>7.0227812171188564E-3</v>
      </c>
      <c r="AG648" s="1">
        <f>(Table2[[#This Row],[Close Price]]/Table2[[#This Row],[Current Month Low]])-1</f>
        <v>4.7844927053152464E-2</v>
      </c>
      <c r="AH648" s="1">
        <f>(Table2[[#This Row],[Current Month High]]/Table2[[#This Row],[Close Price]])-1</f>
        <v>6.1492157486480625E-2</v>
      </c>
      <c r="AI648">
        <v>33.848826681674701</v>
      </c>
      <c r="AJ648">
        <v>4.7844927053152402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0.01</v>
      </c>
      <c r="AM648" t="s">
        <v>3190</v>
      </c>
      <c r="AN648">
        <v>-1.48</v>
      </c>
      <c r="AO648" t="s">
        <v>3189</v>
      </c>
      <c r="AP648">
        <v>-8.1212171005309003E-2</v>
      </c>
      <c r="AQ648">
        <f>(Table2[[#This Row],[Sharpe Ratio]]-AVERAGE(Table2[Sharpe Ratio]))/_xlfn.STDEV.P(Table2[Sharpe Ratio])</f>
        <v>-1.5981494757428041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568</v>
      </c>
      <c r="AT648">
        <f>_xlfn.RANK.AVG(Table2[[#This Row],[6M Return vs Nifty Z-Score]],Table2[6M Return vs Nifty Z-Score])</f>
        <v>502</v>
      </c>
      <c r="AU648">
        <f>_xlfn.RANK.AVG(Table2[[#This Row],[Sharpe Ratio Z-Score]],Table2[Sharpe Ratio Z-Score])</f>
        <v>696</v>
      </c>
      <c r="AV648">
        <f>(Table2[[#This Row],[Rank 1Y]]+Table2[[#This Row],[Rank 6M]]+Table2[[#This Row],[Rank Sharpe]])/3</f>
        <v>588.66666666666663</v>
      </c>
    </row>
    <row r="649" spans="1:48" x14ac:dyDescent="0.3">
      <c r="A649" t="s">
        <v>301</v>
      </c>
      <c r="B649" t="s">
        <v>302</v>
      </c>
      <c r="C649" t="s">
        <v>3142</v>
      </c>
      <c r="D649" t="s">
        <v>188</v>
      </c>
      <c r="E649">
        <v>88408.233521955</v>
      </c>
      <c r="F649">
        <v>803.85</v>
      </c>
      <c r="G649">
        <v>-12.495559588279299</v>
      </c>
      <c r="H649">
        <f>(Table2[[#This Row],[1Y Return vs Nifty]]-AVERAGE(Table2[1Y Return vs Nifty]))/_xlfn.STDEV.P(Table2[1Y Return vs Nifty])</f>
        <v>-0.58922030059281938</v>
      </c>
      <c r="I649">
        <v>-1.9917061387114801</v>
      </c>
      <c r="J649">
        <f>(Table2[[#This Row],[1M Return vs Nifty]]-AVERAGE(Table2[1M Return vs Nifty]))/_xlfn.STDEV.P(Table2[1M Return vs Nifty])</f>
        <v>-0.61831390104125483</v>
      </c>
      <c r="K649">
        <v>-20.0180267601759</v>
      </c>
      <c r="L649">
        <f>(Table2[[#This Row],[6M Return vs Nifty]]-AVERAGE(Table2[6M Return vs Nifty]))/_xlfn.STDEV.P(Table2[6M Return vs Nifty])</f>
        <v>-0.88289760411232077</v>
      </c>
      <c r="M649">
        <v>18.910308525553301</v>
      </c>
      <c r="N649">
        <f>(Table2[[#This Row],[1W Return vs Nifty]]-AVERAGE(Table2[1W Return vs Nifty]))/_xlfn.STDEV.P(Table2[1W Return vs Nifty])</f>
        <v>3.6549164303381105</v>
      </c>
      <c r="O649">
        <v>686.37</v>
      </c>
      <c r="P649">
        <v>727.88874965191803</v>
      </c>
      <c r="Q649">
        <v>845.40381290803305</v>
      </c>
      <c r="R649">
        <v>73.780210258517499</v>
      </c>
      <c r="S649" s="1">
        <f>(Table2[[#This Row],[Close Price]]-Table2[[#This Row],[20D EMA]])/Table2[[#This Row],[20D EMA]]</f>
        <v>0.17116132698107436</v>
      </c>
      <c r="T649" s="1">
        <f>(Table2[[#This Row],[Close Price]]-Table2[[#This Row],[50D EMA]])/Table2[[#This Row],[50D EMA]]</f>
        <v>0.10435832451649685</v>
      </c>
      <c r="U649" s="1">
        <f>(Table2[[#This Row],[Close Price]]-Table2[[#This Row],[200D EMA]])/Table2[[#This Row],[200D EMA]]</f>
        <v>-4.915262064538789E-2</v>
      </c>
      <c r="V649">
        <v>3.4455484469023898</v>
      </c>
      <c r="W649">
        <v>712.1</v>
      </c>
      <c r="X649">
        <v>824.3</v>
      </c>
      <c r="Y649">
        <v>572.54999999999995</v>
      </c>
      <c r="Z649">
        <v>824.3</v>
      </c>
      <c r="AA649">
        <v>545.75</v>
      </c>
      <c r="AB649">
        <v>824.3</v>
      </c>
      <c r="AC649" s="1">
        <f>(Table2[[#This Row],[Close Price]]/Table2[[#This Row],[Day Low]])-1</f>
        <v>0.1288442634461453</v>
      </c>
      <c r="AD649" s="1">
        <f>(Table2[[#This Row],[Day High]]/Table2[[#This Row],[Close Price]])-1</f>
        <v>2.544006966473833E-2</v>
      </c>
      <c r="AE649" s="1">
        <f>(Table2[[#This Row],[Close Price]]/Table2[[#This Row],[Current Week Low]])-1</f>
        <v>0.40398218496201221</v>
      </c>
      <c r="AF649" s="1">
        <f>(Table2[[#This Row],[Current Week High]]/Table2[[#This Row],[Close Price]])-1</f>
        <v>2.544006966473833E-2</v>
      </c>
      <c r="AG649" s="1">
        <f>(Table2[[#This Row],[Close Price]]/Table2[[#This Row],[Current Month Low]])-1</f>
        <v>0.47292716445258831</v>
      </c>
      <c r="AH649" s="1">
        <f>(Table2[[#This Row],[Current Month High]]/Table2[[#This Row],[Close Price]])-1</f>
        <v>2.544006966473833E-2</v>
      </c>
      <c r="AI649">
        <v>56.671020712819498</v>
      </c>
      <c r="AJ649">
        <v>47.292716445258797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0.12</v>
      </c>
      <c r="AM649" t="s">
        <v>3190</v>
      </c>
      <c r="AN649">
        <v>12.81</v>
      </c>
      <c r="AO649" t="s">
        <v>3190</v>
      </c>
      <c r="AP649">
        <v>-2.0096220398494E-2</v>
      </c>
      <c r="AQ649">
        <f>(Table2[[#This Row],[Sharpe Ratio]]-AVERAGE(Table2[Sharpe Ratio]))/_xlfn.STDEV.P(Table2[Sharpe Ratio])</f>
        <v>-0.89240296944605768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519</v>
      </c>
      <c r="AT649">
        <f>_xlfn.RANK.AVG(Table2[[#This Row],[6M Return vs Nifty Z-Score]],Table2[6M Return vs Nifty Z-Score])</f>
        <v>644</v>
      </c>
      <c r="AU649">
        <f>_xlfn.RANK.AVG(Table2[[#This Row],[Sharpe Ratio Z-Score]],Table2[Sharpe Ratio Z-Score])</f>
        <v>604</v>
      </c>
      <c r="AV649">
        <f>(Table2[[#This Row],[Rank 1Y]]+Table2[[#This Row],[Rank 6M]]+Table2[[#This Row],[Rank Sharpe]])/3</f>
        <v>589</v>
      </c>
    </row>
    <row r="650" spans="1:48" x14ac:dyDescent="0.3">
      <c r="A650" t="s">
        <v>16</v>
      </c>
      <c r="B650" t="s">
        <v>17</v>
      </c>
      <c r="C650" t="s">
        <v>3142</v>
      </c>
      <c r="D650" t="s">
        <v>18</v>
      </c>
      <c r="E650">
        <v>1719693.9478778399</v>
      </c>
      <c r="F650">
        <v>1270.8</v>
      </c>
      <c r="G650">
        <v>-12.2151293014452</v>
      </c>
      <c r="H650">
        <f>(Table2[[#This Row],[1Y Return vs Nifty]]-AVERAGE(Table2[1Y Return vs Nifty]))/_xlfn.STDEV.P(Table2[1Y Return vs Nifty])</f>
        <v>-0.58377191894312153</v>
      </c>
      <c r="I650">
        <v>-1.49002747763029</v>
      </c>
      <c r="J650">
        <f>(Table2[[#This Row],[1M Return vs Nifty]]-AVERAGE(Table2[1M Return vs Nifty]))/_xlfn.STDEV.P(Table2[1M Return vs Nifty])</f>
        <v>-0.57184610062998664</v>
      </c>
      <c r="K650">
        <v>-17.214436593701301</v>
      </c>
      <c r="L650">
        <f>(Table2[[#This Row],[6M Return vs Nifty]]-AVERAGE(Table2[6M Return vs Nifty]))/_xlfn.STDEV.P(Table2[6M Return vs Nifty])</f>
        <v>-0.79223894230264824</v>
      </c>
      <c r="M650">
        <v>2.2240322370267598</v>
      </c>
      <c r="N650">
        <f>(Table2[[#This Row],[1W Return vs Nifty]]-AVERAGE(Table2[1W Return vs Nifty]))/_xlfn.STDEV.P(Table2[1W Return vs Nifty])</f>
        <v>0.12241296811946364</v>
      </c>
      <c r="O650">
        <v>1290.7</v>
      </c>
      <c r="P650">
        <v>1343.79541931379</v>
      </c>
      <c r="Q650">
        <v>1396.2540153801799</v>
      </c>
      <c r="R650">
        <v>45.218606639648399</v>
      </c>
      <c r="S650" s="1">
        <f>(Table2[[#This Row],[Close Price]]-Table2[[#This Row],[20D EMA]])/Table2[[#This Row],[20D EMA]]</f>
        <v>-1.5417990237855497E-2</v>
      </c>
      <c r="T650" s="1">
        <f>(Table2[[#This Row],[Close Price]]-Table2[[#This Row],[50D EMA]])/Table2[[#This Row],[50D EMA]]</f>
        <v>-5.4320336462424644E-2</v>
      </c>
      <c r="U650" s="1">
        <f>(Table2[[#This Row],[Close Price]]-Table2[[#This Row],[200D EMA]])/Table2[[#This Row],[200D EMA]]</f>
        <v>-8.9850424062000375E-2</v>
      </c>
      <c r="V650">
        <v>0.96275645729216197</v>
      </c>
      <c r="W650">
        <v>1269.05</v>
      </c>
      <c r="X650">
        <v>1296.5999999999999</v>
      </c>
      <c r="Y650">
        <v>1269.05</v>
      </c>
      <c r="Z650">
        <v>1304.45</v>
      </c>
      <c r="AA650">
        <v>1217.25</v>
      </c>
      <c r="AB650">
        <v>1341.95</v>
      </c>
      <c r="AC650" s="1">
        <f>(Table2[[#This Row],[Close Price]]/Table2[[#This Row],[Day Low]])-1</f>
        <v>1.3789842795792762E-3</v>
      </c>
      <c r="AD650" s="1">
        <f>(Table2[[#This Row],[Day High]]/Table2[[#This Row],[Close Price]])-1</f>
        <v>2.030217186024541E-2</v>
      </c>
      <c r="AE650" s="1">
        <f>(Table2[[#This Row],[Close Price]]/Table2[[#This Row],[Current Week Low]])-1</f>
        <v>1.3789842795792762E-3</v>
      </c>
      <c r="AF650" s="1">
        <f>(Table2[[#This Row],[Current Week High]]/Table2[[#This Row],[Close Price]])-1</f>
        <v>2.6479383065785456E-2</v>
      </c>
      <c r="AG650" s="1">
        <f>(Table2[[#This Row],[Close Price]]/Table2[[#This Row],[Current Month Low]])-1</f>
        <v>4.3992606284658065E-2</v>
      </c>
      <c r="AH650" s="1">
        <f>(Table2[[#This Row],[Current Month High]]/Table2[[#This Row],[Close Price]])-1</f>
        <v>5.5988353792886469E-2</v>
      </c>
      <c r="AI650">
        <v>26.597418948693701</v>
      </c>
      <c r="AJ650">
        <v>7.2450314359255596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-0.01</v>
      </c>
      <c r="AM650" t="s">
        <v>3189</v>
      </c>
      <c r="AN650">
        <v>-1.01</v>
      </c>
      <c r="AO650" t="s">
        <v>3189</v>
      </c>
      <c r="AP650">
        <v>-3.9070773607905999E-2</v>
      </c>
      <c r="AQ650">
        <f>(Table2[[#This Row],[Sharpe Ratio]]-AVERAGE(Table2[Sharpe Ratio]))/_xlfn.STDEV.P(Table2[Sharpe Ratio])</f>
        <v>-1.111514748009983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517</v>
      </c>
      <c r="AT650">
        <f>_xlfn.RANK.AVG(Table2[[#This Row],[6M Return vs Nifty Z-Score]],Table2[6M Return vs Nifty Z-Score])</f>
        <v>615</v>
      </c>
      <c r="AU650">
        <f>_xlfn.RANK.AVG(Table2[[#This Row],[Sharpe Ratio Z-Score]],Table2[Sharpe Ratio Z-Score])</f>
        <v>638</v>
      </c>
      <c r="AV650">
        <f>(Table2[[#This Row],[Rank 1Y]]+Table2[[#This Row],[Rank 6M]]+Table2[[#This Row],[Rank Sharpe]])/3</f>
        <v>590</v>
      </c>
    </row>
    <row r="651" spans="1:48" x14ac:dyDescent="0.3">
      <c r="A651" t="s">
        <v>276</v>
      </c>
      <c r="B651" t="s">
        <v>277</v>
      </c>
      <c r="C651" t="s">
        <v>3146</v>
      </c>
      <c r="D651" t="s">
        <v>278</v>
      </c>
      <c r="E651">
        <v>93113.003246890003</v>
      </c>
      <c r="F651">
        <v>941.05</v>
      </c>
      <c r="G651">
        <v>-17.991317718675202</v>
      </c>
      <c r="H651">
        <f>(Table2[[#This Row],[1Y Return vs Nifty]]-AVERAGE(Table2[1Y Return vs Nifty]))/_xlfn.STDEV.P(Table2[1Y Return vs Nifty])</f>
        <v>-0.69599545703853127</v>
      </c>
      <c r="I651">
        <v>0.61336354114163005</v>
      </c>
      <c r="J651">
        <f>(Table2[[#This Row],[1M Return vs Nifty]]-AVERAGE(Table2[1M Return vs Nifty]))/_xlfn.STDEV.P(Table2[1M Return vs Nifty])</f>
        <v>-0.37702028556242184</v>
      </c>
      <c r="K651">
        <v>-17.517497112348799</v>
      </c>
      <c r="L651">
        <f>(Table2[[#This Row],[6M Return vs Nifty]]-AVERAGE(Table2[6M Return vs Nifty]))/_xlfn.STDEV.P(Table2[6M Return vs Nifty])</f>
        <v>-0.80203889858601485</v>
      </c>
      <c r="M651">
        <v>2.0559972115024898</v>
      </c>
      <c r="N651">
        <f>(Table2[[#This Row],[1W Return vs Nifty]]-AVERAGE(Table2[1W Return vs Nifty]))/_xlfn.STDEV.P(Table2[1W Return vs Nifty])</f>
        <v>8.6839764177813111E-2</v>
      </c>
      <c r="O651">
        <v>970.61</v>
      </c>
      <c r="P651">
        <v>1033.18677118643</v>
      </c>
      <c r="Q651">
        <v>1077.5654011808499</v>
      </c>
      <c r="R651">
        <v>40.471699275620303</v>
      </c>
      <c r="S651" s="1">
        <f>(Table2[[#This Row],[Close Price]]-Table2[[#This Row],[20D EMA]])/Table2[[#This Row],[20D EMA]]</f>
        <v>-3.0455074643780777E-2</v>
      </c>
      <c r="T651" s="1">
        <f>(Table2[[#This Row],[Close Price]]-Table2[[#This Row],[50D EMA]])/Table2[[#This Row],[50D EMA]]</f>
        <v>-8.9177265675428094E-2</v>
      </c>
      <c r="U651" s="1">
        <f>(Table2[[#This Row],[Close Price]]-Table2[[#This Row],[200D EMA]])/Table2[[#This Row],[200D EMA]]</f>
        <v>-0.12668873836451092</v>
      </c>
      <c r="V651">
        <v>0.93783015437944595</v>
      </c>
      <c r="W651">
        <v>938.3</v>
      </c>
      <c r="X651">
        <v>972.7</v>
      </c>
      <c r="Y651">
        <v>938.3</v>
      </c>
      <c r="Z651">
        <v>972.7</v>
      </c>
      <c r="AA651">
        <v>900.5</v>
      </c>
      <c r="AB651">
        <v>1013.1</v>
      </c>
      <c r="AC651" s="1">
        <f>(Table2[[#This Row],[Close Price]]/Table2[[#This Row],[Day Low]])-1</f>
        <v>2.9308323563892458E-3</v>
      </c>
      <c r="AD651" s="1">
        <f>(Table2[[#This Row],[Day High]]/Table2[[#This Row],[Close Price]])-1</f>
        <v>3.3632644386589527E-2</v>
      </c>
      <c r="AE651" s="1">
        <f>(Table2[[#This Row],[Close Price]]/Table2[[#This Row],[Current Week Low]])-1</f>
        <v>2.9308323563892458E-3</v>
      </c>
      <c r="AF651" s="1">
        <f>(Table2[[#This Row],[Current Week High]]/Table2[[#This Row],[Close Price]])-1</f>
        <v>3.3632644386589527E-2</v>
      </c>
      <c r="AG651" s="1">
        <f>(Table2[[#This Row],[Close Price]]/Table2[[#This Row],[Current Month Low]])-1</f>
        <v>4.503053858967232E-2</v>
      </c>
      <c r="AH651" s="1">
        <f>(Table2[[#This Row],[Current Month High]]/Table2[[#This Row],[Close Price]])-1</f>
        <v>7.65634132086499E-2</v>
      </c>
      <c r="AI651">
        <v>33.193815293889202</v>
      </c>
      <c r="AJ651">
        <v>4.5030538589672302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-0.12</v>
      </c>
      <c r="AM651" t="s">
        <v>3189</v>
      </c>
      <c r="AN651">
        <v>-5.23</v>
      </c>
      <c r="AO651" t="s">
        <v>3189</v>
      </c>
      <c r="AP651">
        <v>-1.7459158902283001E-2</v>
      </c>
      <c r="AQ651">
        <f>(Table2[[#This Row],[Sharpe Ratio]]-AVERAGE(Table2[Sharpe Ratio]))/_xlfn.STDEV.P(Table2[Sharpe Ratio])</f>
        <v>-0.86195106745710204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557</v>
      </c>
      <c r="AT651">
        <f>_xlfn.RANK.AVG(Table2[[#This Row],[6M Return vs Nifty Z-Score]],Table2[6M Return vs Nifty Z-Score])</f>
        <v>618</v>
      </c>
      <c r="AU651">
        <f>_xlfn.RANK.AVG(Table2[[#This Row],[Sharpe Ratio Z-Score]],Table2[Sharpe Ratio Z-Score])</f>
        <v>596</v>
      </c>
      <c r="AV651">
        <f>(Table2[[#This Row],[Rank 1Y]]+Table2[[#This Row],[Rank 6M]]+Table2[[#This Row],[Rank Sharpe]])/3</f>
        <v>590.33333333333337</v>
      </c>
    </row>
    <row r="652" spans="1:48" x14ac:dyDescent="0.3">
      <c r="A652" t="s">
        <v>2083</v>
      </c>
      <c r="B652" t="s">
        <v>2084</v>
      </c>
      <c r="C652" t="s">
        <v>3154</v>
      </c>
      <c r="D652" t="s">
        <v>117</v>
      </c>
      <c r="E652">
        <v>3102.1267680000001</v>
      </c>
      <c r="F652">
        <v>1065.5999999999999</v>
      </c>
      <c r="G652">
        <v>-22.6469537791133</v>
      </c>
      <c r="H652">
        <f>(Table2[[#This Row],[1Y Return vs Nifty]]-AVERAGE(Table2[1Y Return vs Nifty]))/_xlfn.STDEV.P(Table2[1Y Return vs Nifty])</f>
        <v>-0.78644817655655086</v>
      </c>
      <c r="I652">
        <v>8.5509660665045697</v>
      </c>
      <c r="J652">
        <f>(Table2[[#This Row],[1M Return vs Nifty]]-AVERAGE(Table2[1M Return vs Nifty]))/_xlfn.STDEV.P(Table2[1M Return vs Nifty])</f>
        <v>0.35819721222317863</v>
      </c>
      <c r="K652">
        <v>-16.5582496551331</v>
      </c>
      <c r="L652">
        <f>(Table2[[#This Row],[6M Return vs Nifty]]-AVERAGE(Table2[6M Return vs Nifty]))/_xlfn.STDEV.P(Table2[6M Return vs Nifty])</f>
        <v>-0.77102006714073978</v>
      </c>
      <c r="M652">
        <v>-3.4603009948411301</v>
      </c>
      <c r="N652">
        <f>(Table2[[#This Row],[1W Return vs Nifty]]-AVERAGE(Table2[1W Return vs Nifty]))/_xlfn.STDEV.P(Table2[1W Return vs Nifty])</f>
        <v>-1.0809667718998694</v>
      </c>
      <c r="O652">
        <v>1063.1300000000001</v>
      </c>
      <c r="P652">
        <v>1074.79605341961</v>
      </c>
      <c r="Q652">
        <v>1105.74213665908</v>
      </c>
      <c r="R652">
        <v>51.259336287332403</v>
      </c>
      <c r="S652" s="1">
        <f>(Table2[[#This Row],[Close Price]]-Table2[[#This Row],[20D EMA]])/Table2[[#This Row],[20D EMA]]</f>
        <v>2.3233282853459122E-3</v>
      </c>
      <c r="T652" s="1">
        <f>(Table2[[#This Row],[Close Price]]-Table2[[#This Row],[50D EMA]])/Table2[[#This Row],[50D EMA]]</f>
        <v>-8.5560915397405457E-3</v>
      </c>
      <c r="U652" s="1">
        <f>(Table2[[#This Row],[Close Price]]-Table2[[#This Row],[200D EMA]])/Table2[[#This Row],[200D EMA]]</f>
        <v>-3.6303343544785788E-2</v>
      </c>
      <c r="V652">
        <v>0.55031735853436903</v>
      </c>
      <c r="W652">
        <v>1054.25</v>
      </c>
      <c r="X652">
        <v>1081</v>
      </c>
      <c r="Y652">
        <v>1051</v>
      </c>
      <c r="Z652">
        <v>1088.8499999999999</v>
      </c>
      <c r="AA652">
        <v>1013.95</v>
      </c>
      <c r="AB652">
        <v>1117</v>
      </c>
      <c r="AC652" s="1">
        <f>(Table2[[#This Row],[Close Price]]/Table2[[#This Row],[Day Low]])-1</f>
        <v>1.0765947355940053E-2</v>
      </c>
      <c r="AD652" s="1">
        <f>(Table2[[#This Row],[Day High]]/Table2[[#This Row],[Close Price]])-1</f>
        <v>1.4451951951952147E-2</v>
      </c>
      <c r="AE652" s="1">
        <f>(Table2[[#This Row],[Close Price]]/Table2[[#This Row],[Current Week Low]])-1</f>
        <v>1.3891531874405283E-2</v>
      </c>
      <c r="AF652" s="1">
        <f>(Table2[[#This Row],[Current Week High]]/Table2[[#This Row],[Close Price]])-1</f>
        <v>2.1818693693693714E-2</v>
      </c>
      <c r="AG652" s="1">
        <f>(Table2[[#This Row],[Close Price]]/Table2[[#This Row],[Current Month Low]])-1</f>
        <v>5.0939395433699852E-2</v>
      </c>
      <c r="AH652" s="1">
        <f>(Table2[[#This Row],[Current Month High]]/Table2[[#This Row],[Close Price]])-1</f>
        <v>4.8235735735735918E-2</v>
      </c>
      <c r="AI652">
        <v>27.533783783783701</v>
      </c>
      <c r="AJ652">
        <v>11.5811518324607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 t="s">
        <v>3191</v>
      </c>
      <c r="AN652">
        <v>3.37</v>
      </c>
      <c r="AO652" t="s">
        <v>3190</v>
      </c>
      <c r="AP652">
        <v>-7.5258442805319998E-3</v>
      </c>
      <c r="AQ652">
        <f>(Table2[[#This Row],[Sharpe Ratio]]-AVERAGE(Table2[Sharpe Ratio]))/_xlfn.STDEV.P(Table2[Sharpe Ratio])</f>
        <v>-0.74724448070451988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592</v>
      </c>
      <c r="AT652">
        <f>_xlfn.RANK.AVG(Table2[[#This Row],[6M Return vs Nifty Z-Score]],Table2[6M Return vs Nifty Z-Score])</f>
        <v>606</v>
      </c>
      <c r="AU652">
        <f>_xlfn.RANK.AVG(Table2[[#This Row],[Sharpe Ratio Z-Score]],Table2[Sharpe Ratio Z-Score])</f>
        <v>574</v>
      </c>
      <c r="AV652">
        <f>(Table2[[#This Row],[Rank 1Y]]+Table2[[#This Row],[Rank 6M]]+Table2[[#This Row],[Rank Sharpe]])/3</f>
        <v>590.66666666666663</v>
      </c>
    </row>
    <row r="653" spans="1:48" x14ac:dyDescent="0.3">
      <c r="A653" t="s">
        <v>1706</v>
      </c>
      <c r="B653" t="s">
        <v>1707</v>
      </c>
      <c r="C653" t="s">
        <v>3158</v>
      </c>
      <c r="D653" t="s">
        <v>256</v>
      </c>
      <c r="E653">
        <v>5112.4543207999996</v>
      </c>
      <c r="F653">
        <v>152</v>
      </c>
      <c r="G653">
        <v>-14.333804672721101</v>
      </c>
      <c r="H653">
        <f>(Table2[[#This Row],[1Y Return vs Nifty]]-AVERAGE(Table2[1Y Return vs Nifty]))/_xlfn.STDEV.P(Table2[1Y Return vs Nifty])</f>
        <v>-0.62493491936238565</v>
      </c>
      <c r="I653">
        <v>-1.61566905772438</v>
      </c>
      <c r="J653">
        <f>(Table2[[#This Row],[1M Return vs Nifty]]-AVERAGE(Table2[1M Return vs Nifty]))/_xlfn.STDEV.P(Table2[1M Return vs Nifty])</f>
        <v>-0.58348360551127099</v>
      </c>
      <c r="K653">
        <v>-13.844624852946399</v>
      </c>
      <c r="L653">
        <f>(Table2[[#This Row],[6M Return vs Nifty]]-AVERAGE(Table2[6M Return vs Nifty]))/_xlfn.STDEV.P(Table2[6M Return vs Nifty])</f>
        <v>-0.68327058215480285</v>
      </c>
      <c r="M653">
        <v>-0.409899689498193</v>
      </c>
      <c r="N653">
        <f>(Table2[[#This Row],[1W Return vs Nifty]]-AVERAGE(Table2[1W Return vs Nifty]))/_xlfn.STDEV.P(Table2[1W Return vs Nifty])</f>
        <v>-0.43519338387983164</v>
      </c>
      <c r="O653">
        <v>154.47</v>
      </c>
      <c r="P653">
        <v>160.79230279106201</v>
      </c>
      <c r="Q653">
        <v>165.277105709697</v>
      </c>
      <c r="R653">
        <v>47.7286169369563</v>
      </c>
      <c r="S653" s="1">
        <f>(Table2[[#This Row],[Close Price]]-Table2[[#This Row],[20D EMA]])/Table2[[#This Row],[20D EMA]]</f>
        <v>-1.5990159901599008E-2</v>
      </c>
      <c r="T653" s="1">
        <f>(Table2[[#This Row],[Close Price]]-Table2[[#This Row],[50D EMA]])/Table2[[#This Row],[50D EMA]]</f>
        <v>-5.4681117431889609E-2</v>
      </c>
      <c r="U653" s="1">
        <f>(Table2[[#This Row],[Close Price]]-Table2[[#This Row],[200D EMA]])/Table2[[#This Row],[200D EMA]]</f>
        <v>-8.0332394814667987E-2</v>
      </c>
      <c r="V653">
        <v>0.47789444680225102</v>
      </c>
      <c r="W653">
        <v>151.06</v>
      </c>
      <c r="X653">
        <v>153.59</v>
      </c>
      <c r="Y653">
        <v>149.54</v>
      </c>
      <c r="Z653">
        <v>153.59</v>
      </c>
      <c r="AA653">
        <v>144.22999999999999</v>
      </c>
      <c r="AB653">
        <v>166.3</v>
      </c>
      <c r="AC653" s="1">
        <f>(Table2[[#This Row],[Close Price]]/Table2[[#This Row],[Day Low]])-1</f>
        <v>6.2226929696809208E-3</v>
      </c>
      <c r="AD653" s="1">
        <f>(Table2[[#This Row],[Day High]]/Table2[[#This Row],[Close Price]])-1</f>
        <v>1.0460526315789531E-2</v>
      </c>
      <c r="AE653" s="1">
        <f>(Table2[[#This Row],[Close Price]]/Table2[[#This Row],[Current Week Low]])-1</f>
        <v>1.6450448040657983E-2</v>
      </c>
      <c r="AF653" s="1">
        <f>(Table2[[#This Row],[Current Week High]]/Table2[[#This Row],[Close Price]])-1</f>
        <v>1.0460526315789531E-2</v>
      </c>
      <c r="AG653" s="1">
        <f>(Table2[[#This Row],[Close Price]]/Table2[[#This Row],[Current Month Low]])-1</f>
        <v>5.387228731886573E-2</v>
      </c>
      <c r="AH653" s="1">
        <f>(Table2[[#This Row],[Current Month High]]/Table2[[#This Row],[Close Price]])-1</f>
        <v>9.4078947368421151E-2</v>
      </c>
      <c r="AI653">
        <v>44.473684210526301</v>
      </c>
      <c r="AJ653">
        <v>16.878123798539001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</v>
      </c>
      <c r="AM653" t="s">
        <v>3191</v>
      </c>
      <c r="AN653">
        <v>-4.49</v>
      </c>
      <c r="AO653" t="s">
        <v>3189</v>
      </c>
      <c r="AP653">
        <v>-5.8039785283094003E-2</v>
      </c>
      <c r="AQ653">
        <f>(Table2[[#This Row],[Sharpe Ratio]]-AVERAGE(Table2[Sharpe Ratio]))/_xlfn.STDEV.P(Table2[Sharpe Ratio])</f>
        <v>-1.330562534794687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528</v>
      </c>
      <c r="AT653">
        <f>_xlfn.RANK.AVG(Table2[[#This Row],[6M Return vs Nifty Z-Score]],Table2[6M Return vs Nifty Z-Score])</f>
        <v>572</v>
      </c>
      <c r="AU653">
        <f>_xlfn.RANK.AVG(Table2[[#This Row],[Sharpe Ratio Z-Score]],Table2[Sharpe Ratio Z-Score])</f>
        <v>675</v>
      </c>
      <c r="AV653">
        <f>(Table2[[#This Row],[Rank 1Y]]+Table2[[#This Row],[Rank 6M]]+Table2[[#This Row],[Rank Sharpe]])/3</f>
        <v>591.66666666666663</v>
      </c>
    </row>
    <row r="654" spans="1:48" x14ac:dyDescent="0.3">
      <c r="A654" t="s">
        <v>1963</v>
      </c>
      <c r="B654" t="s">
        <v>1964</v>
      </c>
      <c r="C654" t="s">
        <v>3146</v>
      </c>
      <c r="D654" t="s">
        <v>229</v>
      </c>
      <c r="E654">
        <v>3596.6942916899998</v>
      </c>
      <c r="F654">
        <v>426.1</v>
      </c>
      <c r="G654">
        <v>-27.7541868854371</v>
      </c>
      <c r="H654">
        <f>(Table2[[#This Row],[1Y Return vs Nifty]]-AVERAGE(Table2[1Y Return vs Nifty]))/_xlfn.STDEV.P(Table2[1Y Return vs Nifty])</f>
        <v>-0.88567481662943914</v>
      </c>
      <c r="I654">
        <v>2.7222967675918301</v>
      </c>
      <c r="J654">
        <f>(Table2[[#This Row],[1M Return vs Nifty]]-AVERAGE(Table2[1M Return vs Nifty]))/_xlfn.STDEV.P(Table2[1M Return vs Nifty])</f>
        <v>-0.18168112555872373</v>
      </c>
      <c r="K654">
        <v>-17.0954663542601</v>
      </c>
      <c r="L654">
        <f>(Table2[[#This Row],[6M Return vs Nifty]]-AVERAGE(Table2[6M Return vs Nifty]))/_xlfn.STDEV.P(Table2[6M Return vs Nifty])</f>
        <v>-0.78839184552228037</v>
      </c>
      <c r="M654">
        <v>4.2136872261846001</v>
      </c>
      <c r="N654">
        <f>(Table2[[#This Row],[1W Return vs Nifty]]-AVERAGE(Table2[1W Return vs Nifty]))/_xlfn.STDEV.P(Table2[1W Return vs Nifty])</f>
        <v>0.5436251676713455</v>
      </c>
      <c r="O654">
        <v>412.28</v>
      </c>
      <c r="P654">
        <v>431.29735000120297</v>
      </c>
      <c r="Q654">
        <v>474.66022288419703</v>
      </c>
      <c r="R654">
        <v>70.293752840765293</v>
      </c>
      <c r="S654" s="1">
        <f>(Table2[[#This Row],[Close Price]]-Table2[[#This Row],[20D EMA]])/Table2[[#This Row],[20D EMA]]</f>
        <v>3.3520908120694796E-2</v>
      </c>
      <c r="T654" s="1">
        <f>(Table2[[#This Row],[Close Price]]-Table2[[#This Row],[50D EMA]])/Table2[[#This Row],[50D EMA]]</f>
        <v>-1.2050502979414209E-2</v>
      </c>
      <c r="U654" s="1">
        <f>(Table2[[#This Row],[Close Price]]-Table2[[#This Row],[200D EMA]])/Table2[[#This Row],[200D EMA]]</f>
        <v>-0.10230522917873457</v>
      </c>
      <c r="V654">
        <v>0.74597451227912603</v>
      </c>
      <c r="W654">
        <v>417.45</v>
      </c>
      <c r="X654">
        <v>428.7</v>
      </c>
      <c r="Y654">
        <v>395.6</v>
      </c>
      <c r="Z654">
        <v>428.7</v>
      </c>
      <c r="AA654">
        <v>382.35</v>
      </c>
      <c r="AB654">
        <v>439</v>
      </c>
      <c r="AC654" s="1">
        <f>(Table2[[#This Row],[Close Price]]/Table2[[#This Row],[Day Low]])-1</f>
        <v>2.0721044436459612E-2</v>
      </c>
      <c r="AD654" s="1">
        <f>(Table2[[#This Row],[Day High]]/Table2[[#This Row],[Close Price]])-1</f>
        <v>6.1018540248767295E-3</v>
      </c>
      <c r="AE654" s="1">
        <f>(Table2[[#This Row],[Close Price]]/Table2[[#This Row],[Current Week Low]])-1</f>
        <v>7.7098078867543052E-2</v>
      </c>
      <c r="AF654" s="1">
        <f>(Table2[[#This Row],[Current Week High]]/Table2[[#This Row],[Close Price]])-1</f>
        <v>6.1018540248767295E-3</v>
      </c>
      <c r="AG654" s="1">
        <f>(Table2[[#This Row],[Close Price]]/Table2[[#This Row],[Current Month Low]])-1</f>
        <v>0.11442395710736242</v>
      </c>
      <c r="AH654" s="1">
        <f>(Table2[[#This Row],[Current Month High]]/Table2[[#This Row],[Close Price]])-1</f>
        <v>3.0274583431119328E-2</v>
      </c>
      <c r="AI654">
        <v>64.045998591879794</v>
      </c>
      <c r="AJ654">
        <v>11.4423957107362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-0.05</v>
      </c>
      <c r="AM654" t="s">
        <v>3189</v>
      </c>
      <c r="AN654">
        <v>0.39</v>
      </c>
      <c r="AO654" t="s">
        <v>3190</v>
      </c>
      <c r="AQ654">
        <f>(Table2[[#This Row],[Sharpe Ratio]]-AVERAGE(Table2[Sharpe Ratio]))/_xlfn.STDEV.P(Table2[Sharpe Ratio])</f>
        <v>-0.66033855426170107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631</v>
      </c>
      <c r="AT654">
        <f>_xlfn.RANK.AVG(Table2[[#This Row],[6M Return vs Nifty Z-Score]],Table2[6M Return vs Nifty Z-Score])</f>
        <v>612</v>
      </c>
      <c r="AU654">
        <f>_xlfn.RANK.AVG(Table2[[#This Row],[Sharpe Ratio Z-Score]],Table2[Sharpe Ratio Z-Score])</f>
        <v>533</v>
      </c>
      <c r="AV654">
        <f>(Table2[[#This Row],[Rank 1Y]]+Table2[[#This Row],[Rank 6M]]+Table2[[#This Row],[Rank Sharpe]])/3</f>
        <v>592</v>
      </c>
    </row>
    <row r="655" spans="1:48" x14ac:dyDescent="0.3">
      <c r="A655" t="s">
        <v>519</v>
      </c>
      <c r="B655" t="s">
        <v>520</v>
      </c>
      <c r="C655" t="s">
        <v>3146</v>
      </c>
      <c r="D655" t="s">
        <v>125</v>
      </c>
      <c r="E655">
        <v>40731.927480699997</v>
      </c>
      <c r="F655">
        <v>313.39999999999998</v>
      </c>
      <c r="G655">
        <v>-29.905241548335798</v>
      </c>
      <c r="H655">
        <f>(Table2[[#This Row],[1Y Return vs Nifty]]-AVERAGE(Table2[1Y Return vs Nifty]))/_xlfn.STDEV.P(Table2[1Y Return vs Nifty])</f>
        <v>-0.92746690294487899</v>
      </c>
      <c r="I655">
        <v>-1.7047623064403401</v>
      </c>
      <c r="J655">
        <f>(Table2[[#This Row],[1M Return vs Nifty]]-AVERAGE(Table2[1M Return vs Nifty]))/_xlfn.STDEV.P(Table2[1M Return vs Nifty])</f>
        <v>-0.59173583471791591</v>
      </c>
      <c r="K655">
        <v>-11.8293060820973</v>
      </c>
      <c r="L655">
        <f>(Table2[[#This Row],[6M Return vs Nifty]]-AVERAGE(Table2[6M Return vs Nifty]))/_xlfn.STDEV.P(Table2[6M Return vs Nifty])</f>
        <v>-0.6181019619085566</v>
      </c>
      <c r="M655">
        <v>2.5001680949382998</v>
      </c>
      <c r="N655">
        <f>(Table2[[#This Row],[1W Return vs Nifty]]-AVERAGE(Table2[1W Return vs Nifty]))/_xlfn.STDEV.P(Table2[1W Return vs Nifty])</f>
        <v>0.18087123989013726</v>
      </c>
      <c r="O655">
        <v>318.95999999999998</v>
      </c>
      <c r="P655">
        <v>330.79036332797199</v>
      </c>
      <c r="Q655">
        <v>347.55314638309602</v>
      </c>
      <c r="R655">
        <v>48.734106123699199</v>
      </c>
      <c r="S655" s="1">
        <f>(Table2[[#This Row],[Close Price]]-Table2[[#This Row],[20D EMA]])/Table2[[#This Row],[20D EMA]]</f>
        <v>-1.7431652871833465E-2</v>
      </c>
      <c r="T655" s="1">
        <f>(Table2[[#This Row],[Close Price]]-Table2[[#This Row],[50D EMA]])/Table2[[#This Row],[50D EMA]]</f>
        <v>-5.2572158248545518E-2</v>
      </c>
      <c r="U655" s="1">
        <f>(Table2[[#This Row],[Close Price]]-Table2[[#This Row],[200D EMA]])/Table2[[#This Row],[200D EMA]]</f>
        <v>-9.8267406693105269E-2</v>
      </c>
      <c r="V655">
        <v>2.1174155285156901</v>
      </c>
      <c r="W655">
        <v>310.2</v>
      </c>
      <c r="X655">
        <v>325</v>
      </c>
      <c r="Y655">
        <v>287.05</v>
      </c>
      <c r="Z655">
        <v>325</v>
      </c>
      <c r="AA655">
        <v>279</v>
      </c>
      <c r="AB655">
        <v>352.8</v>
      </c>
      <c r="AC655" s="1">
        <f>(Table2[[#This Row],[Close Price]]/Table2[[#This Row],[Day Low]])-1</f>
        <v>1.0315925209542165E-2</v>
      </c>
      <c r="AD655" s="1">
        <f>(Table2[[#This Row],[Day High]]/Table2[[#This Row],[Close Price]])-1</f>
        <v>3.7013401403956703E-2</v>
      </c>
      <c r="AE655" s="1">
        <f>(Table2[[#This Row],[Close Price]]/Table2[[#This Row],[Current Week Low]])-1</f>
        <v>9.1795854380769759E-2</v>
      </c>
      <c r="AF655" s="1">
        <f>(Table2[[#This Row],[Current Week High]]/Table2[[#This Row],[Close Price]])-1</f>
        <v>3.7013401403956703E-2</v>
      </c>
      <c r="AG655" s="1">
        <f>(Table2[[#This Row],[Close Price]]/Table2[[#This Row],[Current Month Low]])-1</f>
        <v>0.12329749103942644</v>
      </c>
      <c r="AH655" s="1">
        <f>(Table2[[#This Row],[Current Month High]]/Table2[[#This Row],[Close Price]])-1</f>
        <v>0.12571793235481832</v>
      </c>
      <c r="AI655">
        <v>30.982769623484302</v>
      </c>
      <c r="AJ655">
        <v>12.3297491039426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-0.03</v>
      </c>
      <c r="AM655" t="s">
        <v>3189</v>
      </c>
      <c r="AN655">
        <v>-6.07</v>
      </c>
      <c r="AO655" t="s">
        <v>3189</v>
      </c>
      <c r="AP655">
        <v>-1.6200414162625E-2</v>
      </c>
      <c r="AQ655">
        <f>(Table2[[#This Row],[Sharpe Ratio]]-AVERAGE(Table2[Sharpe Ratio]))/_xlfn.STDEV.P(Table2[Sharpe Ratio])</f>
        <v>-0.84741550524277587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642</v>
      </c>
      <c r="AT655">
        <f>_xlfn.RANK.AVG(Table2[[#This Row],[6M Return vs Nifty Z-Score]],Table2[6M Return vs Nifty Z-Score])</f>
        <v>540</v>
      </c>
      <c r="AU655">
        <f>_xlfn.RANK.AVG(Table2[[#This Row],[Sharpe Ratio Z-Score]],Table2[Sharpe Ratio Z-Score])</f>
        <v>595</v>
      </c>
      <c r="AV655">
        <f>(Table2[[#This Row],[Rank 1Y]]+Table2[[#This Row],[Rank 6M]]+Table2[[#This Row],[Rank Sharpe]])/3</f>
        <v>592.33333333333337</v>
      </c>
    </row>
    <row r="656" spans="1:48" x14ac:dyDescent="0.3">
      <c r="A656" t="s">
        <v>1198</v>
      </c>
      <c r="B656" t="s">
        <v>1199</v>
      </c>
      <c r="C656" t="s">
        <v>3158</v>
      </c>
      <c r="D656" t="s">
        <v>499</v>
      </c>
      <c r="E656">
        <v>10086.83917569</v>
      </c>
      <c r="F656">
        <v>1972.55</v>
      </c>
      <c r="G656">
        <v>-29.2404652430283</v>
      </c>
      <c r="H656">
        <f>(Table2[[#This Row],[1Y Return vs Nifty]]-AVERAGE(Table2[1Y Return vs Nifty]))/_xlfn.STDEV.P(Table2[1Y Return vs Nifty])</f>
        <v>-0.91455119735586743</v>
      </c>
      <c r="I656">
        <v>-0.22662268284204701</v>
      </c>
      <c r="J656">
        <f>(Table2[[#This Row],[1M Return vs Nifty]]-AVERAGE(Table2[1M Return vs Nifty]))/_xlfn.STDEV.P(Table2[1M Return vs Nifty])</f>
        <v>-0.45482369884726831</v>
      </c>
      <c r="K656">
        <v>-2.7366536082377002</v>
      </c>
      <c r="L656">
        <f>(Table2[[#This Row],[6M Return vs Nifty]]-AVERAGE(Table2[6M Return vs Nifty]))/_xlfn.STDEV.P(Table2[6M Return vs Nifty])</f>
        <v>-0.324076210413973</v>
      </c>
      <c r="M656">
        <v>-1.50649625816315</v>
      </c>
      <c r="N656">
        <f>(Table2[[#This Row],[1W Return vs Nifty]]-AVERAGE(Table2[1W Return vs Nifty]))/_xlfn.STDEV.P(Table2[1W Return vs Nifty])</f>
        <v>-0.6673441111292433</v>
      </c>
      <c r="O656">
        <v>2004.44</v>
      </c>
      <c r="P656">
        <v>2085.0201516221</v>
      </c>
      <c r="Q656">
        <v>2144.9843560660202</v>
      </c>
      <c r="R656">
        <v>47.923436507673699</v>
      </c>
      <c r="S656" s="1">
        <f>(Table2[[#This Row],[Close Price]]-Table2[[#This Row],[20D EMA]])/Table2[[#This Row],[20D EMA]]</f>
        <v>-1.5909680509269473E-2</v>
      </c>
      <c r="T656" s="1">
        <f>(Table2[[#This Row],[Close Price]]-Table2[[#This Row],[50D EMA]])/Table2[[#This Row],[50D EMA]]</f>
        <v>-5.3941997411680043E-2</v>
      </c>
      <c r="U656" s="1">
        <f>(Table2[[#This Row],[Close Price]]-Table2[[#This Row],[200D EMA]])/Table2[[#This Row],[200D EMA]]</f>
        <v>-8.0389563484869003E-2</v>
      </c>
      <c r="V656">
        <v>0.21523154699769401</v>
      </c>
      <c r="W656">
        <v>1956.4</v>
      </c>
      <c r="X656">
        <v>2005.75</v>
      </c>
      <c r="Y656">
        <v>1906</v>
      </c>
      <c r="Z656">
        <v>2005.75</v>
      </c>
      <c r="AA656">
        <v>1903.55</v>
      </c>
      <c r="AB656">
        <v>2270</v>
      </c>
      <c r="AC656" s="1">
        <f>(Table2[[#This Row],[Close Price]]/Table2[[#This Row],[Day Low]])-1</f>
        <v>8.2549580862809613E-3</v>
      </c>
      <c r="AD656" s="1">
        <f>(Table2[[#This Row],[Day High]]/Table2[[#This Row],[Close Price]])-1</f>
        <v>1.6831005551190215E-2</v>
      </c>
      <c r="AE656" s="1">
        <f>(Table2[[#This Row],[Close Price]]/Table2[[#This Row],[Current Week Low]])-1</f>
        <v>3.4916054564533061E-2</v>
      </c>
      <c r="AF656" s="1">
        <f>(Table2[[#This Row],[Current Week High]]/Table2[[#This Row],[Close Price]])-1</f>
        <v>1.6831005551190215E-2</v>
      </c>
      <c r="AG656" s="1">
        <f>(Table2[[#This Row],[Close Price]]/Table2[[#This Row],[Current Month Low]])-1</f>
        <v>3.6248062829975503E-2</v>
      </c>
      <c r="AH656" s="1">
        <f>(Table2[[#This Row],[Current Month High]]/Table2[[#This Row],[Close Price]])-1</f>
        <v>0.15079465666269543</v>
      </c>
      <c r="AI656">
        <v>38.653012597906198</v>
      </c>
      <c r="AJ656">
        <v>9.1012168141592902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-0.06</v>
      </c>
      <c r="AM656" t="s">
        <v>3189</v>
      </c>
      <c r="AN656">
        <v>-4.0599999999999996</v>
      </c>
      <c r="AO656" t="s">
        <v>3189</v>
      </c>
      <c r="AP656">
        <v>-0.119025931772586</v>
      </c>
      <c r="AQ656">
        <f>(Table2[[#This Row],[Sharpe Ratio]]-AVERAGE(Table2[Sharpe Ratio]))/_xlfn.STDEV.P(Table2[Sharpe Ratio])</f>
        <v>-2.0348101066660655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636</v>
      </c>
      <c r="AT656">
        <f>_xlfn.RANK.AVG(Table2[[#This Row],[6M Return vs Nifty Z-Score]],Table2[6M Return vs Nifty Z-Score])</f>
        <v>416</v>
      </c>
      <c r="AU656">
        <f>_xlfn.RANK.AVG(Table2[[#This Row],[Sharpe Ratio Z-Score]],Table2[Sharpe Ratio Z-Score])</f>
        <v>726</v>
      </c>
      <c r="AV656">
        <f>(Table2[[#This Row],[Rank 1Y]]+Table2[[#This Row],[Rank 6M]]+Table2[[#This Row],[Rank Sharpe]])/3</f>
        <v>592.66666666666663</v>
      </c>
    </row>
    <row r="657" spans="1:48" x14ac:dyDescent="0.3">
      <c r="A657" t="s">
        <v>955</v>
      </c>
      <c r="B657" t="s">
        <v>956</v>
      </c>
      <c r="C657" t="s">
        <v>3144</v>
      </c>
      <c r="D657" t="s">
        <v>54</v>
      </c>
      <c r="E657">
        <v>15736.30021523</v>
      </c>
      <c r="F657">
        <v>986.3</v>
      </c>
      <c r="G657">
        <v>-61.910393968202101</v>
      </c>
      <c r="H657">
        <f>(Table2[[#This Row],[1Y Return vs Nifty]]-AVERAGE(Table2[1Y Return vs Nifty]))/_xlfn.STDEV.P(Table2[1Y Return vs Nifty])</f>
        <v>-1.5492837798193171</v>
      </c>
      <c r="I657">
        <v>5.5417552572290303</v>
      </c>
      <c r="J657">
        <f>(Table2[[#This Row],[1M Return vs Nifty]]-AVERAGE(Table2[1M Return vs Nifty]))/_xlfn.STDEV.P(Table2[1M Return vs Nifty])</f>
        <v>7.9470174123751666E-2</v>
      </c>
      <c r="K657">
        <v>-31.323154088586399</v>
      </c>
      <c r="L657">
        <f>(Table2[[#This Row],[6M Return vs Nifty]]-AVERAGE(Table2[6M Return vs Nifty]))/_xlfn.STDEV.P(Table2[6M Return vs Nifty])</f>
        <v>-1.2484673394600636</v>
      </c>
      <c r="M657">
        <v>7.5560949737719403</v>
      </c>
      <c r="N657">
        <f>(Table2[[#This Row],[1W Return vs Nifty]]-AVERAGE(Table2[1W Return vs Nifty]))/_xlfn.STDEV.P(Table2[1W Return vs Nifty])</f>
        <v>1.2512166480196141</v>
      </c>
      <c r="O657">
        <v>947.83</v>
      </c>
      <c r="P657">
        <v>1023.94781250724</v>
      </c>
      <c r="Q657">
        <v>1230.1727135358301</v>
      </c>
      <c r="R657">
        <v>69.696317135413594</v>
      </c>
      <c r="S657" s="1">
        <f>(Table2[[#This Row],[Close Price]]-Table2[[#This Row],[20D EMA]])/Table2[[#This Row],[20D EMA]]</f>
        <v>4.0587447116043923E-2</v>
      </c>
      <c r="T657" s="1">
        <f>(Table2[[#This Row],[Close Price]]-Table2[[#This Row],[50D EMA]])/Table2[[#This Row],[50D EMA]]</f>
        <v>-3.6767315723889811E-2</v>
      </c>
      <c r="U657" s="1">
        <f>(Table2[[#This Row],[Close Price]]-Table2[[#This Row],[200D EMA]])/Table2[[#This Row],[200D EMA]]</f>
        <v>-0.19824266206887142</v>
      </c>
      <c r="V657">
        <v>1.0774062735919301</v>
      </c>
      <c r="W657">
        <v>975</v>
      </c>
      <c r="X657">
        <v>1015</v>
      </c>
      <c r="Y657">
        <v>896.5</v>
      </c>
      <c r="Z657">
        <v>1015</v>
      </c>
      <c r="AA657">
        <v>860</v>
      </c>
      <c r="AB657">
        <v>1015</v>
      </c>
      <c r="AC657" s="1">
        <f>(Table2[[#This Row],[Close Price]]/Table2[[#This Row],[Day Low]])-1</f>
        <v>1.1589743589743629E-2</v>
      </c>
      <c r="AD657" s="1">
        <f>(Table2[[#This Row],[Day High]]/Table2[[#This Row],[Close Price]])-1</f>
        <v>2.9098651525904851E-2</v>
      </c>
      <c r="AE657" s="1">
        <f>(Table2[[#This Row],[Close Price]]/Table2[[#This Row],[Current Week Low]])-1</f>
        <v>0.10016731734523132</v>
      </c>
      <c r="AF657" s="1">
        <f>(Table2[[#This Row],[Current Week High]]/Table2[[#This Row],[Close Price]])-1</f>
        <v>2.9098651525904851E-2</v>
      </c>
      <c r="AG657" s="1">
        <f>(Table2[[#This Row],[Close Price]]/Table2[[#This Row],[Current Month Low]])-1</f>
        <v>0.14686046511627904</v>
      </c>
      <c r="AH657" s="1">
        <f>(Table2[[#This Row],[Current Month High]]/Table2[[#This Row],[Close Price]])-1</f>
        <v>2.9098651525904851E-2</v>
      </c>
      <c r="AI657">
        <v>82.094697353746298</v>
      </c>
      <c r="AJ657">
        <v>14.6860465116279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-0.19</v>
      </c>
      <c r="AM657" t="s">
        <v>3189</v>
      </c>
      <c r="AN657">
        <v>7.15</v>
      </c>
      <c r="AO657" t="s">
        <v>3190</v>
      </c>
      <c r="AP657">
        <v>6.1398430355728999E-2</v>
      </c>
      <c r="AQ657">
        <f>(Table2[[#This Row],[Sharpe Ratio]]-AVERAGE(Table2[Sharpe Ratio]))/_xlfn.STDEV.P(Table2[Sharpe Ratio])</f>
        <v>4.8669933464053933E-2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730</v>
      </c>
      <c r="AT657">
        <f>_xlfn.RANK.AVG(Table2[[#This Row],[6M Return vs Nifty Z-Score]],Table2[6M Return vs Nifty Z-Score])</f>
        <v>710</v>
      </c>
      <c r="AU657">
        <f>_xlfn.RANK.AVG(Table2[[#This Row],[Sharpe Ratio Z-Score]],Table2[Sharpe Ratio Z-Score])</f>
        <v>342</v>
      </c>
      <c r="AV657">
        <f>(Table2[[#This Row],[Rank 1Y]]+Table2[[#This Row],[Rank 6M]]+Table2[[#This Row],[Rank Sharpe]])/3</f>
        <v>594</v>
      </c>
    </row>
    <row r="658" spans="1:48" x14ac:dyDescent="0.3">
      <c r="A658" t="s">
        <v>1470</v>
      </c>
      <c r="B658" t="s">
        <v>1471</v>
      </c>
      <c r="C658" t="s">
        <v>3153</v>
      </c>
      <c r="D658" t="s">
        <v>451</v>
      </c>
      <c r="E658">
        <v>7103.5339774800004</v>
      </c>
      <c r="F658">
        <v>500.2</v>
      </c>
      <c r="G658">
        <v>-38.024948180058601</v>
      </c>
      <c r="H658">
        <f>(Table2[[#This Row],[1Y Return vs Nifty]]-AVERAGE(Table2[1Y Return vs Nifty]))/_xlfn.STDEV.P(Table2[1Y Return vs Nifty])</f>
        <v>-1.0852218341709066</v>
      </c>
      <c r="I658">
        <v>8.5667925169856094</v>
      </c>
      <c r="J658">
        <f>(Table2[[#This Row],[1M Return vs Nifty]]-AVERAGE(Table2[1M Return vs Nifty]))/_xlfn.STDEV.P(Table2[1M Return vs Nifty])</f>
        <v>0.35966313134476702</v>
      </c>
      <c r="K658">
        <v>-6.1342615865195897</v>
      </c>
      <c r="L658">
        <f>(Table2[[#This Row],[6M Return vs Nifty]]-AVERAGE(Table2[6M Return vs Nifty]))/_xlfn.STDEV.P(Table2[6M Return vs Nifty])</f>
        <v>-0.43394340724903269</v>
      </c>
      <c r="M658">
        <v>4.57733993221715</v>
      </c>
      <c r="N658">
        <f>(Table2[[#This Row],[1W Return vs Nifty]]-AVERAGE(Table2[1W Return vs Nifty]))/_xlfn.STDEV.P(Table2[1W Return vs Nifty])</f>
        <v>0.62061085464504462</v>
      </c>
      <c r="O658">
        <v>487.07</v>
      </c>
      <c r="P658">
        <v>492.41978081650501</v>
      </c>
      <c r="Q658">
        <v>512.61889168283096</v>
      </c>
      <c r="R658">
        <v>64.749326837179794</v>
      </c>
      <c r="S658" s="1">
        <f>(Table2[[#This Row],[Close Price]]-Table2[[#This Row],[20D EMA]])/Table2[[#This Row],[20D EMA]]</f>
        <v>2.6957110887552087E-2</v>
      </c>
      <c r="T658" s="1">
        <f>(Table2[[#This Row],[Close Price]]-Table2[[#This Row],[50D EMA]])/Table2[[#This Row],[50D EMA]]</f>
        <v>1.5799972882068671E-2</v>
      </c>
      <c r="U658" s="1">
        <f>(Table2[[#This Row],[Close Price]]-Table2[[#This Row],[200D EMA]])/Table2[[#This Row],[200D EMA]]</f>
        <v>-2.4226363648171646E-2</v>
      </c>
      <c r="V658">
        <v>0.57763929880565101</v>
      </c>
      <c r="W658">
        <v>492.35</v>
      </c>
      <c r="X658">
        <v>505.5</v>
      </c>
      <c r="Y658">
        <v>491.2</v>
      </c>
      <c r="Z658">
        <v>507.3</v>
      </c>
      <c r="AA658">
        <v>456.95</v>
      </c>
      <c r="AB658">
        <v>509.4</v>
      </c>
      <c r="AC658" s="1">
        <f>(Table2[[#This Row],[Close Price]]/Table2[[#This Row],[Day Low]])-1</f>
        <v>1.5943942317456994E-2</v>
      </c>
      <c r="AD658" s="1">
        <f>(Table2[[#This Row],[Day High]]/Table2[[#This Row],[Close Price]])-1</f>
        <v>1.0595761695321837E-2</v>
      </c>
      <c r="AE658" s="1">
        <f>(Table2[[#This Row],[Close Price]]/Table2[[#This Row],[Current Week Low]])-1</f>
        <v>1.8322475570032637E-2</v>
      </c>
      <c r="AF658" s="1">
        <f>(Table2[[#This Row],[Current Week High]]/Table2[[#This Row],[Close Price]])-1</f>
        <v>1.4194322271091631E-2</v>
      </c>
      <c r="AG658" s="1">
        <f>(Table2[[#This Row],[Close Price]]/Table2[[#This Row],[Current Month Low]])-1</f>
        <v>9.4649305175620979E-2</v>
      </c>
      <c r="AH658" s="1">
        <f>(Table2[[#This Row],[Current Month High]]/Table2[[#This Row],[Close Price]])-1</f>
        <v>1.8392642942822945E-2</v>
      </c>
      <c r="AI658">
        <v>33.506597361055498</v>
      </c>
      <c r="AJ658">
        <v>16.732788798133001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0.11</v>
      </c>
      <c r="AM658" t="s">
        <v>3190</v>
      </c>
      <c r="AN658">
        <v>6.62</v>
      </c>
      <c r="AO658" t="s">
        <v>3190</v>
      </c>
      <c r="AP658">
        <v>-3.9582311406754001E-2</v>
      </c>
      <c r="AQ658">
        <f>(Table2[[#This Row],[Sharpe Ratio]]-AVERAGE(Table2[Sharpe Ratio]))/_xlfn.STDEV.P(Table2[Sharpe Ratio])</f>
        <v>-1.1174218149997164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678</v>
      </c>
      <c r="AT658">
        <f>_xlfn.RANK.AVG(Table2[[#This Row],[6M Return vs Nifty Z-Score]],Table2[6M Return vs Nifty Z-Score])</f>
        <v>466</v>
      </c>
      <c r="AU658">
        <f>_xlfn.RANK.AVG(Table2[[#This Row],[Sharpe Ratio Z-Score]],Table2[Sharpe Ratio Z-Score])</f>
        <v>640</v>
      </c>
      <c r="AV658">
        <f>(Table2[[#This Row],[Rank 1Y]]+Table2[[#This Row],[Rank 6M]]+Table2[[#This Row],[Rank Sharpe]])/3</f>
        <v>594.66666666666663</v>
      </c>
    </row>
    <row r="659" spans="1:48" x14ac:dyDescent="0.3">
      <c r="A659" t="s">
        <v>1490</v>
      </c>
      <c r="B659" t="s">
        <v>1491</v>
      </c>
      <c r="C659" t="s">
        <v>3144</v>
      </c>
      <c r="D659" t="s">
        <v>24</v>
      </c>
      <c r="E659">
        <v>6933.3405102079996</v>
      </c>
      <c r="F659">
        <v>35.840000000000003</v>
      </c>
      <c r="G659">
        <v>-53.863469255164397</v>
      </c>
      <c r="H659">
        <f>(Table2[[#This Row],[1Y Return vs Nifty]]-AVERAGE(Table2[1Y Return vs Nifty]))/_xlfn.STDEV.P(Table2[1Y Return vs Nifty])</f>
        <v>-1.3929429029547868</v>
      </c>
      <c r="I659">
        <v>-4.4881165927720801</v>
      </c>
      <c r="J659">
        <f>(Table2[[#This Row],[1M Return vs Nifty]]-AVERAGE(Table2[1M Return vs Nifty]))/_xlfn.STDEV.P(Table2[1M Return vs Nifty])</f>
        <v>-0.84954299592419946</v>
      </c>
      <c r="K659">
        <v>-36.923762287562397</v>
      </c>
      <c r="L659">
        <f>(Table2[[#This Row],[6M Return vs Nifty]]-AVERAGE(Table2[6M Return vs Nifty]))/_xlfn.STDEV.P(Table2[6M Return vs Nifty])</f>
        <v>-1.429572142405606</v>
      </c>
      <c r="M659">
        <v>-2.5950700002997902</v>
      </c>
      <c r="N659">
        <f>(Table2[[#This Row],[1W Return vs Nifty]]-AVERAGE(Table2[1W Return vs Nifty]))/_xlfn.STDEV.P(Table2[1W Return vs Nifty])</f>
        <v>-0.89779639697698954</v>
      </c>
      <c r="O659">
        <v>35.22</v>
      </c>
      <c r="P659">
        <v>37.692518853619802</v>
      </c>
      <c r="Q659">
        <v>43.647748628562098</v>
      </c>
      <c r="R659">
        <v>62.367943920010703</v>
      </c>
      <c r="S659" s="1">
        <f>(Table2[[#This Row],[Close Price]]-Table2[[#This Row],[20D EMA]])/Table2[[#This Row],[20D EMA]]</f>
        <v>1.7603634298694052E-2</v>
      </c>
      <c r="T659" s="1">
        <f>(Table2[[#This Row],[Close Price]]-Table2[[#This Row],[50D EMA]])/Table2[[#This Row],[50D EMA]]</f>
        <v>-4.9148184041881614E-2</v>
      </c>
      <c r="U659" s="1">
        <f>(Table2[[#This Row],[Close Price]]-Table2[[#This Row],[200D EMA]])/Table2[[#This Row],[200D EMA]]</f>
        <v>-0.17888090162462311</v>
      </c>
      <c r="V659">
        <v>1.4885690874179101</v>
      </c>
      <c r="W659">
        <v>33.6</v>
      </c>
      <c r="X659">
        <v>36.549999999999997</v>
      </c>
      <c r="Y659">
        <v>32.229999999999997</v>
      </c>
      <c r="Z659">
        <v>36.549999999999997</v>
      </c>
      <c r="AA659">
        <v>32.01</v>
      </c>
      <c r="AB659">
        <v>40.1</v>
      </c>
      <c r="AC659" s="1">
        <f>(Table2[[#This Row],[Close Price]]/Table2[[#This Row],[Day Low]])-1</f>
        <v>6.6666666666666652E-2</v>
      </c>
      <c r="AD659" s="1">
        <f>(Table2[[#This Row],[Day High]]/Table2[[#This Row],[Close Price]])-1</f>
        <v>1.9810267857142572E-2</v>
      </c>
      <c r="AE659" s="1">
        <f>(Table2[[#This Row],[Close Price]]/Table2[[#This Row],[Current Week Low]])-1</f>
        <v>0.11200744647843641</v>
      </c>
      <c r="AF659" s="1">
        <f>(Table2[[#This Row],[Current Week High]]/Table2[[#This Row],[Close Price]])-1</f>
        <v>1.9810267857142572E-2</v>
      </c>
      <c r="AG659" s="1">
        <f>(Table2[[#This Row],[Close Price]]/Table2[[#This Row],[Current Month Low]])-1</f>
        <v>0.11965010934083109</v>
      </c>
      <c r="AH659" s="1">
        <f>(Table2[[#This Row],[Current Month High]]/Table2[[#This Row],[Close Price]])-1</f>
        <v>0.11886160714285698</v>
      </c>
      <c r="AI659">
        <v>75.781249999999901</v>
      </c>
      <c r="AJ659">
        <v>11.9650109340831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-0.17</v>
      </c>
      <c r="AM659" t="s">
        <v>3189</v>
      </c>
      <c r="AN659">
        <v>-3.91</v>
      </c>
      <c r="AO659" t="s">
        <v>3189</v>
      </c>
      <c r="AP659">
        <v>6.2174500746029003E-2</v>
      </c>
      <c r="AQ659">
        <f>(Table2[[#This Row],[Sharpe Ratio]]-AVERAGE(Table2[Sharpe Ratio]))/_xlfn.STDEV.P(Table2[Sharpe Ratio])</f>
        <v>5.7631734125852131E-2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724</v>
      </c>
      <c r="AT659">
        <f>_xlfn.RANK.AVG(Table2[[#This Row],[6M Return vs Nifty Z-Score]],Table2[6M Return vs Nifty Z-Score])</f>
        <v>724</v>
      </c>
      <c r="AU659">
        <f>_xlfn.RANK.AVG(Table2[[#This Row],[Sharpe Ratio Z-Score]],Table2[Sharpe Ratio Z-Score])</f>
        <v>338</v>
      </c>
      <c r="AV659">
        <f>(Table2[[#This Row],[Rank 1Y]]+Table2[[#This Row],[Rank 6M]]+Table2[[#This Row],[Rank Sharpe]])/3</f>
        <v>595.33333333333337</v>
      </c>
    </row>
    <row r="660" spans="1:48" x14ac:dyDescent="0.3">
      <c r="A660" t="s">
        <v>2268</v>
      </c>
      <c r="B660" t="s">
        <v>2269</v>
      </c>
      <c r="C660" t="s">
        <v>3156</v>
      </c>
      <c r="D660" t="s">
        <v>574</v>
      </c>
      <c r="E660">
        <v>2455.2925001210001</v>
      </c>
      <c r="F660">
        <v>166.63</v>
      </c>
      <c r="G660">
        <v>-64.481269256412901</v>
      </c>
      <c r="H660">
        <f>(Table2[[#This Row],[1Y Return vs Nifty]]-AVERAGE(Table2[1Y Return vs Nifty]))/_xlfn.STDEV.P(Table2[1Y Return vs Nifty])</f>
        <v>-1.5992324137635383</v>
      </c>
      <c r="I660">
        <v>2.6429368555030801</v>
      </c>
      <c r="J660">
        <f>(Table2[[#This Row],[1M Return vs Nifty]]-AVERAGE(Table2[1M Return vs Nifty]))/_xlfn.STDEV.P(Table2[1M Return vs Nifty])</f>
        <v>-0.18903180806064307</v>
      </c>
      <c r="K660">
        <v>-10.394583152146399</v>
      </c>
      <c r="L660">
        <f>(Table2[[#This Row],[6M Return vs Nifty]]-AVERAGE(Table2[6M Return vs Nifty]))/_xlfn.STDEV.P(Table2[6M Return vs Nifty])</f>
        <v>-0.57170785536175028</v>
      </c>
      <c r="M660">
        <v>0.88123423696564696</v>
      </c>
      <c r="N660">
        <f>(Table2[[#This Row],[1W Return vs Nifty]]-AVERAGE(Table2[1W Return vs Nifty]))/_xlfn.STDEV.P(Table2[1W Return vs Nifty])</f>
        <v>-0.16185887913130595</v>
      </c>
      <c r="O660">
        <v>166.07</v>
      </c>
      <c r="P660">
        <v>169.272320736464</v>
      </c>
      <c r="Q660">
        <v>192.73889708037601</v>
      </c>
      <c r="R660">
        <v>56.739424781762402</v>
      </c>
      <c r="S660" s="1">
        <f>(Table2[[#This Row],[Close Price]]-Table2[[#This Row],[20D EMA]])/Table2[[#This Row],[20D EMA]]</f>
        <v>3.372072017823823E-3</v>
      </c>
      <c r="T660" s="1">
        <f>(Table2[[#This Row],[Close Price]]-Table2[[#This Row],[50D EMA]])/Table2[[#This Row],[50D EMA]]</f>
        <v>-1.5609880723368627E-2</v>
      </c>
      <c r="U660" s="1">
        <f>(Table2[[#This Row],[Close Price]]-Table2[[#This Row],[200D EMA]])/Table2[[#This Row],[200D EMA]]</f>
        <v>-0.13546252197078867</v>
      </c>
      <c r="V660">
        <v>0.67133109796881996</v>
      </c>
      <c r="W660">
        <v>164.06</v>
      </c>
      <c r="X660">
        <v>168.9</v>
      </c>
      <c r="Y660">
        <v>159.5</v>
      </c>
      <c r="Z660">
        <v>168.9</v>
      </c>
      <c r="AA660">
        <v>156.06</v>
      </c>
      <c r="AB660">
        <v>184.4</v>
      </c>
      <c r="AC660" s="1">
        <f>(Table2[[#This Row],[Close Price]]/Table2[[#This Row],[Day Low]])-1</f>
        <v>1.5665000609533131E-2</v>
      </c>
      <c r="AD660" s="1">
        <f>(Table2[[#This Row],[Day High]]/Table2[[#This Row],[Close Price]])-1</f>
        <v>1.3622997059353104E-2</v>
      </c>
      <c r="AE660" s="1">
        <f>(Table2[[#This Row],[Close Price]]/Table2[[#This Row],[Current Week Low]])-1</f>
        <v>4.4702194357366665E-2</v>
      </c>
      <c r="AF660" s="1">
        <f>(Table2[[#This Row],[Current Week High]]/Table2[[#This Row],[Close Price]])-1</f>
        <v>1.3622997059353104E-2</v>
      </c>
      <c r="AG660" s="1">
        <f>(Table2[[#This Row],[Close Price]]/Table2[[#This Row],[Current Month Low]])-1</f>
        <v>6.7730360117903343E-2</v>
      </c>
      <c r="AH660" s="1">
        <f>(Table2[[#This Row],[Current Month High]]/Table2[[#This Row],[Close Price]])-1</f>
        <v>0.1066434615615437</v>
      </c>
      <c r="AI660">
        <v>87.241193062473698</v>
      </c>
      <c r="AJ660">
        <v>15.7795997776542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0.02</v>
      </c>
      <c r="AM660" t="s">
        <v>3190</v>
      </c>
      <c r="AN660">
        <v>-4.55</v>
      </c>
      <c r="AO660" t="s">
        <v>3189</v>
      </c>
      <c r="AQ660">
        <f>(Table2[[#This Row],[Sharpe Ratio]]-AVERAGE(Table2[Sharpe Ratio]))/_xlfn.STDEV.P(Table2[Sharpe Ratio])</f>
        <v>-0.66033855426170107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732</v>
      </c>
      <c r="AT660">
        <f>_xlfn.RANK.AVG(Table2[[#This Row],[6M Return vs Nifty Z-Score]],Table2[6M Return vs Nifty Z-Score])</f>
        <v>521</v>
      </c>
      <c r="AU660">
        <f>_xlfn.RANK.AVG(Table2[[#This Row],[Sharpe Ratio Z-Score]],Table2[Sharpe Ratio Z-Score])</f>
        <v>533</v>
      </c>
      <c r="AV660">
        <f>(Table2[[#This Row],[Rank 1Y]]+Table2[[#This Row],[Rank 6M]]+Table2[[#This Row],[Rank Sharpe]])/3</f>
        <v>595.33333333333337</v>
      </c>
    </row>
    <row r="661" spans="1:48" x14ac:dyDescent="0.3">
      <c r="A661" t="s">
        <v>1031</v>
      </c>
      <c r="B661" t="s">
        <v>1032</v>
      </c>
      <c r="C661" t="s">
        <v>3154</v>
      </c>
      <c r="D661" t="s">
        <v>117</v>
      </c>
      <c r="E661">
        <v>13471.995092450001</v>
      </c>
      <c r="F661">
        <v>45.97</v>
      </c>
      <c r="G661">
        <v>-17.556494087777399</v>
      </c>
      <c r="H661">
        <f>(Table2[[#This Row],[1Y Return vs Nifty]]-AVERAGE(Table2[1Y Return vs Nifty]))/_xlfn.STDEV.P(Table2[1Y Return vs Nifty])</f>
        <v>-0.68754742127825652</v>
      </c>
      <c r="I661">
        <v>6.9671334370120102</v>
      </c>
      <c r="J661">
        <f>(Table2[[#This Row],[1M Return vs Nifty]]-AVERAGE(Table2[1M Return vs Nifty]))/_xlfn.STDEV.P(Table2[1M Return vs Nifty])</f>
        <v>0.21149530077751028</v>
      </c>
      <c r="K661">
        <v>-28.687120751827599</v>
      </c>
      <c r="L661">
        <f>(Table2[[#This Row],[6M Return vs Nifty]]-AVERAGE(Table2[6M Return vs Nifty]))/_xlfn.STDEV.P(Table2[6M Return vs Nifty])</f>
        <v>-1.1632269010914467</v>
      </c>
      <c r="M661">
        <v>1.9678721688441001</v>
      </c>
      <c r="N661">
        <f>(Table2[[#This Row],[1W Return vs Nifty]]-AVERAGE(Table2[1W Return vs Nifty]))/_xlfn.STDEV.P(Table2[1W Return vs Nifty])</f>
        <v>6.8183593507009907E-2</v>
      </c>
      <c r="O661">
        <v>45.96</v>
      </c>
      <c r="P661">
        <v>48.2393710042194</v>
      </c>
      <c r="Q661">
        <v>52.6448437488813</v>
      </c>
      <c r="R661">
        <v>55.094514813286203</v>
      </c>
      <c r="S661" s="1">
        <f>(Table2[[#This Row],[Close Price]]-Table2[[#This Row],[20D EMA]])/Table2[[#This Row],[20D EMA]]</f>
        <v>2.1758050478672781E-4</v>
      </c>
      <c r="T661" s="1">
        <f>(Table2[[#This Row],[Close Price]]-Table2[[#This Row],[50D EMA]])/Table2[[#This Row],[50D EMA]]</f>
        <v>-4.7043959259354853E-2</v>
      </c>
      <c r="U661" s="1">
        <f>(Table2[[#This Row],[Close Price]]-Table2[[#This Row],[200D EMA]])/Table2[[#This Row],[200D EMA]]</f>
        <v>-0.12679007617005494</v>
      </c>
      <c r="V661">
        <v>0.75031388546604005</v>
      </c>
      <c r="W661">
        <v>45.35</v>
      </c>
      <c r="X661">
        <v>47.14</v>
      </c>
      <c r="Y661">
        <v>44.05</v>
      </c>
      <c r="Z661">
        <v>47.14</v>
      </c>
      <c r="AA661">
        <v>43.06</v>
      </c>
      <c r="AB661">
        <v>50.39</v>
      </c>
      <c r="AC661" s="1">
        <f>(Table2[[#This Row],[Close Price]]/Table2[[#This Row],[Day Low]])-1</f>
        <v>1.367144432194034E-2</v>
      </c>
      <c r="AD661" s="1">
        <f>(Table2[[#This Row],[Day High]]/Table2[[#This Row],[Close Price]])-1</f>
        <v>2.5451381335653833E-2</v>
      </c>
      <c r="AE661" s="1">
        <f>(Table2[[#This Row],[Close Price]]/Table2[[#This Row],[Current Week Low]])-1</f>
        <v>4.3586833144154458E-2</v>
      </c>
      <c r="AF661" s="1">
        <f>(Table2[[#This Row],[Current Week High]]/Table2[[#This Row],[Close Price]])-1</f>
        <v>2.5451381335653833E-2</v>
      </c>
      <c r="AG661" s="1">
        <f>(Table2[[#This Row],[Close Price]]/Table2[[#This Row],[Current Month Low]])-1</f>
        <v>6.7580120761727702E-2</v>
      </c>
      <c r="AH661" s="1">
        <f>(Table2[[#This Row],[Current Month High]]/Table2[[#This Row],[Close Price]])-1</f>
        <v>9.6149662823580728E-2</v>
      </c>
      <c r="AI661">
        <v>60.321949097237301</v>
      </c>
      <c r="AJ661">
        <v>10.904704463208599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3189</v>
      </c>
      <c r="AN661">
        <v>-4.05</v>
      </c>
      <c r="AO661" t="s">
        <v>3189</v>
      </c>
      <c r="AQ661">
        <f>(Table2[[#This Row],[Sharpe Ratio]]-AVERAGE(Table2[Sharpe Ratio]))/_xlfn.STDEV.P(Table2[Sharpe Ratio])</f>
        <v>-0.66033855426170107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554</v>
      </c>
      <c r="AT661">
        <f>_xlfn.RANK.AVG(Table2[[#This Row],[6M Return vs Nifty Z-Score]],Table2[6M Return vs Nifty Z-Score])</f>
        <v>703</v>
      </c>
      <c r="AU661">
        <f>_xlfn.RANK.AVG(Table2[[#This Row],[Sharpe Ratio Z-Score]],Table2[Sharpe Ratio Z-Score])</f>
        <v>533</v>
      </c>
      <c r="AV661">
        <f>(Table2[[#This Row],[Rank 1Y]]+Table2[[#This Row],[Rank 6M]]+Table2[[#This Row],[Rank Sharpe]])/3</f>
        <v>596.66666666666663</v>
      </c>
    </row>
    <row r="662" spans="1:48" x14ac:dyDescent="0.3">
      <c r="A662" t="s">
        <v>1202</v>
      </c>
      <c r="B662" t="s">
        <v>1203</v>
      </c>
      <c r="C662" t="s">
        <v>3143</v>
      </c>
      <c r="D662" t="s">
        <v>249</v>
      </c>
      <c r="E662">
        <v>9924.5594148</v>
      </c>
      <c r="F662">
        <v>717</v>
      </c>
      <c r="G662">
        <v>-17.3345662247654</v>
      </c>
      <c r="H662">
        <f>(Table2[[#This Row],[1Y Return vs Nifty]]-AVERAGE(Table2[1Y Return vs Nifty]))/_xlfn.STDEV.P(Table2[1Y Return vs Nifty])</f>
        <v>-0.68323566269453917</v>
      </c>
      <c r="I662">
        <v>0.26614157011379103</v>
      </c>
      <c r="J662">
        <f>(Table2[[#This Row],[1M Return vs Nifty]]-AVERAGE(Table2[1M Return vs Nifty]))/_xlfn.STDEV.P(Table2[1M Return vs Nifty])</f>
        <v>-0.40918159219116351</v>
      </c>
      <c r="K662">
        <v>-24.478205689918301</v>
      </c>
      <c r="L662">
        <f>(Table2[[#This Row],[6M Return vs Nifty]]-AVERAGE(Table2[6M Return vs Nifty]))/_xlfn.STDEV.P(Table2[6M Return vs Nifty])</f>
        <v>-1.0271247661409997</v>
      </c>
      <c r="M662">
        <v>-2.5685688005249299</v>
      </c>
      <c r="N662">
        <f>(Table2[[#This Row],[1W Return vs Nifty]]-AVERAGE(Table2[1W Return vs Nifty]))/_xlfn.STDEV.P(Table2[1W Return vs Nifty])</f>
        <v>-0.89218606317099758</v>
      </c>
      <c r="O662">
        <v>742.92</v>
      </c>
      <c r="P662">
        <v>810.33288281101295</v>
      </c>
      <c r="Q662">
        <v>889.60559560461104</v>
      </c>
      <c r="R662">
        <v>38.008838916668701</v>
      </c>
      <c r="S662" s="1">
        <f>(Table2[[#This Row],[Close Price]]-Table2[[#This Row],[20D EMA]])/Table2[[#This Row],[20D EMA]]</f>
        <v>-3.4889355516071661E-2</v>
      </c>
      <c r="T662" s="1">
        <f>(Table2[[#This Row],[Close Price]]-Table2[[#This Row],[50D EMA]])/Table2[[#This Row],[50D EMA]]</f>
        <v>-0.11517844677269524</v>
      </c>
      <c r="U662" s="1">
        <f>(Table2[[#This Row],[Close Price]]-Table2[[#This Row],[200D EMA]])/Table2[[#This Row],[200D EMA]]</f>
        <v>-0.19402485377500517</v>
      </c>
      <c r="V662">
        <v>0.57759414914784901</v>
      </c>
      <c r="W662">
        <v>714.6</v>
      </c>
      <c r="X662">
        <v>739.2</v>
      </c>
      <c r="Y662">
        <v>714.6</v>
      </c>
      <c r="Z662">
        <v>740.9</v>
      </c>
      <c r="AA662">
        <v>700.2</v>
      </c>
      <c r="AB662">
        <v>799.8</v>
      </c>
      <c r="AC662" s="1">
        <f>(Table2[[#This Row],[Close Price]]/Table2[[#This Row],[Day Low]])-1</f>
        <v>3.3585222502099388E-3</v>
      </c>
      <c r="AD662" s="1">
        <f>(Table2[[#This Row],[Day High]]/Table2[[#This Row],[Close Price]])-1</f>
        <v>3.0962343096234468E-2</v>
      </c>
      <c r="AE662" s="1">
        <f>(Table2[[#This Row],[Close Price]]/Table2[[#This Row],[Current Week Low]])-1</f>
        <v>3.3585222502099388E-3</v>
      </c>
      <c r="AF662" s="1">
        <f>(Table2[[#This Row],[Current Week High]]/Table2[[#This Row],[Close Price]])-1</f>
        <v>3.3333333333333215E-2</v>
      </c>
      <c r="AG662" s="1">
        <f>(Table2[[#This Row],[Close Price]]/Table2[[#This Row],[Current Month Low]])-1</f>
        <v>2.3993144815766865E-2</v>
      </c>
      <c r="AH662" s="1">
        <f>(Table2[[#This Row],[Current Month High]]/Table2[[#This Row],[Close Price]])-1</f>
        <v>0.11548117154811699</v>
      </c>
      <c r="AI662">
        <v>67.224546722454605</v>
      </c>
      <c r="AJ662">
        <v>3.15804618372779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-0.28999999999999998</v>
      </c>
      <c r="AM662" t="s">
        <v>3189</v>
      </c>
      <c r="AN662">
        <v>-4.97</v>
      </c>
      <c r="AO662" t="s">
        <v>3189</v>
      </c>
      <c r="AP662">
        <v>-2.8594396227339999E-3</v>
      </c>
      <c r="AQ662">
        <f>(Table2[[#This Row],[Sharpe Ratio]]-AVERAGE(Table2[Sharpe Ratio]))/_xlfn.STDEV.P(Table2[Sharpe Ratio])</f>
        <v>-0.69335840429551487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551</v>
      </c>
      <c r="AT662">
        <f>_xlfn.RANK.AVG(Table2[[#This Row],[6M Return vs Nifty Z-Score]],Table2[6M Return vs Nifty Z-Score])</f>
        <v>683</v>
      </c>
      <c r="AU662">
        <f>_xlfn.RANK.AVG(Table2[[#This Row],[Sharpe Ratio Z-Score]],Table2[Sharpe Ratio Z-Score])</f>
        <v>559</v>
      </c>
      <c r="AV662">
        <f>(Table2[[#This Row],[Rank 1Y]]+Table2[[#This Row],[Rank 6M]]+Table2[[#This Row],[Rank Sharpe]])/3</f>
        <v>597.66666666666663</v>
      </c>
    </row>
    <row r="663" spans="1:48" x14ac:dyDescent="0.3">
      <c r="A663" t="s">
        <v>554</v>
      </c>
      <c r="B663" t="s">
        <v>555</v>
      </c>
      <c r="C663" t="s">
        <v>3152</v>
      </c>
      <c r="D663" t="s">
        <v>120</v>
      </c>
      <c r="E663">
        <v>36203.340020484997</v>
      </c>
      <c r="F663">
        <v>40946.949999999997</v>
      </c>
      <c r="G663">
        <v>-7.2753547311740601</v>
      </c>
      <c r="H663">
        <f>(Table2[[#This Row],[1Y Return vs Nifty]]-AVERAGE(Table2[1Y Return vs Nifty]))/_xlfn.STDEV.P(Table2[1Y Return vs Nifty])</f>
        <v>-0.48779877201184368</v>
      </c>
      <c r="I663">
        <v>-14.573700124631999</v>
      </c>
      <c r="J663">
        <f>(Table2[[#This Row],[1M Return vs Nifty]]-AVERAGE(Table2[1M Return vs Nifty]))/_xlfn.STDEV.P(Table2[1M Return vs Nifty])</f>
        <v>-1.7837164398965231</v>
      </c>
      <c r="K663">
        <v>-25.583163029183801</v>
      </c>
      <c r="L663">
        <f>(Table2[[#This Row],[6M Return vs Nifty]]-AVERAGE(Table2[6M Return vs Nifty]))/_xlfn.STDEV.P(Table2[6M Return vs Nifty])</f>
        <v>-1.0628553643334422</v>
      </c>
      <c r="M663">
        <v>-4.1585815496414797</v>
      </c>
      <c r="N663">
        <f>(Table2[[#This Row],[1W Return vs Nifty]]-AVERAGE(Table2[1W Return vs Nifty]))/_xlfn.STDEV.P(Table2[1W Return vs Nifty])</f>
        <v>-1.2287935509115699</v>
      </c>
      <c r="O663">
        <v>43295.27</v>
      </c>
      <c r="P663">
        <v>46160.329788643503</v>
      </c>
      <c r="Q663">
        <v>47081.041198929699</v>
      </c>
      <c r="R663">
        <v>22.0859667834753</v>
      </c>
      <c r="S663" s="1">
        <f>(Table2[[#This Row],[Close Price]]-Table2[[#This Row],[20D EMA]])/Table2[[#This Row],[20D EMA]]</f>
        <v>-5.4239643268190724E-2</v>
      </c>
      <c r="T663" s="1">
        <f>(Table2[[#This Row],[Close Price]]-Table2[[#This Row],[50D EMA]])/Table2[[#This Row],[50D EMA]]</f>
        <v>-0.11294069631898766</v>
      </c>
      <c r="U663" s="1">
        <f>(Table2[[#This Row],[Close Price]]-Table2[[#This Row],[200D EMA]])/Table2[[#This Row],[200D EMA]]</f>
        <v>-0.13028792572814105</v>
      </c>
      <c r="V663">
        <v>0.75280440580284502</v>
      </c>
      <c r="W663">
        <v>40790.1</v>
      </c>
      <c r="X663">
        <v>42690</v>
      </c>
      <c r="Y663">
        <v>40790.1</v>
      </c>
      <c r="Z663">
        <v>42690</v>
      </c>
      <c r="AA663">
        <v>40790.1</v>
      </c>
      <c r="AB663">
        <v>46599</v>
      </c>
      <c r="AC663" s="1">
        <f>(Table2[[#This Row],[Close Price]]/Table2[[#This Row],[Day Low]])-1</f>
        <v>3.845295794812964E-3</v>
      </c>
      <c r="AD663" s="1">
        <f>(Table2[[#This Row],[Day High]]/Table2[[#This Row],[Close Price]])-1</f>
        <v>4.2568494112504185E-2</v>
      </c>
      <c r="AE663" s="1">
        <f>(Table2[[#This Row],[Close Price]]/Table2[[#This Row],[Current Week Low]])-1</f>
        <v>3.845295794812964E-3</v>
      </c>
      <c r="AF663" s="1">
        <f>(Table2[[#This Row],[Current Week High]]/Table2[[#This Row],[Close Price]])-1</f>
        <v>4.2568494112504185E-2</v>
      </c>
      <c r="AG663" s="1">
        <f>(Table2[[#This Row],[Close Price]]/Table2[[#This Row],[Current Month Low]])-1</f>
        <v>3.845295794812964E-3</v>
      </c>
      <c r="AH663" s="1">
        <f>(Table2[[#This Row],[Current Month High]]/Table2[[#This Row],[Close Price]])-1</f>
        <v>0.13803347990509685</v>
      </c>
      <c r="AI663">
        <v>46.5164072049322</v>
      </c>
      <c r="AJ663">
        <v>17.0658733993372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-0.11</v>
      </c>
      <c r="AM663" t="s">
        <v>3189</v>
      </c>
      <c r="AN663">
        <v>-6.43</v>
      </c>
      <c r="AO663" t="s">
        <v>3189</v>
      </c>
      <c r="AP663">
        <v>-3.8129303631155999E-2</v>
      </c>
      <c r="AQ663">
        <f>(Table2[[#This Row],[Sharpe Ratio]]-AVERAGE(Table2[Sharpe Ratio]))/_xlfn.STDEV.P(Table2[Sharpe Ratio])</f>
        <v>-1.1006429683799936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478</v>
      </c>
      <c r="AT663">
        <f>_xlfn.RANK.AVG(Table2[[#This Row],[6M Return vs Nifty Z-Score]],Table2[6M Return vs Nifty Z-Score])</f>
        <v>687</v>
      </c>
      <c r="AU663">
        <f>_xlfn.RANK.AVG(Table2[[#This Row],[Sharpe Ratio Z-Score]],Table2[Sharpe Ratio Z-Score])</f>
        <v>635</v>
      </c>
      <c r="AV663">
        <f>(Table2[[#This Row],[Rank 1Y]]+Table2[[#This Row],[Rank 6M]]+Table2[[#This Row],[Rank Sharpe]])/3</f>
        <v>600</v>
      </c>
    </row>
    <row r="664" spans="1:48" x14ac:dyDescent="0.3">
      <c r="A664" t="s">
        <v>1260</v>
      </c>
      <c r="B664" t="s">
        <v>1261</v>
      </c>
      <c r="C664" t="s">
        <v>3143</v>
      </c>
      <c r="D664" t="s">
        <v>21</v>
      </c>
      <c r="E664">
        <v>9282.26140872</v>
      </c>
      <c r="F664">
        <v>450.6</v>
      </c>
      <c r="G664">
        <v>-25.711147919744501</v>
      </c>
      <c r="H664">
        <f>(Table2[[#This Row],[1Y Return vs Nifty]]-AVERAGE(Table2[1Y Return vs Nifty]))/_xlfn.STDEV.P(Table2[1Y Return vs Nifty])</f>
        <v>-0.84598132939607751</v>
      </c>
      <c r="I664">
        <v>2.6819868159637701</v>
      </c>
      <c r="J664">
        <f>(Table2[[#This Row],[1M Return vs Nifty]]-AVERAGE(Table2[1M Return vs Nifty]))/_xlfn.STDEV.P(Table2[1M Return vs Nifty])</f>
        <v>-0.18541481991758632</v>
      </c>
      <c r="K664">
        <v>-9.6494584142779605</v>
      </c>
      <c r="L664">
        <f>(Table2[[#This Row],[6M Return vs Nifty]]-AVERAGE(Table2[6M Return vs Nifty]))/_xlfn.STDEV.P(Table2[6M Return vs Nifty])</f>
        <v>-0.54761303136635175</v>
      </c>
      <c r="M664">
        <v>-0.389471544701331</v>
      </c>
      <c r="N664">
        <f>(Table2[[#This Row],[1W Return vs Nifty]]-AVERAGE(Table2[1W Return vs Nifty]))/_xlfn.STDEV.P(Table2[1W Return vs Nifty])</f>
        <v>-0.43086872264482395</v>
      </c>
      <c r="O664">
        <v>455.94</v>
      </c>
      <c r="P664">
        <v>464.87076879364002</v>
      </c>
      <c r="Q664">
        <v>475.08314227735201</v>
      </c>
      <c r="R664">
        <v>46.267020514593497</v>
      </c>
      <c r="S664" s="1">
        <f>(Table2[[#This Row],[Close Price]]-Table2[[#This Row],[20D EMA]])/Table2[[#This Row],[20D EMA]]</f>
        <v>-1.1712067377286431E-2</v>
      </c>
      <c r="T664" s="1">
        <f>(Table2[[#This Row],[Close Price]]-Table2[[#This Row],[50D EMA]])/Table2[[#This Row],[50D EMA]]</f>
        <v>-3.0698356944819892E-2</v>
      </c>
      <c r="U664" s="1">
        <f>(Table2[[#This Row],[Close Price]]-Table2[[#This Row],[200D EMA]])/Table2[[#This Row],[200D EMA]]</f>
        <v>-5.1534437025043518E-2</v>
      </c>
      <c r="V664">
        <v>0.68753848089972003</v>
      </c>
      <c r="W664">
        <v>449.7</v>
      </c>
      <c r="X664">
        <v>458.8</v>
      </c>
      <c r="Y664">
        <v>442.05</v>
      </c>
      <c r="Z664">
        <v>458.8</v>
      </c>
      <c r="AA664">
        <v>434</v>
      </c>
      <c r="AB664">
        <v>510</v>
      </c>
      <c r="AC664" s="1">
        <f>(Table2[[#This Row],[Close Price]]/Table2[[#This Row],[Day Low]])-1</f>
        <v>2.001334222815343E-3</v>
      </c>
      <c r="AD664" s="1">
        <f>(Table2[[#This Row],[Day High]]/Table2[[#This Row],[Close Price]])-1</f>
        <v>1.8197958277851756E-2</v>
      </c>
      <c r="AE664" s="1">
        <f>(Table2[[#This Row],[Close Price]]/Table2[[#This Row],[Current Week Low]])-1</f>
        <v>1.9341703427214085E-2</v>
      </c>
      <c r="AF664" s="1">
        <f>(Table2[[#This Row],[Current Week High]]/Table2[[#This Row],[Close Price]])-1</f>
        <v>1.8197958277851756E-2</v>
      </c>
      <c r="AG664" s="1">
        <f>(Table2[[#This Row],[Close Price]]/Table2[[#This Row],[Current Month Low]])-1</f>
        <v>3.824884792626726E-2</v>
      </c>
      <c r="AH664" s="1">
        <f>(Table2[[#This Row],[Current Month High]]/Table2[[#This Row],[Close Price]])-1</f>
        <v>0.13182423435419444</v>
      </c>
      <c r="AI664">
        <v>27.607634265423801</v>
      </c>
      <c r="AJ664">
        <v>4.7906976744186203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</v>
      </c>
      <c r="AM664">
        <v>0</v>
      </c>
      <c r="AN664">
        <v>-9.1999999999999993</v>
      </c>
      <c r="AO664" t="s">
        <v>3189</v>
      </c>
      <c r="AP664">
        <v>-7.1420006943004002E-2</v>
      </c>
      <c r="AQ664">
        <f>(Table2[[#This Row],[Sharpe Ratio]]-AVERAGE(Table2[Sharpe Ratio]))/_xlfn.STDEV.P(Table2[Sharpe Ratio])</f>
        <v>-1.4850728483249249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615</v>
      </c>
      <c r="AT664">
        <f>_xlfn.RANK.AVG(Table2[[#This Row],[6M Return vs Nifty Z-Score]],Table2[6M Return vs Nifty Z-Score])</f>
        <v>507</v>
      </c>
      <c r="AU664">
        <f>_xlfn.RANK.AVG(Table2[[#This Row],[Sharpe Ratio Z-Score]],Table2[Sharpe Ratio Z-Score])</f>
        <v>687</v>
      </c>
      <c r="AV664">
        <f>(Table2[[#This Row],[Rank 1Y]]+Table2[[#This Row],[Rank 6M]]+Table2[[#This Row],[Rank Sharpe]])/3</f>
        <v>603</v>
      </c>
    </row>
    <row r="665" spans="1:48" x14ac:dyDescent="0.3">
      <c r="A665" t="s">
        <v>507</v>
      </c>
      <c r="B665" t="s">
        <v>508</v>
      </c>
      <c r="C665" t="s">
        <v>3143</v>
      </c>
      <c r="D665" t="s">
        <v>249</v>
      </c>
      <c r="E665">
        <v>42083.931183200002</v>
      </c>
      <c r="F665">
        <v>6757</v>
      </c>
      <c r="G665">
        <v>-38.8849676985405</v>
      </c>
      <c r="H665">
        <f>(Table2[[#This Row],[1Y Return vs Nifty]]-AVERAGE(Table2[1Y Return vs Nifty]))/_xlfn.STDEV.P(Table2[1Y Return vs Nifty])</f>
        <v>-1.1019308516446533</v>
      </c>
      <c r="I665">
        <v>-2.6815757037526802</v>
      </c>
      <c r="J665">
        <f>(Table2[[#This Row],[1M Return vs Nifty]]-AVERAGE(Table2[1M Return vs Nifty]))/_xlfn.STDEV.P(Table2[1M Return vs Nifty])</f>
        <v>-0.68221281431983838</v>
      </c>
      <c r="K665">
        <v>-12.172664744332099</v>
      </c>
      <c r="L665">
        <f>(Table2[[#This Row],[6M Return vs Nifty]]-AVERAGE(Table2[6M Return vs Nifty]))/_xlfn.STDEV.P(Table2[6M Return vs Nifty])</f>
        <v>-0.62920502440720594</v>
      </c>
      <c r="M665">
        <v>0.55606240388139705</v>
      </c>
      <c r="N665">
        <f>(Table2[[#This Row],[1W Return vs Nifty]]-AVERAGE(Table2[1W Return vs Nifty]))/_xlfn.STDEV.P(Table2[1W Return vs Nifty])</f>
        <v>-0.23069812201115211</v>
      </c>
      <c r="O665">
        <v>6794.64</v>
      </c>
      <c r="P665">
        <v>7052.4716219411303</v>
      </c>
      <c r="Q665">
        <v>7315.87010920788</v>
      </c>
      <c r="R665">
        <v>52.392694737164</v>
      </c>
      <c r="S665" s="1">
        <f>(Table2[[#This Row],[Close Price]]-Table2[[#This Row],[20D EMA]])/Table2[[#This Row],[20D EMA]]</f>
        <v>-5.5396606737075586E-3</v>
      </c>
      <c r="T665" s="1">
        <f>(Table2[[#This Row],[Close Price]]-Table2[[#This Row],[50D EMA]])/Table2[[#This Row],[50D EMA]]</f>
        <v>-4.189618020182892E-2</v>
      </c>
      <c r="U665" s="1">
        <f>(Table2[[#This Row],[Close Price]]-Table2[[#This Row],[200D EMA]])/Table2[[#This Row],[200D EMA]]</f>
        <v>-7.6391475089815558E-2</v>
      </c>
      <c r="V665">
        <v>0.586036115316656</v>
      </c>
      <c r="W665">
        <v>6706</v>
      </c>
      <c r="X665">
        <v>6803.55</v>
      </c>
      <c r="Y665">
        <v>6610.15</v>
      </c>
      <c r="Z665">
        <v>6879</v>
      </c>
      <c r="AA665">
        <v>6286</v>
      </c>
      <c r="AB665">
        <v>7390</v>
      </c>
      <c r="AC665" s="1">
        <f>(Table2[[#This Row],[Close Price]]/Table2[[#This Row],[Day Low]])-1</f>
        <v>7.6051297345660629E-3</v>
      </c>
      <c r="AD665" s="1">
        <f>(Table2[[#This Row],[Day High]]/Table2[[#This Row],[Close Price]])-1</f>
        <v>6.8891519905283083E-3</v>
      </c>
      <c r="AE665" s="1">
        <f>(Table2[[#This Row],[Close Price]]/Table2[[#This Row],[Current Week Low]])-1</f>
        <v>2.2215834739000018E-2</v>
      </c>
      <c r="AF665" s="1">
        <f>(Table2[[#This Row],[Current Week High]]/Table2[[#This Row],[Close Price]])-1</f>
        <v>1.8055350007399662E-2</v>
      </c>
      <c r="AG665" s="1">
        <f>(Table2[[#This Row],[Close Price]]/Table2[[#This Row],[Current Month Low]])-1</f>
        <v>7.4928412344893447E-2</v>
      </c>
      <c r="AH665" s="1">
        <f>(Table2[[#This Row],[Current Month High]]/Table2[[#This Row],[Close Price]])-1</f>
        <v>9.3680627497410018E-2</v>
      </c>
      <c r="AI665">
        <v>36.155098416457001</v>
      </c>
      <c r="AJ665">
        <v>7.4928412344893403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-0.16</v>
      </c>
      <c r="AM665" t="s">
        <v>3189</v>
      </c>
      <c r="AN665">
        <v>-2.65</v>
      </c>
      <c r="AO665" t="s">
        <v>3189</v>
      </c>
      <c r="AP665">
        <v>-1.3371554610849001E-2</v>
      </c>
      <c r="AQ665">
        <f>(Table2[[#This Row],[Sharpe Ratio]]-AVERAGE(Table2[Sharpe Ratio]))/_xlfn.STDEV.P(Table2[Sharpe Ratio])</f>
        <v>-0.81474878361532133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681</v>
      </c>
      <c r="AT665">
        <f>_xlfn.RANK.AVG(Table2[[#This Row],[6M Return vs Nifty Z-Score]],Table2[6M Return vs Nifty Z-Score])</f>
        <v>543</v>
      </c>
      <c r="AU665">
        <f>_xlfn.RANK.AVG(Table2[[#This Row],[Sharpe Ratio Z-Score]],Table2[Sharpe Ratio Z-Score])</f>
        <v>586</v>
      </c>
      <c r="AV665">
        <f>(Table2[[#This Row],[Rank 1Y]]+Table2[[#This Row],[Rank 6M]]+Table2[[#This Row],[Rank Sharpe]])/3</f>
        <v>603.33333333333337</v>
      </c>
    </row>
    <row r="666" spans="1:48" x14ac:dyDescent="0.3">
      <c r="A666" t="s">
        <v>1845</v>
      </c>
      <c r="B666" t="s">
        <v>1846</v>
      </c>
      <c r="C666" t="s">
        <v>3148</v>
      </c>
      <c r="D666" t="s">
        <v>51</v>
      </c>
      <c r="E666">
        <v>4183.8167999999996</v>
      </c>
      <c r="F666">
        <v>458.4</v>
      </c>
      <c r="G666">
        <v>-28.2144437269592</v>
      </c>
      <c r="H666">
        <f>(Table2[[#This Row],[1Y Return vs Nifty]]-AVERAGE(Table2[1Y Return vs Nifty]))/_xlfn.STDEV.P(Table2[1Y Return vs Nifty])</f>
        <v>-0.8946169853153072</v>
      </c>
      <c r="I666">
        <v>-2.9514775496375099</v>
      </c>
      <c r="J666">
        <f>(Table2[[#This Row],[1M Return vs Nifty]]-AVERAGE(Table2[1M Return vs Nifty]))/_xlfn.STDEV.P(Table2[1M Return vs Nifty])</f>
        <v>-0.707212372957991</v>
      </c>
      <c r="K666">
        <v>-12.007381507101201</v>
      </c>
      <c r="L666">
        <f>(Table2[[#This Row],[6M Return vs Nifty]]-AVERAGE(Table2[6M Return vs Nifty]))/_xlfn.STDEV.P(Table2[6M Return vs Nifty])</f>
        <v>-0.62386032128828828</v>
      </c>
      <c r="M666">
        <v>-3.40562900651096</v>
      </c>
      <c r="N666">
        <f>(Table2[[#This Row],[1W Return vs Nifty]]-AVERAGE(Table2[1W Return vs Nifty]))/_xlfn.STDEV.P(Table2[1W Return vs Nifty])</f>
        <v>-1.0693926504647893</v>
      </c>
      <c r="O666">
        <v>469.5</v>
      </c>
      <c r="P666">
        <v>489.069105297801</v>
      </c>
      <c r="Q666">
        <v>504.41296595773599</v>
      </c>
      <c r="R666">
        <v>37.919033666723998</v>
      </c>
      <c r="S666" s="1">
        <f>(Table2[[#This Row],[Close Price]]-Table2[[#This Row],[20D EMA]])/Table2[[#This Row],[20D EMA]]</f>
        <v>-2.364217252396171E-2</v>
      </c>
      <c r="T666" s="1">
        <f>(Table2[[#This Row],[Close Price]]-Table2[[#This Row],[50D EMA]])/Table2[[#This Row],[50D EMA]]</f>
        <v>-6.2709144711003931E-2</v>
      </c>
      <c r="U666" s="1">
        <f>(Table2[[#This Row],[Close Price]]-Table2[[#This Row],[200D EMA]])/Table2[[#This Row],[200D EMA]]</f>
        <v>-9.1220823141154886E-2</v>
      </c>
      <c r="V666">
        <v>0.78982889094478603</v>
      </c>
      <c r="W666">
        <v>456.8</v>
      </c>
      <c r="X666">
        <v>469.15</v>
      </c>
      <c r="Y666">
        <v>450.15</v>
      </c>
      <c r="Z666">
        <v>469.15</v>
      </c>
      <c r="AA666">
        <v>439.3</v>
      </c>
      <c r="AB666">
        <v>502</v>
      </c>
      <c r="AC666" s="1">
        <f>(Table2[[#This Row],[Close Price]]/Table2[[#This Row],[Day Low]])-1</f>
        <v>3.5026269702276291E-3</v>
      </c>
      <c r="AD666" s="1">
        <f>(Table2[[#This Row],[Day High]]/Table2[[#This Row],[Close Price]])-1</f>
        <v>2.3451134380453764E-2</v>
      </c>
      <c r="AE666" s="1">
        <f>(Table2[[#This Row],[Close Price]]/Table2[[#This Row],[Current Week Low]])-1</f>
        <v>1.8327224258580577E-2</v>
      </c>
      <c r="AF666" s="1">
        <f>(Table2[[#This Row],[Current Week High]]/Table2[[#This Row],[Close Price]])-1</f>
        <v>2.3451134380453764E-2</v>
      </c>
      <c r="AG666" s="1">
        <f>(Table2[[#This Row],[Close Price]]/Table2[[#This Row],[Current Month Low]])-1</f>
        <v>4.3478260869565188E-2</v>
      </c>
      <c r="AH666" s="1">
        <f>(Table2[[#This Row],[Current Month High]]/Table2[[#This Row],[Close Price]])-1</f>
        <v>9.5113438045375309E-2</v>
      </c>
      <c r="AI666">
        <v>38.525305410122101</v>
      </c>
      <c r="AJ666">
        <v>6.3449715810230698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-0.11</v>
      </c>
      <c r="AM666" t="s">
        <v>3189</v>
      </c>
      <c r="AN666">
        <v>-6.45</v>
      </c>
      <c r="AO666" t="s">
        <v>3189</v>
      </c>
      <c r="AP666">
        <v>-3.8753228411215E-2</v>
      </c>
      <c r="AQ666">
        <f>(Table2[[#This Row],[Sharpe Ratio]]-AVERAGE(Table2[Sharpe Ratio]))/_xlfn.STDEV.P(Table2[Sharpe Ratio])</f>
        <v>-1.1078478425469924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633</v>
      </c>
      <c r="AT666">
        <f>_xlfn.RANK.AVG(Table2[[#This Row],[6M Return vs Nifty Z-Score]],Table2[6M Return vs Nifty Z-Score])</f>
        <v>541</v>
      </c>
      <c r="AU666">
        <f>_xlfn.RANK.AVG(Table2[[#This Row],[Sharpe Ratio Z-Score]],Table2[Sharpe Ratio Z-Score])</f>
        <v>636</v>
      </c>
      <c r="AV666">
        <f>(Table2[[#This Row],[Rank 1Y]]+Table2[[#This Row],[Rank 6M]]+Table2[[#This Row],[Rank Sharpe]])/3</f>
        <v>603.33333333333337</v>
      </c>
    </row>
    <row r="667" spans="1:48" x14ac:dyDescent="0.3">
      <c r="A667" t="s">
        <v>1532</v>
      </c>
      <c r="B667" t="s">
        <v>1533</v>
      </c>
      <c r="C667" t="s">
        <v>3148</v>
      </c>
      <c r="D667" t="s">
        <v>51</v>
      </c>
      <c r="E667">
        <v>6625.1082190199904</v>
      </c>
      <c r="F667">
        <v>204.15</v>
      </c>
      <c r="G667">
        <v>-47.3361427856848</v>
      </c>
      <c r="H667">
        <f>(Table2[[#This Row],[1Y Return vs Nifty]]-AVERAGE(Table2[1Y Return vs Nifty]))/_xlfn.STDEV.P(Table2[1Y Return vs Nifty])</f>
        <v>-1.2661257671903507</v>
      </c>
      <c r="I667">
        <v>2.3090638807433699</v>
      </c>
      <c r="J667">
        <f>(Table2[[#This Row],[1M Return vs Nifty]]-AVERAGE(Table2[1M Return vs Nifty]))/_xlfn.STDEV.P(Table2[1M Return vs Nifty])</f>
        <v>-0.21995666884785478</v>
      </c>
      <c r="K667">
        <v>-8.8844484221161295</v>
      </c>
      <c r="L667">
        <f>(Table2[[#This Row],[6M Return vs Nifty]]-AVERAGE(Table2[6M Return vs Nifty]))/_xlfn.STDEV.P(Table2[6M Return vs Nifty])</f>
        <v>-0.52287518523257448</v>
      </c>
      <c r="M667">
        <v>3.9604162839894799</v>
      </c>
      <c r="N667">
        <f>(Table2[[#This Row],[1W Return vs Nifty]]-AVERAGE(Table2[1W Return vs Nifty]))/_xlfn.STDEV.P(Table2[1W Return vs Nifty])</f>
        <v>0.49000742428069916</v>
      </c>
      <c r="O667">
        <v>205.12</v>
      </c>
      <c r="P667">
        <v>210.078602659826</v>
      </c>
      <c r="Q667">
        <v>237.97050562809099</v>
      </c>
      <c r="R667">
        <v>49.742371579396803</v>
      </c>
      <c r="S667" s="1">
        <f>(Table2[[#This Row],[Close Price]]-Table2[[#This Row],[20D EMA]])/Table2[[#This Row],[20D EMA]]</f>
        <v>-4.7289391575662974E-3</v>
      </c>
      <c r="T667" s="1">
        <f>(Table2[[#This Row],[Close Price]]-Table2[[#This Row],[50D EMA]])/Table2[[#This Row],[50D EMA]]</f>
        <v>-2.822087820826763E-2</v>
      </c>
      <c r="U667" s="1">
        <f>(Table2[[#This Row],[Close Price]]-Table2[[#This Row],[200D EMA]])/Table2[[#This Row],[200D EMA]]</f>
        <v>-0.14212057724895918</v>
      </c>
      <c r="V667">
        <v>1.6160959538933899</v>
      </c>
      <c r="W667">
        <v>0</v>
      </c>
      <c r="X667">
        <v>0</v>
      </c>
      <c r="Y667">
        <v>200.55</v>
      </c>
      <c r="Z667">
        <v>215.28</v>
      </c>
      <c r="AA667">
        <v>189.75</v>
      </c>
      <c r="AB667">
        <v>218.58</v>
      </c>
      <c r="AC667" s="1" t="e">
        <f>(Table2[[#This Row],[Close Price]]/Table2[[#This Row],[Day Low]])-1</f>
        <v>#DIV/0!</v>
      </c>
      <c r="AD667" s="1">
        <f>(Table2[[#This Row],[Day High]]/Table2[[#This Row],[Close Price]])-1</f>
        <v>-1</v>
      </c>
      <c r="AE667" s="1">
        <f>(Table2[[#This Row],[Close Price]]/Table2[[#This Row],[Current Week Low]])-1</f>
        <v>1.7950635751682764E-2</v>
      </c>
      <c r="AF667" s="1">
        <f>(Table2[[#This Row],[Current Week High]]/Table2[[#This Row],[Close Price]])-1</f>
        <v>5.4518736223365227E-2</v>
      </c>
      <c r="AG667" s="1">
        <f>(Table2[[#This Row],[Close Price]]/Table2[[#This Row],[Current Month Low]])-1</f>
        <v>7.5889328063241113E-2</v>
      </c>
      <c r="AH667" s="1">
        <f>(Table2[[#This Row],[Current Month High]]/Table2[[#This Row],[Close Price]])-1</f>
        <v>7.0683321087435802E-2</v>
      </c>
      <c r="AI667">
        <v>131.59441587068301</v>
      </c>
      <c r="AJ667">
        <v>7.5889328063241104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3189</v>
      </c>
      <c r="AN667">
        <v>-1.59</v>
      </c>
      <c r="AO667" t="s">
        <v>3189</v>
      </c>
      <c r="AP667">
        <v>-2.2361891044482E-2</v>
      </c>
      <c r="AQ667">
        <f>(Table2[[#This Row],[Sharpe Ratio]]-AVERAGE(Table2[Sharpe Ratio]))/_xlfn.STDEV.P(Table2[Sharpe Ratio])</f>
        <v>-0.91856617441871857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708</v>
      </c>
      <c r="AT667">
        <f>_xlfn.RANK.AVG(Table2[[#This Row],[6M Return vs Nifty Z-Score]],Table2[6M Return vs Nifty Z-Score])</f>
        <v>494</v>
      </c>
      <c r="AU667">
        <f>_xlfn.RANK.AVG(Table2[[#This Row],[Sharpe Ratio Z-Score]],Table2[Sharpe Ratio Z-Score])</f>
        <v>613</v>
      </c>
      <c r="AV667">
        <f>(Table2[[#This Row],[Rank 1Y]]+Table2[[#This Row],[Rank 6M]]+Table2[[#This Row],[Rank Sharpe]])/3</f>
        <v>605</v>
      </c>
    </row>
    <row r="668" spans="1:48" x14ac:dyDescent="0.3">
      <c r="A668" t="s">
        <v>52</v>
      </c>
      <c r="B668" t="s">
        <v>53</v>
      </c>
      <c r="C668" t="s">
        <v>3144</v>
      </c>
      <c r="D668" t="s">
        <v>54</v>
      </c>
      <c r="E668">
        <v>402713.77557180001</v>
      </c>
      <c r="F668">
        <v>6509.4</v>
      </c>
      <c r="G668">
        <v>-26.159438183243999</v>
      </c>
      <c r="H668">
        <f>(Table2[[#This Row],[1Y Return vs Nifty]]-AVERAGE(Table2[1Y Return vs Nifty]))/_xlfn.STDEV.P(Table2[1Y Return vs Nifty])</f>
        <v>-0.85469100363619921</v>
      </c>
      <c r="I668">
        <v>-1.35788830381614</v>
      </c>
      <c r="J668">
        <f>(Table2[[#This Row],[1M Return vs Nifty]]-AVERAGE(Table2[1M Return vs Nifty]))/_xlfn.STDEV.P(Table2[1M Return vs Nifty])</f>
        <v>-0.55960675853384745</v>
      </c>
      <c r="K668">
        <v>-9.7736242321252895</v>
      </c>
      <c r="L668">
        <f>(Table2[[#This Row],[6M Return vs Nifty]]-AVERAGE(Table2[6M Return vs Nifty]))/_xlfn.STDEV.P(Table2[6M Return vs Nifty])</f>
        <v>-0.55162813565054791</v>
      </c>
      <c r="M668">
        <v>-0.19840932984229601</v>
      </c>
      <c r="N668">
        <f>(Table2[[#This Row],[1W Return vs Nifty]]-AVERAGE(Table2[1W Return vs Nifty]))/_xlfn.STDEV.P(Table2[1W Return vs Nifty])</f>
        <v>-0.39042063681558575</v>
      </c>
      <c r="O668">
        <v>6724.08</v>
      </c>
      <c r="P668">
        <v>6898.3828655732004</v>
      </c>
      <c r="Q668">
        <v>6997.5006884742297</v>
      </c>
      <c r="R668">
        <v>36.909124936646201</v>
      </c>
      <c r="S668" s="1">
        <f>(Table2[[#This Row],[Close Price]]-Table2[[#This Row],[20D EMA]])/Table2[[#This Row],[20D EMA]]</f>
        <v>-3.1927044294535502E-2</v>
      </c>
      <c r="T668" s="1">
        <f>(Table2[[#This Row],[Close Price]]-Table2[[#This Row],[50D EMA]])/Table2[[#This Row],[50D EMA]]</f>
        <v>-5.6387543740786479E-2</v>
      </c>
      <c r="U668" s="1">
        <f>(Table2[[#This Row],[Close Price]]-Table2[[#This Row],[200D EMA]])/Table2[[#This Row],[200D EMA]]</f>
        <v>-6.9753574912567534E-2</v>
      </c>
      <c r="V668">
        <v>0.75426323913556403</v>
      </c>
      <c r="W668">
        <v>6495</v>
      </c>
      <c r="X668">
        <v>6726.25</v>
      </c>
      <c r="Y668">
        <v>6495</v>
      </c>
      <c r="Z668">
        <v>6863</v>
      </c>
      <c r="AA668">
        <v>6451</v>
      </c>
      <c r="AB668">
        <v>7038.95</v>
      </c>
      <c r="AC668" s="1">
        <f>(Table2[[#This Row],[Close Price]]/Table2[[#This Row],[Day Low]])-1</f>
        <v>2.2170900692839446E-3</v>
      </c>
      <c r="AD668" s="1">
        <f>(Table2[[#This Row],[Day High]]/Table2[[#This Row],[Close Price]])-1</f>
        <v>3.3313362214643538E-2</v>
      </c>
      <c r="AE668" s="1">
        <f>(Table2[[#This Row],[Close Price]]/Table2[[#This Row],[Current Week Low]])-1</f>
        <v>2.2170900692839446E-3</v>
      </c>
      <c r="AF668" s="1">
        <f>(Table2[[#This Row],[Current Week High]]/Table2[[#This Row],[Close Price]])-1</f>
        <v>5.4321442836513301E-2</v>
      </c>
      <c r="AG668" s="1">
        <f>(Table2[[#This Row],[Close Price]]/Table2[[#This Row],[Current Month Low]])-1</f>
        <v>9.052860021701914E-3</v>
      </c>
      <c r="AH668" s="1">
        <f>(Table2[[#This Row],[Current Month High]]/Table2[[#This Row],[Close Price]])-1</f>
        <v>8.1351583863336074E-2</v>
      </c>
      <c r="AI668">
        <v>20.2875841091344</v>
      </c>
      <c r="AJ668">
        <v>5.1973237661204301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-0.12</v>
      </c>
      <c r="AM668" t="s">
        <v>3189</v>
      </c>
      <c r="AN668">
        <v>-5.61</v>
      </c>
      <c r="AO668" t="s">
        <v>3189</v>
      </c>
      <c r="AP668">
        <v>-7.3439228749192995E-2</v>
      </c>
      <c r="AQ668">
        <f>(Table2[[#This Row],[Sharpe Ratio]]-AVERAGE(Table2[Sharpe Ratio]))/_xlfn.STDEV.P(Table2[Sharpe Ratio])</f>
        <v>-1.5083901447263852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617</v>
      </c>
      <c r="AT668">
        <f>_xlfn.RANK.AVG(Table2[[#This Row],[6M Return vs Nifty Z-Score]],Table2[6M Return vs Nifty Z-Score])</f>
        <v>509</v>
      </c>
      <c r="AU668">
        <f>_xlfn.RANK.AVG(Table2[[#This Row],[Sharpe Ratio Z-Score]],Table2[Sharpe Ratio Z-Score])</f>
        <v>690</v>
      </c>
      <c r="AV668">
        <f>(Table2[[#This Row],[Rank 1Y]]+Table2[[#This Row],[Rank 6M]]+Table2[[#This Row],[Rank Sharpe]])/3</f>
        <v>605.33333333333337</v>
      </c>
    </row>
    <row r="669" spans="1:48" x14ac:dyDescent="0.3">
      <c r="A669" t="s">
        <v>2085</v>
      </c>
      <c r="B669" t="s">
        <v>2086</v>
      </c>
      <c r="C669" t="s">
        <v>3156</v>
      </c>
      <c r="D669" t="s">
        <v>1319</v>
      </c>
      <c r="E669">
        <v>3101.8603876480001</v>
      </c>
      <c r="F669">
        <v>115.84</v>
      </c>
      <c r="G669">
        <v>-34.4331677330376</v>
      </c>
      <c r="H669">
        <f>(Table2[[#This Row],[1Y Return vs Nifty]]-AVERAGE(Table2[1Y Return vs Nifty]))/_xlfn.STDEV.P(Table2[1Y Return vs Nifty])</f>
        <v>-1.0154383920961569</v>
      </c>
      <c r="I669">
        <v>3.90615793895843</v>
      </c>
      <c r="J669">
        <f>(Table2[[#This Row],[1M Return vs Nifty]]-AVERAGE(Table2[1M Return vs Nifty]))/_xlfn.STDEV.P(Table2[1M Return vs Nifty])</f>
        <v>-7.2026422472178928E-2</v>
      </c>
      <c r="K669">
        <v>-4.4913008308948204</v>
      </c>
      <c r="L669">
        <f>(Table2[[#This Row],[6M Return vs Nifty]]-AVERAGE(Table2[6M Return vs Nifty]))/_xlfn.STDEV.P(Table2[6M Return vs Nifty])</f>
        <v>-0.38081559088989392</v>
      </c>
      <c r="M669">
        <v>-2.3729748948481202</v>
      </c>
      <c r="N669">
        <f>(Table2[[#This Row],[1W Return vs Nifty]]-AVERAGE(Table2[1W Return vs Nifty]))/_xlfn.STDEV.P(Table2[1W Return vs Nifty])</f>
        <v>-0.85077861329751781</v>
      </c>
      <c r="O669">
        <v>115.9</v>
      </c>
      <c r="P669">
        <v>119.865135449683</v>
      </c>
      <c r="Q669">
        <v>130.73226775446599</v>
      </c>
      <c r="R669">
        <v>54.292747100346403</v>
      </c>
      <c r="S669" s="1">
        <f>(Table2[[#This Row],[Close Price]]-Table2[[#This Row],[20D EMA]])/Table2[[#This Row],[20D EMA]]</f>
        <v>-5.1768766177741387E-4</v>
      </c>
      <c r="T669" s="1">
        <f>(Table2[[#This Row],[Close Price]]-Table2[[#This Row],[50D EMA]])/Table2[[#This Row],[50D EMA]]</f>
        <v>-3.3580535612648302E-2</v>
      </c>
      <c r="U669" s="1">
        <f>(Table2[[#This Row],[Close Price]]-Table2[[#This Row],[200D EMA]])/Table2[[#This Row],[200D EMA]]</f>
        <v>-0.11391424634686069</v>
      </c>
      <c r="V669">
        <v>0.409565675693983</v>
      </c>
      <c r="W669">
        <v>115.14</v>
      </c>
      <c r="X669">
        <v>118.1</v>
      </c>
      <c r="Y669">
        <v>112</v>
      </c>
      <c r="Z669">
        <v>118.1</v>
      </c>
      <c r="AA669">
        <v>111.42</v>
      </c>
      <c r="AB669">
        <v>124.8</v>
      </c>
      <c r="AC669" s="1">
        <f>(Table2[[#This Row],[Close Price]]/Table2[[#This Row],[Day Low]])-1</f>
        <v>6.0795553239534339E-3</v>
      </c>
      <c r="AD669" s="1">
        <f>(Table2[[#This Row],[Day High]]/Table2[[#This Row],[Close Price]])-1</f>
        <v>1.950966850828717E-2</v>
      </c>
      <c r="AE669" s="1">
        <f>(Table2[[#This Row],[Close Price]]/Table2[[#This Row],[Current Week Low]])-1</f>
        <v>3.4285714285714253E-2</v>
      </c>
      <c r="AF669" s="1">
        <f>(Table2[[#This Row],[Current Week High]]/Table2[[#This Row],[Close Price]])-1</f>
        <v>1.950966850828717E-2</v>
      </c>
      <c r="AG669" s="1">
        <f>(Table2[[#This Row],[Close Price]]/Table2[[#This Row],[Current Month Low]])-1</f>
        <v>3.9669718183449998E-2</v>
      </c>
      <c r="AH669" s="1">
        <f>(Table2[[#This Row],[Current Month High]]/Table2[[#This Row],[Close Price]])-1</f>
        <v>7.7348066298342566E-2</v>
      </c>
      <c r="AI669">
        <v>37.948895027624303</v>
      </c>
      <c r="AJ669">
        <v>10.904739109621801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-0.12</v>
      </c>
      <c r="AM669" t="s">
        <v>3189</v>
      </c>
      <c r="AN669">
        <v>-3.43</v>
      </c>
      <c r="AO669" t="s">
        <v>3189</v>
      </c>
      <c r="AP669">
        <v>-0.10629420678085399</v>
      </c>
      <c r="AQ669">
        <f>(Table2[[#This Row],[Sharpe Ratio]]-AVERAGE(Table2[Sharpe Ratio]))/_xlfn.STDEV.P(Table2[Sharpe Ratio])</f>
        <v>-1.8877884152282187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659</v>
      </c>
      <c r="AT669">
        <f>_xlfn.RANK.AVG(Table2[[#This Row],[6M Return vs Nifty Z-Score]],Table2[6M Return vs Nifty Z-Score])</f>
        <v>443</v>
      </c>
      <c r="AU669">
        <f>_xlfn.RANK.AVG(Table2[[#This Row],[Sharpe Ratio Z-Score]],Table2[Sharpe Ratio Z-Score])</f>
        <v>715</v>
      </c>
      <c r="AV669">
        <f>(Table2[[#This Row],[Rank 1Y]]+Table2[[#This Row],[Rank 6M]]+Table2[[#This Row],[Rank Sharpe]])/3</f>
        <v>605.66666666666663</v>
      </c>
    </row>
    <row r="670" spans="1:48" x14ac:dyDescent="0.3">
      <c r="A670" t="s">
        <v>367</v>
      </c>
      <c r="B670" t="s">
        <v>368</v>
      </c>
      <c r="C670" t="s">
        <v>3156</v>
      </c>
      <c r="D670" t="s">
        <v>105</v>
      </c>
      <c r="E670">
        <v>65148</v>
      </c>
      <c r="F670">
        <v>814.35</v>
      </c>
      <c r="G670">
        <v>-2.1798786611260801</v>
      </c>
      <c r="H670">
        <f>(Table2[[#This Row],[1Y Return vs Nifty]]-AVERAGE(Table2[1Y Return vs Nifty]))/_xlfn.STDEV.P(Table2[1Y Return vs Nifty])</f>
        <v>-0.3888005552716246</v>
      </c>
      <c r="I670">
        <v>2.5549814683701899</v>
      </c>
      <c r="J670">
        <f>(Table2[[#This Row],[1M Return vs Nifty]]-AVERAGE(Table2[1M Return vs Nifty]))/_xlfn.STDEV.P(Table2[1M Return vs Nifty])</f>
        <v>-0.19717864325905213</v>
      </c>
      <c r="K670">
        <v>-29.295705633411199</v>
      </c>
      <c r="L670">
        <f>(Table2[[#This Row],[6M Return vs Nifty]]-AVERAGE(Table2[6M Return vs Nifty]))/_xlfn.STDEV.P(Table2[6M Return vs Nifty])</f>
        <v>-1.1829064860827669</v>
      </c>
      <c r="M670">
        <v>0.47924225008663601</v>
      </c>
      <c r="N670">
        <f>(Table2[[#This Row],[1W Return vs Nifty]]-AVERAGE(Table2[1W Return vs Nifty]))/_xlfn.STDEV.P(Table2[1W Return vs Nifty])</f>
        <v>-0.24696103499160865</v>
      </c>
      <c r="O670">
        <v>820.95</v>
      </c>
      <c r="P670">
        <v>852.26415409120705</v>
      </c>
      <c r="Q670">
        <v>896.50202815339401</v>
      </c>
      <c r="R670">
        <v>48.682272716176897</v>
      </c>
      <c r="S670" s="1">
        <f>(Table2[[#This Row],[Close Price]]-Table2[[#This Row],[20D EMA]])/Table2[[#This Row],[20D EMA]]</f>
        <v>-8.0394664717705379E-3</v>
      </c>
      <c r="T670" s="1">
        <f>(Table2[[#This Row],[Close Price]]-Table2[[#This Row],[50D EMA]])/Table2[[#This Row],[50D EMA]]</f>
        <v>-4.4486388297811187E-2</v>
      </c>
      <c r="U670" s="1">
        <f>(Table2[[#This Row],[Close Price]]-Table2[[#This Row],[200D EMA]])/Table2[[#This Row],[200D EMA]]</f>
        <v>-9.16361877313428E-2</v>
      </c>
      <c r="V670">
        <v>0.65726877000200801</v>
      </c>
      <c r="W670">
        <v>811.2</v>
      </c>
      <c r="X670">
        <v>827.3</v>
      </c>
      <c r="Y670">
        <v>810.4</v>
      </c>
      <c r="Z670">
        <v>831</v>
      </c>
      <c r="AA670">
        <v>783</v>
      </c>
      <c r="AB670">
        <v>863.3</v>
      </c>
      <c r="AC670" s="1">
        <f>(Table2[[#This Row],[Close Price]]/Table2[[#This Row],[Day Low]])-1</f>
        <v>3.8831360946744997E-3</v>
      </c>
      <c r="AD670" s="1">
        <f>(Table2[[#This Row],[Day High]]/Table2[[#This Row],[Close Price]])-1</f>
        <v>1.5902253330877247E-2</v>
      </c>
      <c r="AE670" s="1">
        <f>(Table2[[#This Row],[Close Price]]/Table2[[#This Row],[Current Week Low]])-1</f>
        <v>4.8741362290227741E-3</v>
      </c>
      <c r="AF670" s="1">
        <f>(Table2[[#This Row],[Current Week High]]/Table2[[#This Row],[Close Price]])-1</f>
        <v>2.0445754282556683E-2</v>
      </c>
      <c r="AG670" s="1">
        <f>(Table2[[#This Row],[Close Price]]/Table2[[#This Row],[Current Month Low]])-1</f>
        <v>4.003831417624526E-2</v>
      </c>
      <c r="AH670" s="1">
        <f>(Table2[[#This Row],[Current Month High]]/Table2[[#This Row],[Close Price]])-1</f>
        <v>6.0109289617486183E-2</v>
      </c>
      <c r="AI670">
        <v>39.853871185608099</v>
      </c>
      <c r="AJ670">
        <v>17.544745958429498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3189</v>
      </c>
      <c r="AN670">
        <v>-2.1800000000000002</v>
      </c>
      <c r="AO670" t="s">
        <v>3189</v>
      </c>
      <c r="AP670">
        <v>-5.2175861221791998E-2</v>
      </c>
      <c r="AQ670">
        <f>(Table2[[#This Row],[Sharpe Ratio]]-AVERAGE(Table2[Sharpe Ratio]))/_xlfn.STDEV.P(Table2[Sharpe Ratio])</f>
        <v>-1.2628479058252762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450</v>
      </c>
      <c r="AT670">
        <f>_xlfn.RANK.AVG(Table2[[#This Row],[6M Return vs Nifty Z-Score]],Table2[6M Return vs Nifty Z-Score])</f>
        <v>706</v>
      </c>
      <c r="AU670">
        <f>_xlfn.RANK.AVG(Table2[[#This Row],[Sharpe Ratio Z-Score]],Table2[Sharpe Ratio Z-Score])</f>
        <v>665</v>
      </c>
      <c r="AV670">
        <f>(Table2[[#This Row],[Rank 1Y]]+Table2[[#This Row],[Rank 6M]]+Table2[[#This Row],[Rank Sharpe]])/3</f>
        <v>607</v>
      </c>
    </row>
    <row r="671" spans="1:48" x14ac:dyDescent="0.3">
      <c r="A671" t="s">
        <v>1155</v>
      </c>
      <c r="B671" t="s">
        <v>1156</v>
      </c>
      <c r="C671" t="s">
        <v>3152</v>
      </c>
      <c r="D671" t="s">
        <v>72</v>
      </c>
      <c r="E671">
        <v>10646.181017430001</v>
      </c>
      <c r="F671">
        <v>515.54999999999995</v>
      </c>
      <c r="G671">
        <v>-48.916921656244398</v>
      </c>
      <c r="H671">
        <f>(Table2[[#This Row],[1Y Return vs Nifty]]-AVERAGE(Table2[1Y Return vs Nifty]))/_xlfn.STDEV.P(Table2[1Y Return vs Nifty])</f>
        <v>-1.2968381652263097</v>
      </c>
      <c r="I671">
        <v>-5.4029648680591098</v>
      </c>
      <c r="J671">
        <f>(Table2[[#This Row],[1M Return vs Nifty]]-AVERAGE(Table2[1M Return vs Nifty]))/_xlfn.STDEV.P(Table2[1M Return vs Nifty])</f>
        <v>-0.93428047901948075</v>
      </c>
      <c r="K671">
        <v>-26.8162031764099</v>
      </c>
      <c r="L671">
        <f>(Table2[[#This Row],[6M Return vs Nifty]]-AVERAGE(Table2[6M Return vs Nifty]))/_xlfn.STDEV.P(Table2[6M Return vs Nifty])</f>
        <v>-1.1027277290755704</v>
      </c>
      <c r="M671">
        <v>1.15492999970021</v>
      </c>
      <c r="N671">
        <f>(Table2[[#This Row],[1W Return vs Nifty]]-AVERAGE(Table2[1W Return vs Nifty]))/_xlfn.STDEV.P(Table2[1W Return vs Nifty])</f>
        <v>-0.10391717825468742</v>
      </c>
      <c r="O671">
        <v>542.38</v>
      </c>
      <c r="P671">
        <v>568.28794392852205</v>
      </c>
      <c r="Q671">
        <v>614.03752731315797</v>
      </c>
      <c r="R671">
        <v>36.116117086627497</v>
      </c>
      <c r="S671" s="1">
        <f>(Table2[[#This Row],[Close Price]]-Table2[[#This Row],[20D EMA]])/Table2[[#This Row],[20D EMA]]</f>
        <v>-4.9467163243482506E-2</v>
      </c>
      <c r="T671" s="1">
        <f>(Table2[[#This Row],[Close Price]]-Table2[[#This Row],[50D EMA]])/Table2[[#This Row],[50D EMA]]</f>
        <v>-9.2801447737830875E-2</v>
      </c>
      <c r="U671" s="1">
        <f>(Table2[[#This Row],[Close Price]]-Table2[[#This Row],[200D EMA]])/Table2[[#This Row],[200D EMA]]</f>
        <v>-0.16039333580165624</v>
      </c>
      <c r="V671">
        <v>0.57512207359366796</v>
      </c>
      <c r="W671">
        <v>511.05</v>
      </c>
      <c r="X671">
        <v>532.9</v>
      </c>
      <c r="Y671">
        <v>511.05</v>
      </c>
      <c r="Z671">
        <v>536</v>
      </c>
      <c r="AA671">
        <v>490</v>
      </c>
      <c r="AB671">
        <v>602.75</v>
      </c>
      <c r="AC671" s="1">
        <f>(Table2[[#This Row],[Close Price]]/Table2[[#This Row],[Day Low]])-1</f>
        <v>8.8054006457292111E-3</v>
      </c>
      <c r="AD671" s="1">
        <f>(Table2[[#This Row],[Day High]]/Table2[[#This Row],[Close Price]])-1</f>
        <v>3.3653379885559165E-2</v>
      </c>
      <c r="AE671" s="1">
        <f>(Table2[[#This Row],[Close Price]]/Table2[[#This Row],[Current Week Low]])-1</f>
        <v>8.8054006457292111E-3</v>
      </c>
      <c r="AF671" s="1">
        <f>(Table2[[#This Row],[Current Week High]]/Table2[[#This Row],[Close Price]])-1</f>
        <v>3.9666375715255553E-2</v>
      </c>
      <c r="AG671" s="1">
        <f>(Table2[[#This Row],[Close Price]]/Table2[[#This Row],[Current Month Low]])-1</f>
        <v>5.2142857142857046E-2</v>
      </c>
      <c r="AH671" s="1">
        <f>(Table2[[#This Row],[Current Month High]]/Table2[[#This Row],[Close Price]])-1</f>
        <v>0.16913975366113876</v>
      </c>
      <c r="AI671">
        <v>59.829308505479602</v>
      </c>
      <c r="AJ671">
        <v>5.2142857142857002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-0.06</v>
      </c>
      <c r="AM671" t="s">
        <v>3189</v>
      </c>
      <c r="AN671">
        <v>-10.32</v>
      </c>
      <c r="AO671" t="s">
        <v>3189</v>
      </c>
      <c r="AP671">
        <v>3.3994938354484999E-2</v>
      </c>
      <c r="AQ671">
        <f>(Table2[[#This Row],[Sharpe Ratio]]-AVERAGE(Table2[Sharpe Ratio]))/_xlfn.STDEV.P(Table2[Sharpe Ratio])</f>
        <v>-0.26777640416441134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712</v>
      </c>
      <c r="AT671">
        <f>_xlfn.RANK.AVG(Table2[[#This Row],[6M Return vs Nifty Z-Score]],Table2[6M Return vs Nifty Z-Score])</f>
        <v>691</v>
      </c>
      <c r="AU671">
        <f>_xlfn.RANK.AVG(Table2[[#This Row],[Sharpe Ratio Z-Score]],Table2[Sharpe Ratio Z-Score])</f>
        <v>420</v>
      </c>
      <c r="AV671">
        <f>(Table2[[#This Row],[Rank 1Y]]+Table2[[#This Row],[Rank 6M]]+Table2[[#This Row],[Rank Sharpe]])/3</f>
        <v>607.66666666666663</v>
      </c>
    </row>
    <row r="672" spans="1:48" x14ac:dyDescent="0.3">
      <c r="A672" t="s">
        <v>1685</v>
      </c>
      <c r="B672" t="s">
        <v>1686</v>
      </c>
      <c r="C672" t="s">
        <v>3144</v>
      </c>
      <c r="D672" t="s">
        <v>24</v>
      </c>
      <c r="E672">
        <v>5228.25874948</v>
      </c>
      <c r="F672">
        <v>309.2</v>
      </c>
      <c r="G672">
        <v>-41.581438657505203</v>
      </c>
      <c r="H672">
        <f>(Table2[[#This Row],[1Y Return vs Nifty]]-AVERAGE(Table2[1Y Return vs Nifty]))/_xlfn.STDEV.P(Table2[1Y Return vs Nifty])</f>
        <v>-1.1543196398088138</v>
      </c>
      <c r="I672">
        <v>2.2834422111824502</v>
      </c>
      <c r="J672">
        <f>(Table2[[#This Row],[1M Return vs Nifty]]-AVERAGE(Table2[1M Return vs Nifty]))/_xlfn.STDEV.P(Table2[1M Return vs Nifty])</f>
        <v>-0.22232986651345693</v>
      </c>
      <c r="K672">
        <v>-12.307978265396301</v>
      </c>
      <c r="L672">
        <f>(Table2[[#This Row],[6M Return vs Nifty]]-AVERAGE(Table2[6M Return vs Nifty]))/_xlfn.STDEV.P(Table2[6M Return vs Nifty])</f>
        <v>-0.63358060786128167</v>
      </c>
      <c r="M672">
        <v>-1.94464696092458</v>
      </c>
      <c r="N672">
        <f>(Table2[[#This Row],[1W Return vs Nifty]]-AVERAGE(Table2[1W Return vs Nifty]))/_xlfn.STDEV.P(Table2[1W Return vs Nifty])</f>
        <v>-0.7601011078201424</v>
      </c>
      <c r="O672">
        <v>308.38</v>
      </c>
      <c r="P672">
        <v>312.86146923883098</v>
      </c>
      <c r="Q672">
        <v>331.72569960148098</v>
      </c>
      <c r="R672">
        <v>53.660170836518603</v>
      </c>
      <c r="S672" s="1">
        <f>(Table2[[#This Row],[Close Price]]-Table2[[#This Row],[20D EMA]])/Table2[[#This Row],[20D EMA]]</f>
        <v>2.6590570075880186E-3</v>
      </c>
      <c r="T672" s="1">
        <f>(Table2[[#This Row],[Close Price]]-Table2[[#This Row],[50D EMA]])/Table2[[#This Row],[50D EMA]]</f>
        <v>-1.1703164495580346E-2</v>
      </c>
      <c r="U672" s="1">
        <f>(Table2[[#This Row],[Close Price]]-Table2[[#This Row],[200D EMA]])/Table2[[#This Row],[200D EMA]]</f>
        <v>-6.790459596148947E-2</v>
      </c>
      <c r="V672">
        <v>0.54766732303969501</v>
      </c>
      <c r="W672">
        <v>304.64999999999998</v>
      </c>
      <c r="X672">
        <v>312.75</v>
      </c>
      <c r="Y672">
        <v>302.05</v>
      </c>
      <c r="Z672">
        <v>312.75</v>
      </c>
      <c r="AA672">
        <v>297.05</v>
      </c>
      <c r="AB672">
        <v>322.89999999999998</v>
      </c>
      <c r="AC672" s="1">
        <f>(Table2[[#This Row],[Close Price]]/Table2[[#This Row],[Day Low]])-1</f>
        <v>1.4935171508288159E-2</v>
      </c>
      <c r="AD672" s="1">
        <f>(Table2[[#This Row],[Day High]]/Table2[[#This Row],[Close Price]])-1</f>
        <v>1.1481241914618412E-2</v>
      </c>
      <c r="AE672" s="1">
        <f>(Table2[[#This Row],[Close Price]]/Table2[[#This Row],[Current Week Low]])-1</f>
        <v>2.3671577553385115E-2</v>
      </c>
      <c r="AF672" s="1">
        <f>(Table2[[#This Row],[Current Week High]]/Table2[[#This Row],[Close Price]])-1</f>
        <v>1.1481241914618412E-2</v>
      </c>
      <c r="AG672" s="1">
        <f>(Table2[[#This Row],[Close Price]]/Table2[[#This Row],[Current Month Low]])-1</f>
        <v>4.09022050159904E-2</v>
      </c>
      <c r="AH672" s="1">
        <f>(Table2[[#This Row],[Current Month High]]/Table2[[#This Row],[Close Price]])-1</f>
        <v>4.4307891332470817E-2</v>
      </c>
      <c r="AI672">
        <v>36.5620957309185</v>
      </c>
      <c r="AJ672">
        <v>5.8722821434685697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-0.02</v>
      </c>
      <c r="AM672" t="s">
        <v>3189</v>
      </c>
      <c r="AN672">
        <v>-1.31</v>
      </c>
      <c r="AO672" t="s">
        <v>3189</v>
      </c>
      <c r="AP672">
        <v>-1.2664361085338E-2</v>
      </c>
      <c r="AQ672">
        <f>(Table2[[#This Row],[Sharpe Ratio]]-AVERAGE(Table2[Sharpe Ratio]))/_xlfn.STDEV.P(Table2[Sharpe Ratio])</f>
        <v>-0.80658234989467137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694</v>
      </c>
      <c r="AT672">
        <f>_xlfn.RANK.AVG(Table2[[#This Row],[6M Return vs Nifty Z-Score]],Table2[6M Return vs Nifty Z-Score])</f>
        <v>546</v>
      </c>
      <c r="AU672">
        <f>_xlfn.RANK.AVG(Table2[[#This Row],[Sharpe Ratio Z-Score]],Table2[Sharpe Ratio Z-Score])</f>
        <v>584</v>
      </c>
      <c r="AV672">
        <f>(Table2[[#This Row],[Rank 1Y]]+Table2[[#This Row],[Rank 6M]]+Table2[[#This Row],[Rank Sharpe]])/3</f>
        <v>608</v>
      </c>
    </row>
    <row r="673" spans="1:48" x14ac:dyDescent="0.3">
      <c r="A673" t="s">
        <v>2162</v>
      </c>
      <c r="B673" t="s">
        <v>2163</v>
      </c>
      <c r="C673" t="s">
        <v>3155</v>
      </c>
      <c r="D673" t="s">
        <v>448</v>
      </c>
      <c r="E673">
        <v>2794.1122239799902</v>
      </c>
      <c r="F673">
        <v>387.8</v>
      </c>
      <c r="G673">
        <v>-12.316767133535301</v>
      </c>
      <c r="H673">
        <f>(Table2[[#This Row],[1Y Return vs Nifty]]-AVERAGE(Table2[1Y Return vs Nifty]))/_xlfn.STDEV.P(Table2[1Y Return vs Nifty])</f>
        <v>-0.58574660472163154</v>
      </c>
      <c r="I673">
        <v>-4.9318204878989196</v>
      </c>
      <c r="J673">
        <f>(Table2[[#This Row],[1M Return vs Nifty]]-AVERAGE(Table2[1M Return vs Nifty]))/_xlfn.STDEV.P(Table2[1M Return vs Nifty])</f>
        <v>-0.89064090508386284</v>
      </c>
      <c r="K673">
        <v>-14.7453092663</v>
      </c>
      <c r="L673">
        <f>(Table2[[#This Row],[6M Return vs Nifty]]-AVERAGE(Table2[6M Return vs Nifty]))/_xlfn.STDEV.P(Table2[6M Return vs Nifty])</f>
        <v>-0.71239568203705306</v>
      </c>
      <c r="M673">
        <v>-5.5245896752894499</v>
      </c>
      <c r="N673">
        <f>(Table2[[#This Row],[1W Return vs Nifty]]-AVERAGE(Table2[1W Return vs Nifty]))/_xlfn.STDEV.P(Table2[1W Return vs Nifty])</f>
        <v>-1.517979007860297</v>
      </c>
      <c r="O673">
        <v>403.74</v>
      </c>
      <c r="P673">
        <v>432.95950428321697</v>
      </c>
      <c r="Q673">
        <v>450.635015832742</v>
      </c>
      <c r="R673">
        <v>35.078163422957601</v>
      </c>
      <c r="S673" s="1">
        <f>(Table2[[#This Row],[Close Price]]-Table2[[#This Row],[20D EMA]])/Table2[[#This Row],[20D EMA]]</f>
        <v>-3.9480854014960119E-2</v>
      </c>
      <c r="T673" s="1">
        <f>(Table2[[#This Row],[Close Price]]-Table2[[#This Row],[50D EMA]])/Table2[[#This Row],[50D EMA]]</f>
        <v>-0.1043042220726404</v>
      </c>
      <c r="U673" s="1">
        <f>(Table2[[#This Row],[Close Price]]-Table2[[#This Row],[200D EMA]])/Table2[[#This Row],[200D EMA]]</f>
        <v>-0.1394366030713953</v>
      </c>
      <c r="V673">
        <v>1.10988733294487</v>
      </c>
      <c r="W673">
        <v>385.25</v>
      </c>
      <c r="X673">
        <v>394</v>
      </c>
      <c r="Y673">
        <v>382.1</v>
      </c>
      <c r="Z673">
        <v>400.4</v>
      </c>
      <c r="AA673">
        <v>382.1</v>
      </c>
      <c r="AB673">
        <v>425.6</v>
      </c>
      <c r="AC673" s="1">
        <f>(Table2[[#This Row],[Close Price]]/Table2[[#This Row],[Day Low]])-1</f>
        <v>6.6190785204411906E-3</v>
      </c>
      <c r="AD673" s="1">
        <f>(Table2[[#This Row],[Day High]]/Table2[[#This Row],[Close Price]])-1</f>
        <v>1.598762248581731E-2</v>
      </c>
      <c r="AE673" s="1">
        <f>(Table2[[#This Row],[Close Price]]/Table2[[#This Row],[Current Week Low]])-1</f>
        <v>1.4917560847945488E-2</v>
      </c>
      <c r="AF673" s="1">
        <f>(Table2[[#This Row],[Current Week High]]/Table2[[#This Row],[Close Price]])-1</f>
        <v>3.2490974729241895E-2</v>
      </c>
      <c r="AG673" s="1">
        <f>(Table2[[#This Row],[Close Price]]/Table2[[#This Row],[Current Month Low]])-1</f>
        <v>1.4917560847945488E-2</v>
      </c>
      <c r="AH673" s="1">
        <f>(Table2[[#This Row],[Current Month High]]/Table2[[#This Row],[Close Price]])-1</f>
        <v>9.7472924187725685E-2</v>
      </c>
      <c r="AI673">
        <v>43.037648272305297</v>
      </c>
      <c r="AJ673">
        <v>8.9325842696629199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</v>
      </c>
      <c r="AM673" t="s">
        <v>3189</v>
      </c>
      <c r="AN673">
        <v>-2.94</v>
      </c>
      <c r="AO673" t="s">
        <v>3189</v>
      </c>
      <c r="AP673">
        <v>-0.11397649574698</v>
      </c>
      <c r="AQ673">
        <f>(Table2[[#This Row],[Sharpe Ratio]]-AVERAGE(Table2[Sharpe Ratio]))/_xlfn.STDEV.P(Table2[Sharpe Ratio])</f>
        <v>-1.9765009124465944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518</v>
      </c>
      <c r="AT673">
        <f>_xlfn.RANK.AVG(Table2[[#This Row],[6M Return vs Nifty Z-Score]],Table2[6M Return vs Nifty Z-Score])</f>
        <v>585</v>
      </c>
      <c r="AU673">
        <f>_xlfn.RANK.AVG(Table2[[#This Row],[Sharpe Ratio Z-Score]],Table2[Sharpe Ratio Z-Score])</f>
        <v>721</v>
      </c>
      <c r="AV673">
        <f>(Table2[[#This Row],[Rank 1Y]]+Table2[[#This Row],[Rank 6M]]+Table2[[#This Row],[Rank Sharpe]])/3</f>
        <v>608</v>
      </c>
    </row>
    <row r="674" spans="1:48" x14ac:dyDescent="0.3">
      <c r="A674" t="s">
        <v>588</v>
      </c>
      <c r="B674" t="s">
        <v>589</v>
      </c>
      <c r="C674" t="s">
        <v>3142</v>
      </c>
      <c r="D674" t="s">
        <v>188</v>
      </c>
      <c r="E674">
        <v>32492.013900000002</v>
      </c>
      <c r="F674">
        <v>472</v>
      </c>
      <c r="G674">
        <v>-9.9055302435976795</v>
      </c>
      <c r="H674">
        <f>(Table2[[#This Row],[1Y Return vs Nifty]]-AVERAGE(Table2[1Y Return vs Nifty]))/_xlfn.STDEV.P(Table2[1Y Return vs Nifty])</f>
        <v>-0.53889952920591644</v>
      </c>
      <c r="I674">
        <v>-9.1689364006642098</v>
      </c>
      <c r="J674">
        <f>(Table2[[#This Row],[1M Return vs Nifty]]-AVERAGE(Table2[1M Return vs Nifty]))/_xlfn.STDEV.P(Table2[1M Return vs Nifty])</f>
        <v>-1.2831021991908524</v>
      </c>
      <c r="K674">
        <v>-18.248997653885301</v>
      </c>
      <c r="L674">
        <f>(Table2[[#This Row],[6M Return vs Nifty]]-AVERAGE(Table2[6M Return vs Nifty]))/_xlfn.STDEV.P(Table2[6M Return vs Nifty])</f>
        <v>-0.82569316196650766</v>
      </c>
      <c r="M674">
        <v>3.3637187465196399</v>
      </c>
      <c r="N674">
        <f>(Table2[[#This Row],[1W Return vs Nifty]]-AVERAGE(Table2[1W Return vs Nifty]))/_xlfn.STDEV.P(Table2[1W Return vs Nifty])</f>
        <v>0.36368588431801169</v>
      </c>
      <c r="O674">
        <v>493.39</v>
      </c>
      <c r="P674">
        <v>538.44524922716505</v>
      </c>
      <c r="Q674">
        <v>563.12016606008399</v>
      </c>
      <c r="R674">
        <v>38.617465888020597</v>
      </c>
      <c r="S674" s="1">
        <f>(Table2[[#This Row],[Close Price]]-Table2[[#This Row],[20D EMA]])/Table2[[#This Row],[20D EMA]]</f>
        <v>-4.33531283568779E-2</v>
      </c>
      <c r="T674" s="1">
        <f>(Table2[[#This Row],[Close Price]]-Table2[[#This Row],[50D EMA]])/Table2[[#This Row],[50D EMA]]</f>
        <v>-0.1234020530825269</v>
      </c>
      <c r="U674" s="1">
        <f>(Table2[[#This Row],[Close Price]]-Table2[[#This Row],[200D EMA]])/Table2[[#This Row],[200D EMA]]</f>
        <v>-0.16181300466934728</v>
      </c>
      <c r="V674">
        <v>0.562526191209205</v>
      </c>
      <c r="W674">
        <v>470.4</v>
      </c>
      <c r="X674">
        <v>476</v>
      </c>
      <c r="Y674">
        <v>462.5</v>
      </c>
      <c r="Z674">
        <v>476.6</v>
      </c>
      <c r="AA674">
        <v>442.5</v>
      </c>
      <c r="AB674">
        <v>553</v>
      </c>
      <c r="AC674" s="1">
        <f>(Table2[[#This Row],[Close Price]]/Table2[[#This Row],[Day Low]])-1</f>
        <v>3.4013605442178019E-3</v>
      </c>
      <c r="AD674" s="1">
        <f>(Table2[[#This Row],[Day High]]/Table2[[#This Row],[Close Price]])-1</f>
        <v>8.4745762711864181E-3</v>
      </c>
      <c r="AE674" s="1">
        <f>(Table2[[#This Row],[Close Price]]/Table2[[#This Row],[Current Week Low]])-1</f>
        <v>2.0540540540540553E-2</v>
      </c>
      <c r="AF674" s="1">
        <f>(Table2[[#This Row],[Current Week High]]/Table2[[#This Row],[Close Price]])-1</f>
        <v>9.7457627118644474E-3</v>
      </c>
      <c r="AG674" s="1">
        <f>(Table2[[#This Row],[Close Price]]/Table2[[#This Row],[Current Month Low]])-1</f>
        <v>6.6666666666666652E-2</v>
      </c>
      <c r="AH674" s="1">
        <f>(Table2[[#This Row],[Current Month High]]/Table2[[#This Row],[Close Price]])-1</f>
        <v>0.17161016949152552</v>
      </c>
      <c r="AI674">
        <v>46.1758474576271</v>
      </c>
      <c r="AJ674">
        <v>11.2945060127328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-0.18</v>
      </c>
      <c r="AM674" t="s">
        <v>3189</v>
      </c>
      <c r="AN674">
        <v>-9.85</v>
      </c>
      <c r="AO674" t="s">
        <v>3189</v>
      </c>
      <c r="AP674">
        <v>-8.7164024719790997E-2</v>
      </c>
      <c r="AQ674">
        <f>(Table2[[#This Row],[Sharpe Ratio]]-AVERAGE(Table2[Sharpe Ratio]))/_xlfn.STDEV.P(Table2[Sharpe Ratio])</f>
        <v>-1.666879486865573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503</v>
      </c>
      <c r="AT674">
        <f>_xlfn.RANK.AVG(Table2[[#This Row],[6M Return vs Nifty Z-Score]],Table2[6M Return vs Nifty Z-Score])</f>
        <v>623</v>
      </c>
      <c r="AU674">
        <f>_xlfn.RANK.AVG(Table2[[#This Row],[Sharpe Ratio Z-Score]],Table2[Sharpe Ratio Z-Score])</f>
        <v>699</v>
      </c>
      <c r="AV674">
        <f>(Table2[[#This Row],[Rank 1Y]]+Table2[[#This Row],[Rank 6M]]+Table2[[#This Row],[Rank Sharpe]])/3</f>
        <v>608.33333333333337</v>
      </c>
    </row>
    <row r="675" spans="1:48" x14ac:dyDescent="0.3">
      <c r="A675" t="s">
        <v>726</v>
      </c>
      <c r="B675" t="s">
        <v>727</v>
      </c>
      <c r="C675" t="s">
        <v>3150</v>
      </c>
      <c r="D675" t="s">
        <v>221</v>
      </c>
      <c r="E675">
        <v>23695.633663679899</v>
      </c>
      <c r="F675">
        <v>12492.7</v>
      </c>
      <c r="G675">
        <v>-40.592498829165997</v>
      </c>
      <c r="H675">
        <f>(Table2[[#This Row],[1Y Return vs Nifty]]-AVERAGE(Table2[1Y Return vs Nifty]))/_xlfn.STDEV.P(Table2[1Y Return vs Nifty])</f>
        <v>-1.1351058748684877</v>
      </c>
      <c r="I675">
        <v>-8.7114266828551798</v>
      </c>
      <c r="J675">
        <f>(Table2[[#This Row],[1M Return vs Nifty]]-AVERAGE(Table2[1M Return vs Nifty]))/_xlfn.STDEV.P(Table2[1M Return vs Nifty])</f>
        <v>-1.2407255308120371</v>
      </c>
      <c r="K675">
        <v>-31.691143367993501</v>
      </c>
      <c r="L675">
        <f>(Table2[[#This Row],[6M Return vs Nifty]]-AVERAGE(Table2[6M Return vs Nifty]))/_xlfn.STDEV.P(Table2[6M Return vs Nifty])</f>
        <v>-1.2603668731473656</v>
      </c>
      <c r="M675">
        <v>-17.9016550315839</v>
      </c>
      <c r="N675">
        <f>(Table2[[#This Row],[1W Return vs Nifty]]-AVERAGE(Table2[1W Return vs Nifty]))/_xlfn.STDEV.P(Table2[1W Return vs Nifty])</f>
        <v>-4.1382176678949394</v>
      </c>
      <c r="O675">
        <v>14274.58</v>
      </c>
      <c r="P675">
        <v>14754.487895672301</v>
      </c>
      <c r="Q675">
        <v>15034.5347147473</v>
      </c>
      <c r="R675">
        <v>21.5087102819707</v>
      </c>
      <c r="S675" s="1">
        <f>(Table2[[#This Row],[Close Price]]-Table2[[#This Row],[20D EMA]])/Table2[[#This Row],[20D EMA]]</f>
        <v>-0.12482889163814272</v>
      </c>
      <c r="T675" s="1">
        <f>(Table2[[#This Row],[Close Price]]-Table2[[#This Row],[50D EMA]])/Table2[[#This Row],[50D EMA]]</f>
        <v>-0.15329491010906005</v>
      </c>
      <c r="U675" s="1">
        <f>(Table2[[#This Row],[Close Price]]-Table2[[#This Row],[200D EMA]])/Table2[[#This Row],[200D EMA]]</f>
        <v>-0.16906640364826367</v>
      </c>
      <c r="V675">
        <v>5.3367050733676198</v>
      </c>
      <c r="W675">
        <v>12465.05</v>
      </c>
      <c r="X675">
        <v>12575</v>
      </c>
      <c r="Y675">
        <v>12205.1</v>
      </c>
      <c r="Z675">
        <v>15149.9</v>
      </c>
      <c r="AA675">
        <v>12205.1</v>
      </c>
      <c r="AB675">
        <v>15290</v>
      </c>
      <c r="AC675" s="1">
        <f>(Table2[[#This Row],[Close Price]]/Table2[[#This Row],[Day Low]])-1</f>
        <v>2.2182020930523461E-3</v>
      </c>
      <c r="AD675" s="1">
        <f>(Table2[[#This Row],[Day High]]/Table2[[#This Row],[Close Price]])-1</f>
        <v>6.5878473028246898E-3</v>
      </c>
      <c r="AE675" s="1">
        <f>(Table2[[#This Row],[Close Price]]/Table2[[#This Row],[Current Week Low]])-1</f>
        <v>2.3563920000655436E-2</v>
      </c>
      <c r="AF675" s="1">
        <f>(Table2[[#This Row],[Current Week High]]/Table2[[#This Row],[Close Price]])-1</f>
        <v>0.21270021692668517</v>
      </c>
      <c r="AG675" s="1">
        <f>(Table2[[#This Row],[Close Price]]/Table2[[#This Row],[Current Month Low]])-1</f>
        <v>2.3563920000655436E-2</v>
      </c>
      <c r="AH675" s="1">
        <f>(Table2[[#This Row],[Current Month High]]/Table2[[#This Row],[Close Price]])-1</f>
        <v>0.22391476622347439</v>
      </c>
      <c r="AI675">
        <v>46.085313823272699</v>
      </c>
      <c r="AJ675">
        <v>2.3563920000655401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-0.16</v>
      </c>
      <c r="AM675" t="s">
        <v>3189</v>
      </c>
      <c r="AN675">
        <v>-16.350000000000001</v>
      </c>
      <c r="AO675" t="s">
        <v>3189</v>
      </c>
      <c r="AP675">
        <v>3.1846441500252003E-2</v>
      </c>
      <c r="AQ675">
        <f>(Table2[[#This Row],[Sharpe Ratio]]-AVERAGE(Table2[Sharpe Ratio]))/_xlfn.STDEV.P(Table2[Sharpe Ratio])</f>
        <v>-0.29258652547659475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689</v>
      </c>
      <c r="AT675">
        <f>_xlfn.RANK.AVG(Table2[[#This Row],[6M Return vs Nifty Z-Score]],Table2[6M Return vs Nifty Z-Score])</f>
        <v>713</v>
      </c>
      <c r="AU675">
        <f>_xlfn.RANK.AVG(Table2[[#This Row],[Sharpe Ratio Z-Score]],Table2[Sharpe Ratio Z-Score])</f>
        <v>423</v>
      </c>
      <c r="AV675">
        <f>(Table2[[#This Row],[Rank 1Y]]+Table2[[#This Row],[Rank 6M]]+Table2[[#This Row],[Rank Sharpe]])/3</f>
        <v>608.33333333333337</v>
      </c>
    </row>
    <row r="676" spans="1:48" x14ac:dyDescent="0.3">
      <c r="A676" t="s">
        <v>123</v>
      </c>
      <c r="B676" t="s">
        <v>124</v>
      </c>
      <c r="C676" t="s">
        <v>3146</v>
      </c>
      <c r="D676" t="s">
        <v>125</v>
      </c>
      <c r="E676">
        <v>215609.64490499999</v>
      </c>
      <c r="F676">
        <v>2236.25</v>
      </c>
      <c r="G676">
        <v>-26.341129064230699</v>
      </c>
      <c r="H676">
        <f>(Table2[[#This Row],[1Y Return vs Nifty]]-AVERAGE(Table2[1Y Return vs Nifty]))/_xlfn.STDEV.P(Table2[1Y Return vs Nifty])</f>
        <v>-0.85822101201389978</v>
      </c>
      <c r="I676">
        <v>2.0969964208648602</v>
      </c>
      <c r="J676">
        <f>(Table2[[#This Row],[1M Return vs Nifty]]-AVERAGE(Table2[1M Return vs Nifty]))/_xlfn.STDEV.P(Table2[1M Return vs Nifty])</f>
        <v>-0.23959933887516219</v>
      </c>
      <c r="K676">
        <v>-13.270448887181701</v>
      </c>
      <c r="L676">
        <f>(Table2[[#This Row],[6M Return vs Nifty]]-AVERAGE(Table2[6M Return vs Nifty]))/_xlfn.STDEV.P(Table2[6M Return vs Nifty])</f>
        <v>-0.66470366559118832</v>
      </c>
      <c r="M676">
        <v>0.53539729697565097</v>
      </c>
      <c r="N676">
        <f>(Table2[[#This Row],[1W Return vs Nifty]]-AVERAGE(Table2[1W Return vs Nifty]))/_xlfn.STDEV.P(Table2[1W Return vs Nifty])</f>
        <v>-0.23507294839119119</v>
      </c>
      <c r="O676">
        <v>2269.31</v>
      </c>
      <c r="P676">
        <v>2361.0990398628101</v>
      </c>
      <c r="Q676">
        <v>2447.7653854033501</v>
      </c>
      <c r="R676">
        <v>43.331090815270798</v>
      </c>
      <c r="S676" s="1">
        <f>(Table2[[#This Row],[Close Price]]-Table2[[#This Row],[20D EMA]])/Table2[[#This Row],[20D EMA]]</f>
        <v>-1.4568304903252506E-2</v>
      </c>
      <c r="T676" s="1">
        <f>(Table2[[#This Row],[Close Price]]-Table2[[#This Row],[50D EMA]])/Table2[[#This Row],[50D EMA]]</f>
        <v>-5.2877510750275143E-2</v>
      </c>
      <c r="U676" s="1">
        <f>(Table2[[#This Row],[Close Price]]-Table2[[#This Row],[200D EMA]])/Table2[[#This Row],[200D EMA]]</f>
        <v>-8.6411625339859119E-2</v>
      </c>
      <c r="V676">
        <v>0.88261462631196697</v>
      </c>
      <c r="W676">
        <v>2228</v>
      </c>
      <c r="X676">
        <v>2289.5</v>
      </c>
      <c r="Y676">
        <v>2228</v>
      </c>
      <c r="Z676">
        <v>2289.5</v>
      </c>
      <c r="AA676">
        <v>2168.6999999999998</v>
      </c>
      <c r="AB676">
        <v>2298</v>
      </c>
      <c r="AC676" s="1">
        <f>(Table2[[#This Row],[Close Price]]/Table2[[#This Row],[Day Low]])-1</f>
        <v>3.702872531418322E-3</v>
      </c>
      <c r="AD676" s="1">
        <f>(Table2[[#This Row],[Day High]]/Table2[[#This Row],[Close Price]])-1</f>
        <v>2.3812185578535594E-2</v>
      </c>
      <c r="AE676" s="1">
        <f>(Table2[[#This Row],[Close Price]]/Table2[[#This Row],[Current Week Low]])-1</f>
        <v>3.702872531418322E-3</v>
      </c>
      <c r="AF676" s="1">
        <f>(Table2[[#This Row],[Current Week High]]/Table2[[#This Row],[Close Price]])-1</f>
        <v>2.3812185578535594E-2</v>
      </c>
      <c r="AG676" s="1">
        <f>(Table2[[#This Row],[Close Price]]/Table2[[#This Row],[Current Month Low]])-1</f>
        <v>3.1147692165813812E-2</v>
      </c>
      <c r="AH676" s="1">
        <f>(Table2[[#This Row],[Current Month High]]/Table2[[#This Row],[Close Price]])-1</f>
        <v>2.7613191727221986E-2</v>
      </c>
      <c r="AI676">
        <v>24.2258244829513</v>
      </c>
      <c r="AJ676">
        <v>3.1147692165813798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-0.01</v>
      </c>
      <c r="AM676" t="s">
        <v>3189</v>
      </c>
      <c r="AN676">
        <v>-2.59</v>
      </c>
      <c r="AO676" t="s">
        <v>3189</v>
      </c>
      <c r="AP676">
        <v>-4.1314992479216002E-2</v>
      </c>
      <c r="AQ676">
        <f>(Table2[[#This Row],[Sharpe Ratio]]-AVERAGE(Table2[Sharpe Ratio]))/_xlfn.STDEV.P(Table2[Sharpe Ratio])</f>
        <v>-1.1374302350811378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619</v>
      </c>
      <c r="AT676">
        <f>_xlfn.RANK.AVG(Table2[[#This Row],[6M Return vs Nifty Z-Score]],Table2[6M Return vs Nifty Z-Score])</f>
        <v>561</v>
      </c>
      <c r="AU676">
        <f>_xlfn.RANK.AVG(Table2[[#This Row],[Sharpe Ratio Z-Score]],Table2[Sharpe Ratio Z-Score])</f>
        <v>646</v>
      </c>
      <c r="AV676">
        <f>(Table2[[#This Row],[Rank 1Y]]+Table2[[#This Row],[Rank 6M]]+Table2[[#This Row],[Rank Sharpe]])/3</f>
        <v>608.66666666666663</v>
      </c>
    </row>
    <row r="677" spans="1:48" x14ac:dyDescent="0.3">
      <c r="A677" t="s">
        <v>645</v>
      </c>
      <c r="B677" t="s">
        <v>646</v>
      </c>
      <c r="C677" t="s">
        <v>3148</v>
      </c>
      <c r="D677" t="s">
        <v>51</v>
      </c>
      <c r="E677">
        <v>28310.112321704899</v>
      </c>
      <c r="F677">
        <v>1718.35</v>
      </c>
      <c r="G677">
        <v>-23.4101322702045</v>
      </c>
      <c r="H677">
        <f>(Table2[[#This Row],[1Y Return vs Nifty]]-AVERAGE(Table2[1Y Return vs Nifty]))/_xlfn.STDEV.P(Table2[1Y Return vs Nifty])</f>
        <v>-0.80127570368726075</v>
      </c>
      <c r="I677">
        <v>8.45068936259098</v>
      </c>
      <c r="J677">
        <f>(Table2[[#This Row],[1M Return vs Nifty]]-AVERAGE(Table2[1M Return vs Nifty]))/_xlfn.STDEV.P(Table2[1M Return vs Nifty])</f>
        <v>0.34890911961562321</v>
      </c>
      <c r="K677">
        <v>-9.7894774548262795</v>
      </c>
      <c r="L677">
        <f>(Table2[[#This Row],[6M Return vs Nifty]]-AVERAGE(Table2[6M Return vs Nifty]))/_xlfn.STDEV.P(Table2[6M Return vs Nifty])</f>
        <v>-0.55214077546953033</v>
      </c>
      <c r="M677">
        <v>-3.8282431457807702</v>
      </c>
      <c r="N677">
        <f>(Table2[[#This Row],[1W Return vs Nifty]]-AVERAGE(Table2[1W Return vs Nifty]))/_xlfn.STDEV.P(Table2[1W Return vs Nifty])</f>
        <v>-1.1588605391859932</v>
      </c>
      <c r="O677">
        <v>1742.76</v>
      </c>
      <c r="P677">
        <v>1757.6247323868899</v>
      </c>
      <c r="Q677">
        <v>1797.87545098751</v>
      </c>
      <c r="R677">
        <v>41.874482714600397</v>
      </c>
      <c r="S677" s="1">
        <f>(Table2[[#This Row],[Close Price]]-Table2[[#This Row],[20D EMA]])/Table2[[#This Row],[20D EMA]]</f>
        <v>-1.4006518396107372E-2</v>
      </c>
      <c r="T677" s="1">
        <f>(Table2[[#This Row],[Close Price]]-Table2[[#This Row],[50D EMA]])/Table2[[#This Row],[50D EMA]]</f>
        <v>-2.2345345774438526E-2</v>
      </c>
      <c r="U677" s="1">
        <f>(Table2[[#This Row],[Close Price]]-Table2[[#This Row],[200D EMA]])/Table2[[#This Row],[200D EMA]]</f>
        <v>-4.4233014552720863E-2</v>
      </c>
      <c r="V677">
        <v>0.31582575205907398</v>
      </c>
      <c r="W677">
        <v>1712.1</v>
      </c>
      <c r="X677">
        <v>1752.1</v>
      </c>
      <c r="Y677">
        <v>1712.1</v>
      </c>
      <c r="Z677">
        <v>1791.7</v>
      </c>
      <c r="AA677">
        <v>1600</v>
      </c>
      <c r="AB677">
        <v>1871.7</v>
      </c>
      <c r="AC677" s="1">
        <f>(Table2[[#This Row],[Close Price]]/Table2[[#This Row],[Day Low]])-1</f>
        <v>3.6504877051573015E-3</v>
      </c>
      <c r="AD677" s="1">
        <f>(Table2[[#This Row],[Day High]]/Table2[[#This Row],[Close Price]])-1</f>
        <v>1.9640934617511041E-2</v>
      </c>
      <c r="AE677" s="1">
        <f>(Table2[[#This Row],[Close Price]]/Table2[[#This Row],[Current Week Low]])-1</f>
        <v>3.6504877051573015E-3</v>
      </c>
      <c r="AF677" s="1">
        <f>(Table2[[#This Row],[Current Week High]]/Table2[[#This Row],[Close Price]])-1</f>
        <v>4.2686297902057246E-2</v>
      </c>
      <c r="AG677" s="1">
        <f>(Table2[[#This Row],[Close Price]]/Table2[[#This Row],[Current Month Low]])-1</f>
        <v>7.3968749999999917E-2</v>
      </c>
      <c r="AH677" s="1">
        <f>(Table2[[#This Row],[Current Month High]]/Table2[[#This Row],[Close Price]])-1</f>
        <v>8.9242587365786941E-2</v>
      </c>
      <c r="AI677">
        <v>29.248988855588198</v>
      </c>
      <c r="AJ677">
        <v>8.3653906791953005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-0.04</v>
      </c>
      <c r="AM677" t="s">
        <v>3189</v>
      </c>
      <c r="AN677">
        <v>-3.33</v>
      </c>
      <c r="AO677" t="s">
        <v>3189</v>
      </c>
      <c r="AP677">
        <v>-0.111907328889525</v>
      </c>
      <c r="AQ677">
        <f>(Table2[[#This Row],[Sharpe Ratio]]-AVERAGE(Table2[Sharpe Ratio]))/_xlfn.STDEV.P(Table2[Sharpe Ratio])</f>
        <v>-1.9526068673389814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598</v>
      </c>
      <c r="AT677">
        <f>_xlfn.RANK.AVG(Table2[[#This Row],[6M Return vs Nifty Z-Score]],Table2[6M Return vs Nifty Z-Score])</f>
        <v>510</v>
      </c>
      <c r="AU677">
        <f>_xlfn.RANK.AVG(Table2[[#This Row],[Sharpe Ratio Z-Score]],Table2[Sharpe Ratio Z-Score])</f>
        <v>718</v>
      </c>
      <c r="AV677">
        <f>(Table2[[#This Row],[Rank 1Y]]+Table2[[#This Row],[Rank 6M]]+Table2[[#This Row],[Rank Sharpe]])/3</f>
        <v>608.66666666666663</v>
      </c>
    </row>
    <row r="678" spans="1:48" x14ac:dyDescent="0.3">
      <c r="A678" t="s">
        <v>471</v>
      </c>
      <c r="B678" t="s">
        <v>472</v>
      </c>
      <c r="C678" t="s">
        <v>3144</v>
      </c>
      <c r="D678" t="s">
        <v>24</v>
      </c>
      <c r="E678">
        <v>47033.135683127999</v>
      </c>
      <c r="F678">
        <v>64.260000000000005</v>
      </c>
      <c r="G678">
        <v>-44.984572763364703</v>
      </c>
      <c r="H678">
        <f>(Table2[[#This Row],[1Y Return vs Nifty]]-AVERAGE(Table2[1Y Return vs Nifty]))/_xlfn.STDEV.P(Table2[1Y Return vs Nifty])</f>
        <v>-1.220437938310555</v>
      </c>
      <c r="I678">
        <v>8.6271975924072795</v>
      </c>
      <c r="J678">
        <f>(Table2[[#This Row],[1M Return vs Nifty]]-AVERAGE(Table2[1M Return vs Nifty]))/_xlfn.STDEV.P(Table2[1M Return vs Nifty])</f>
        <v>0.36525812911180877</v>
      </c>
      <c r="K678">
        <v>-22.0452090691638</v>
      </c>
      <c r="L678">
        <f>(Table2[[#This Row],[6M Return vs Nifty]]-AVERAGE(Table2[6M Return vs Nifty]))/_xlfn.STDEV.P(Table2[6M Return vs Nifty])</f>
        <v>-0.94844985121845993</v>
      </c>
      <c r="M678">
        <v>-2.1194379088140201</v>
      </c>
      <c r="N678">
        <f>(Table2[[#This Row],[1W Return vs Nifty]]-AVERAGE(Table2[1W Return vs Nifty]))/_xlfn.STDEV.P(Table2[1W Return vs Nifty])</f>
        <v>-0.79710454812686216</v>
      </c>
      <c r="O678">
        <v>65.58</v>
      </c>
      <c r="P678">
        <v>68.300859425443406</v>
      </c>
      <c r="Q678">
        <v>74.353399234683295</v>
      </c>
      <c r="R678">
        <v>43.836115888935403</v>
      </c>
      <c r="S678" s="1">
        <f>(Table2[[#This Row],[Close Price]]-Table2[[#This Row],[20D EMA]])/Table2[[#This Row],[20D EMA]]</f>
        <v>-2.0128087831655889E-2</v>
      </c>
      <c r="T678" s="1">
        <f>(Table2[[#This Row],[Close Price]]-Table2[[#This Row],[50D EMA]])/Table2[[#This Row],[50D EMA]]</f>
        <v>-5.9162643917451227E-2</v>
      </c>
      <c r="U678" s="1">
        <f>(Table2[[#This Row],[Close Price]]-Table2[[#This Row],[200D EMA]])/Table2[[#This Row],[200D EMA]]</f>
        <v>-0.13574899518481015</v>
      </c>
      <c r="V678">
        <v>0.719536213557458</v>
      </c>
      <c r="W678">
        <v>64.150000000000006</v>
      </c>
      <c r="X678">
        <v>64.95</v>
      </c>
      <c r="Y678">
        <v>63.86</v>
      </c>
      <c r="Z678">
        <v>66.14</v>
      </c>
      <c r="AA678">
        <v>62.4</v>
      </c>
      <c r="AB678">
        <v>68.12</v>
      </c>
      <c r="AC678" s="1">
        <f>(Table2[[#This Row],[Close Price]]/Table2[[#This Row],[Day Low]])-1</f>
        <v>1.7147310989866771E-3</v>
      </c>
      <c r="AD678" s="1">
        <f>(Table2[[#This Row],[Day High]]/Table2[[#This Row],[Close Price]])-1</f>
        <v>1.073762838468717E-2</v>
      </c>
      <c r="AE678" s="1">
        <f>(Table2[[#This Row],[Close Price]]/Table2[[#This Row],[Current Week Low]])-1</f>
        <v>6.2637018477922357E-3</v>
      </c>
      <c r="AF678" s="1">
        <f>(Table2[[#This Row],[Current Week High]]/Table2[[#This Row],[Close Price]])-1</f>
        <v>2.9256146903205549E-2</v>
      </c>
      <c r="AG678" s="1">
        <f>(Table2[[#This Row],[Close Price]]/Table2[[#This Row],[Current Month Low]])-1</f>
        <v>2.9807692307692424E-2</v>
      </c>
      <c r="AH678" s="1">
        <f>(Table2[[#This Row],[Current Month High]]/Table2[[#This Row],[Close Price]])-1</f>
        <v>6.006847183317765E-2</v>
      </c>
      <c r="AI678">
        <v>43.868658574540902</v>
      </c>
      <c r="AJ678">
        <v>8.3642495784148601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-0.13</v>
      </c>
      <c r="AM678" t="s">
        <v>3189</v>
      </c>
      <c r="AN678">
        <v>-2.09</v>
      </c>
      <c r="AO678" t="s">
        <v>3189</v>
      </c>
      <c r="AP678">
        <v>1.5521520608017999E-2</v>
      </c>
      <c r="AQ678">
        <f>(Table2[[#This Row],[Sharpe Ratio]]-AVERAGE(Table2[Sharpe Ratio]))/_xlfn.STDEV.P(Table2[Sharpe Ratio])</f>
        <v>-0.48110123842585517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700</v>
      </c>
      <c r="AT678">
        <f>_xlfn.RANK.AVG(Table2[[#This Row],[6M Return vs Nifty Z-Score]],Table2[6M Return vs Nifty Z-Score])</f>
        <v>664</v>
      </c>
      <c r="AU678">
        <f>_xlfn.RANK.AVG(Table2[[#This Row],[Sharpe Ratio Z-Score]],Table2[Sharpe Ratio Z-Score])</f>
        <v>463</v>
      </c>
      <c r="AV678">
        <f>(Table2[[#This Row],[Rank 1Y]]+Table2[[#This Row],[Rank 6M]]+Table2[[#This Row],[Rank Sharpe]])/3</f>
        <v>609</v>
      </c>
    </row>
    <row r="679" spans="1:48" x14ac:dyDescent="0.3">
      <c r="A679" t="s">
        <v>762</v>
      </c>
      <c r="B679" t="s">
        <v>763</v>
      </c>
      <c r="C679" t="s">
        <v>3153</v>
      </c>
      <c r="D679" t="s">
        <v>114</v>
      </c>
      <c r="E679">
        <v>22190.744480400001</v>
      </c>
      <c r="F679">
        <v>274.5</v>
      </c>
      <c r="G679">
        <v>-34.917854495423299</v>
      </c>
      <c r="H679">
        <f>(Table2[[#This Row],[1Y Return vs Nifty]]-AVERAGE(Table2[1Y Return vs Nifty]))/_xlfn.STDEV.P(Table2[1Y Return vs Nifty])</f>
        <v>-1.0248552011428771</v>
      </c>
      <c r="I679">
        <v>-0.93935442853274698</v>
      </c>
      <c r="J679">
        <f>(Table2[[#This Row],[1M Return vs Nifty]]-AVERAGE(Table2[1M Return vs Nifty]))/_xlfn.STDEV.P(Table2[1M Return vs Nifty])</f>
        <v>-0.52084021315177098</v>
      </c>
      <c r="K679">
        <v>-4.2270079128908096</v>
      </c>
      <c r="L679">
        <f>(Table2[[#This Row],[6M Return vs Nifty]]-AVERAGE(Table2[6M Return vs Nifty]))/_xlfn.STDEV.P(Table2[6M Return vs Nifty])</f>
        <v>-0.37226924821879431</v>
      </c>
      <c r="M679">
        <v>3.1816609374740801</v>
      </c>
      <c r="N679">
        <f>(Table2[[#This Row],[1W Return vs Nifty]]-AVERAGE(Table2[1W Return vs Nifty]))/_xlfn.STDEV.P(Table2[1W Return vs Nifty])</f>
        <v>0.32514404132937619</v>
      </c>
      <c r="O679">
        <v>272.43</v>
      </c>
      <c r="P679">
        <v>280.55550983562603</v>
      </c>
      <c r="Q679">
        <v>289.59170395061898</v>
      </c>
      <c r="R679">
        <v>57.668828251461903</v>
      </c>
      <c r="S679" s="1">
        <f>(Table2[[#This Row],[Close Price]]-Table2[[#This Row],[20D EMA]])/Table2[[#This Row],[20D EMA]]</f>
        <v>7.5982821275189707E-3</v>
      </c>
      <c r="T679" s="1">
        <f>(Table2[[#This Row],[Close Price]]-Table2[[#This Row],[50D EMA]])/Table2[[#This Row],[50D EMA]]</f>
        <v>-2.1583998971090868E-2</v>
      </c>
      <c r="U679" s="1">
        <f>(Table2[[#This Row],[Close Price]]-Table2[[#This Row],[200D EMA]])/Table2[[#This Row],[200D EMA]]</f>
        <v>-5.2113730278656074E-2</v>
      </c>
      <c r="V679">
        <v>0.76313707057307401</v>
      </c>
      <c r="W679">
        <v>273.5</v>
      </c>
      <c r="X679">
        <v>279.39999999999998</v>
      </c>
      <c r="Y679">
        <v>264</v>
      </c>
      <c r="Z679">
        <v>279.39999999999998</v>
      </c>
      <c r="AA679">
        <v>252.75</v>
      </c>
      <c r="AB679">
        <v>289.64999999999998</v>
      </c>
      <c r="AC679" s="1">
        <f>(Table2[[#This Row],[Close Price]]/Table2[[#This Row],[Day Low]])-1</f>
        <v>3.6563071297988081E-3</v>
      </c>
      <c r="AD679" s="1">
        <f>(Table2[[#This Row],[Day High]]/Table2[[#This Row],[Close Price]])-1</f>
        <v>1.7850637522768498E-2</v>
      </c>
      <c r="AE679" s="1">
        <f>(Table2[[#This Row],[Close Price]]/Table2[[#This Row],[Current Week Low]])-1</f>
        <v>3.9772727272727293E-2</v>
      </c>
      <c r="AF679" s="1">
        <f>(Table2[[#This Row],[Current Week High]]/Table2[[#This Row],[Close Price]])-1</f>
        <v>1.7850637522768498E-2</v>
      </c>
      <c r="AG679" s="1">
        <f>(Table2[[#This Row],[Close Price]]/Table2[[#This Row],[Current Month Low]])-1</f>
        <v>8.6053412462907986E-2</v>
      </c>
      <c r="AH679" s="1">
        <f>(Table2[[#This Row],[Current Month High]]/Table2[[#This Row],[Close Price]])-1</f>
        <v>5.5191256830600999E-2</v>
      </c>
      <c r="AI679">
        <v>30.163934426229499</v>
      </c>
      <c r="AJ679">
        <v>8.9934484812388398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-0.01</v>
      </c>
      <c r="AM679" t="s">
        <v>3189</v>
      </c>
      <c r="AN679">
        <v>1.24</v>
      </c>
      <c r="AO679" t="s">
        <v>3190</v>
      </c>
      <c r="AP679">
        <v>-0.11391436546004</v>
      </c>
      <c r="AQ679">
        <f>(Table2[[#This Row],[Sharpe Ratio]]-AVERAGE(Table2[Sharpe Ratio]))/_xlfn.STDEV.P(Table2[Sharpe Ratio])</f>
        <v>-1.9757834527244147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667</v>
      </c>
      <c r="AT679">
        <f>_xlfn.RANK.AVG(Table2[[#This Row],[6M Return vs Nifty Z-Score]],Table2[6M Return vs Nifty Z-Score])</f>
        <v>440</v>
      </c>
      <c r="AU679">
        <f>_xlfn.RANK.AVG(Table2[[#This Row],[Sharpe Ratio Z-Score]],Table2[Sharpe Ratio Z-Score])</f>
        <v>720</v>
      </c>
      <c r="AV679">
        <f>(Table2[[#This Row],[Rank 1Y]]+Table2[[#This Row],[Rank 6M]]+Table2[[#This Row],[Rank Sharpe]])/3</f>
        <v>609</v>
      </c>
    </row>
    <row r="680" spans="1:48" x14ac:dyDescent="0.3">
      <c r="A680" t="s">
        <v>2264</v>
      </c>
      <c r="B680" t="s">
        <v>2265</v>
      </c>
      <c r="C680" t="s">
        <v>3146</v>
      </c>
      <c r="D680" t="s">
        <v>371</v>
      </c>
      <c r="E680">
        <v>2464.2272498000002</v>
      </c>
      <c r="F680">
        <v>1749.25</v>
      </c>
      <c r="G680">
        <v>-33.5944141673872</v>
      </c>
      <c r="H680">
        <f>(Table2[[#This Row],[1Y Return vs Nifty]]-AVERAGE(Table2[1Y Return vs Nifty]))/_xlfn.STDEV.P(Table2[1Y Return vs Nifty])</f>
        <v>-0.99914254335849262</v>
      </c>
      <c r="I680">
        <v>3.9700911321237502</v>
      </c>
      <c r="J680">
        <f>(Table2[[#This Row],[1M Return vs Nifty]]-AVERAGE(Table2[1M Return vs Nifty]))/_xlfn.STDEV.P(Table2[1M Return vs Nifty])</f>
        <v>-6.6104634104185406E-2</v>
      </c>
      <c r="K680">
        <v>-8.2192895115146793</v>
      </c>
      <c r="L680">
        <f>(Table2[[#This Row],[6M Return vs Nifty]]-AVERAGE(Table2[6M Return vs Nifty]))/_xlfn.STDEV.P(Table2[6M Return vs Nifty])</f>
        <v>-0.50136618671809652</v>
      </c>
      <c r="M680">
        <v>-2.1434491323511402</v>
      </c>
      <c r="N680">
        <f>(Table2[[#This Row],[1W Return vs Nifty]]-AVERAGE(Table2[1W Return vs Nifty]))/_xlfn.STDEV.P(Table2[1W Return vs Nifty])</f>
        <v>-0.8021877511621196</v>
      </c>
      <c r="O680">
        <v>1748.47</v>
      </c>
      <c r="P680">
        <v>1848.37839314341</v>
      </c>
      <c r="Q680">
        <v>1924.40441801207</v>
      </c>
      <c r="R680">
        <v>56.0971261266344</v>
      </c>
      <c r="S680" s="1">
        <f>(Table2[[#This Row],[Close Price]]-Table2[[#This Row],[20D EMA]])/Table2[[#This Row],[20D EMA]]</f>
        <v>4.4610430833813146E-4</v>
      </c>
      <c r="T680" s="1">
        <f>(Table2[[#This Row],[Close Price]]-Table2[[#This Row],[50D EMA]])/Table2[[#This Row],[50D EMA]]</f>
        <v>-5.3629924214180599E-2</v>
      </c>
      <c r="U680" s="1">
        <f>(Table2[[#This Row],[Close Price]]-Table2[[#This Row],[200D EMA]])/Table2[[#This Row],[200D EMA]]</f>
        <v>-9.1017468247659883E-2</v>
      </c>
      <c r="V680">
        <v>0.46135815362267502</v>
      </c>
      <c r="W680">
        <v>1712.05</v>
      </c>
      <c r="X680">
        <v>1760</v>
      </c>
      <c r="Y680">
        <v>1685</v>
      </c>
      <c r="Z680">
        <v>1760</v>
      </c>
      <c r="AA680">
        <v>1654.95</v>
      </c>
      <c r="AB680">
        <v>1930</v>
      </c>
      <c r="AC680" s="1">
        <f>(Table2[[#This Row],[Close Price]]/Table2[[#This Row],[Day Low]])-1</f>
        <v>2.1728337373324358E-2</v>
      </c>
      <c r="AD680" s="1">
        <f>(Table2[[#This Row],[Day High]]/Table2[[#This Row],[Close Price]])-1</f>
        <v>6.1454909246820844E-3</v>
      </c>
      <c r="AE680" s="1">
        <f>(Table2[[#This Row],[Close Price]]/Table2[[#This Row],[Current Week Low]])-1</f>
        <v>3.8130563798219663E-2</v>
      </c>
      <c r="AF680" s="1">
        <f>(Table2[[#This Row],[Current Week High]]/Table2[[#This Row],[Close Price]])-1</f>
        <v>6.1454909246820844E-3</v>
      </c>
      <c r="AG680" s="1">
        <f>(Table2[[#This Row],[Close Price]]/Table2[[#This Row],[Current Month Low]])-1</f>
        <v>5.6980573431221426E-2</v>
      </c>
      <c r="AH680" s="1">
        <f>(Table2[[#This Row],[Current Month High]]/Table2[[#This Row],[Close Price]])-1</f>
        <v>0.10332999857081604</v>
      </c>
      <c r="AI680">
        <v>46.3455766757181</v>
      </c>
      <c r="AJ680">
        <v>14.2553886348791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-0.17</v>
      </c>
      <c r="AM680" t="s">
        <v>3189</v>
      </c>
      <c r="AN680">
        <v>-0.28000000000000003</v>
      </c>
      <c r="AO680" t="s">
        <v>3189</v>
      </c>
      <c r="AP680">
        <v>-7.1426358462230999E-2</v>
      </c>
      <c r="AQ680">
        <f>(Table2[[#This Row],[Sharpe Ratio]]-AVERAGE(Table2[Sharpe Ratio]))/_xlfn.STDEV.P(Table2[Sharpe Ratio])</f>
        <v>-1.4851461935393844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656</v>
      </c>
      <c r="AT680">
        <f>_xlfn.RANK.AVG(Table2[[#This Row],[6M Return vs Nifty Z-Score]],Table2[6M Return vs Nifty Z-Score])</f>
        <v>489</v>
      </c>
      <c r="AU680">
        <f>_xlfn.RANK.AVG(Table2[[#This Row],[Sharpe Ratio Z-Score]],Table2[Sharpe Ratio Z-Score])</f>
        <v>688</v>
      </c>
      <c r="AV680">
        <f>(Table2[[#This Row],[Rank 1Y]]+Table2[[#This Row],[Rank 6M]]+Table2[[#This Row],[Rank Sharpe]])/3</f>
        <v>611</v>
      </c>
    </row>
    <row r="681" spans="1:48" x14ac:dyDescent="0.3">
      <c r="A681" t="s">
        <v>406</v>
      </c>
      <c r="B681" t="s">
        <v>407</v>
      </c>
      <c r="C681" t="s">
        <v>3153</v>
      </c>
      <c r="D681" t="s">
        <v>114</v>
      </c>
      <c r="E681">
        <v>57059.887618305002</v>
      </c>
      <c r="F681">
        <v>489.45</v>
      </c>
      <c r="G681">
        <v>-34.851635202759198</v>
      </c>
      <c r="H681">
        <f>(Table2[[#This Row],[1Y Return vs Nifty]]-AVERAGE(Table2[1Y Return vs Nifty]))/_xlfn.STDEV.P(Table2[1Y Return vs Nifty])</f>
        <v>-1.0235686497397454</v>
      </c>
      <c r="I681">
        <v>-7.4482865054860099</v>
      </c>
      <c r="J681">
        <f>(Table2[[#This Row],[1M Return vs Nifty]]-AVERAGE(Table2[1M Return vs Nifty]))/_xlfn.STDEV.P(Table2[1M Return vs Nifty])</f>
        <v>-1.1237276391198781</v>
      </c>
      <c r="K681">
        <v>-5.81318001655651</v>
      </c>
      <c r="L681">
        <f>(Table2[[#This Row],[6M Return vs Nifty]]-AVERAGE(Table2[6M Return vs Nifty]))/_xlfn.STDEV.P(Table2[6M Return vs Nifty])</f>
        <v>-0.4235607108718355</v>
      </c>
      <c r="M681">
        <v>1.61447628771791</v>
      </c>
      <c r="N681">
        <f>(Table2[[#This Row],[1W Return vs Nifty]]-AVERAGE(Table2[1W Return vs Nifty]))/_xlfn.STDEV.P(Table2[1W Return vs Nifty])</f>
        <v>-6.6307120951605864E-3</v>
      </c>
      <c r="O681">
        <v>500.58</v>
      </c>
      <c r="P681">
        <v>529.20042923215397</v>
      </c>
      <c r="Q681">
        <v>544.43284678819998</v>
      </c>
      <c r="R681">
        <v>46.5195189383317</v>
      </c>
      <c r="S681" s="1">
        <f>(Table2[[#This Row],[Close Price]]-Table2[[#This Row],[20D EMA]])/Table2[[#This Row],[20D EMA]]</f>
        <v>-2.2234208318350705E-2</v>
      </c>
      <c r="T681" s="1">
        <f>(Table2[[#This Row],[Close Price]]-Table2[[#This Row],[50D EMA]])/Table2[[#This Row],[50D EMA]]</f>
        <v>-7.511412885630131E-2</v>
      </c>
      <c r="U681" s="1">
        <f>(Table2[[#This Row],[Close Price]]-Table2[[#This Row],[200D EMA]])/Table2[[#This Row],[200D EMA]]</f>
        <v>-0.10099105355704209</v>
      </c>
      <c r="V681">
        <v>0.44199994601540099</v>
      </c>
      <c r="W681">
        <v>484.55</v>
      </c>
      <c r="X681">
        <v>493</v>
      </c>
      <c r="Y681">
        <v>474.55</v>
      </c>
      <c r="Z681">
        <v>493</v>
      </c>
      <c r="AA681">
        <v>463.75</v>
      </c>
      <c r="AB681">
        <v>542.75</v>
      </c>
      <c r="AC681" s="1">
        <f>(Table2[[#This Row],[Close Price]]/Table2[[#This Row],[Day Low]])-1</f>
        <v>1.0112475492725093E-2</v>
      </c>
      <c r="AD681" s="1">
        <f>(Table2[[#This Row],[Day High]]/Table2[[#This Row],[Close Price]])-1</f>
        <v>7.2530391255491988E-3</v>
      </c>
      <c r="AE681" s="1">
        <f>(Table2[[#This Row],[Close Price]]/Table2[[#This Row],[Current Week Low]])-1</f>
        <v>3.1398166684227125E-2</v>
      </c>
      <c r="AF681" s="1">
        <f>(Table2[[#This Row],[Current Week High]]/Table2[[#This Row],[Close Price]])-1</f>
        <v>7.2530391255491988E-3</v>
      </c>
      <c r="AG681" s="1">
        <f>(Table2[[#This Row],[Close Price]]/Table2[[#This Row],[Current Month Low]])-1</f>
        <v>5.5417789757412406E-2</v>
      </c>
      <c r="AH681" s="1">
        <f>(Table2[[#This Row],[Current Month High]]/Table2[[#This Row],[Close Price]])-1</f>
        <v>0.10889774236387795</v>
      </c>
      <c r="AI681">
        <v>28.613750127694299</v>
      </c>
      <c r="AJ681">
        <v>11.492027334851899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-0.11</v>
      </c>
      <c r="AM681" t="s">
        <v>3189</v>
      </c>
      <c r="AN681">
        <v>-2.94</v>
      </c>
      <c r="AO681" t="s">
        <v>3189</v>
      </c>
      <c r="AP681">
        <v>-9.8706232776216998E-2</v>
      </c>
      <c r="AQ681">
        <f>(Table2[[#This Row],[Sharpe Ratio]]-AVERAGE(Table2[Sharpe Ratio]))/_xlfn.STDEV.P(Table2[Sharpe Ratio])</f>
        <v>-1.80016503556265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665</v>
      </c>
      <c r="AT681">
        <f>_xlfn.RANK.AVG(Table2[[#This Row],[6M Return vs Nifty Z-Score]],Table2[6M Return vs Nifty Z-Score])</f>
        <v>461</v>
      </c>
      <c r="AU681">
        <f>_xlfn.RANK.AVG(Table2[[#This Row],[Sharpe Ratio Z-Score]],Table2[Sharpe Ratio Z-Score])</f>
        <v>709</v>
      </c>
      <c r="AV681">
        <f>(Table2[[#This Row],[Rank 1Y]]+Table2[[#This Row],[Rank 6M]]+Table2[[#This Row],[Rank Sharpe]])/3</f>
        <v>611.66666666666663</v>
      </c>
    </row>
    <row r="682" spans="1:48" x14ac:dyDescent="0.3">
      <c r="A682" t="s">
        <v>1381</v>
      </c>
      <c r="B682" t="s">
        <v>1382</v>
      </c>
      <c r="C682" t="s">
        <v>3158</v>
      </c>
      <c r="D682" t="s">
        <v>499</v>
      </c>
      <c r="E682">
        <v>8082.7698739799998</v>
      </c>
      <c r="F682">
        <v>735.65</v>
      </c>
      <c r="G682">
        <v>-44.409663801359002</v>
      </c>
      <c r="H682">
        <f>(Table2[[#This Row],[1Y Return vs Nifty]]-AVERAGE(Table2[1Y Return vs Nifty]))/_xlfn.STDEV.P(Table2[1Y Return vs Nifty])</f>
        <v>-1.209268233803239</v>
      </c>
      <c r="I682">
        <v>6.5108170380835801</v>
      </c>
      <c r="J682">
        <f>(Table2[[#This Row],[1M Return vs Nifty]]-AVERAGE(Table2[1M Return vs Nifty]))/_xlfn.STDEV.P(Table2[1M Return vs Nifty])</f>
        <v>0.16922916311860095</v>
      </c>
      <c r="K682">
        <v>-7.8772848690540798</v>
      </c>
      <c r="L682">
        <f>(Table2[[#This Row],[6M Return vs Nifty]]-AVERAGE(Table2[6M Return vs Nifty]))/_xlfn.STDEV.P(Table2[6M Return vs Nifty])</f>
        <v>-0.49030690865779369</v>
      </c>
      <c r="M682">
        <v>-2.6437243515259099</v>
      </c>
      <c r="N682">
        <f>(Table2[[#This Row],[1W Return vs Nifty]]-AVERAGE(Table2[1W Return vs Nifty]))/_xlfn.STDEV.P(Table2[1W Return vs Nifty])</f>
        <v>-0.90809657786734488</v>
      </c>
      <c r="O682">
        <v>729.5</v>
      </c>
      <c r="P682">
        <v>736.45383236001305</v>
      </c>
      <c r="Q682">
        <v>793.746213130868</v>
      </c>
      <c r="R682">
        <v>55.875185814988697</v>
      </c>
      <c r="S682" s="1">
        <f>(Table2[[#This Row],[Close Price]]-Table2[[#This Row],[20D EMA]])/Table2[[#This Row],[20D EMA]]</f>
        <v>8.4304318026044919E-3</v>
      </c>
      <c r="T682" s="1">
        <f>(Table2[[#This Row],[Close Price]]-Table2[[#This Row],[50D EMA]])/Table2[[#This Row],[50D EMA]]</f>
        <v>-1.0914904976964319E-3</v>
      </c>
      <c r="U682" s="1">
        <f>(Table2[[#This Row],[Close Price]]-Table2[[#This Row],[200D EMA]])/Table2[[#This Row],[200D EMA]]</f>
        <v>-7.3192428725690789E-2</v>
      </c>
      <c r="V682">
        <v>0.96450136024122102</v>
      </c>
      <c r="W682">
        <v>722</v>
      </c>
      <c r="X682">
        <v>743.6</v>
      </c>
      <c r="Y682">
        <v>721.9</v>
      </c>
      <c r="Z682">
        <v>744.05</v>
      </c>
      <c r="AA682">
        <v>702</v>
      </c>
      <c r="AB682">
        <v>744.8</v>
      </c>
      <c r="AC682" s="1">
        <f>(Table2[[#This Row],[Close Price]]/Table2[[#This Row],[Day Low]])-1</f>
        <v>1.8905817174515116E-2</v>
      </c>
      <c r="AD682" s="1">
        <f>(Table2[[#This Row],[Day High]]/Table2[[#This Row],[Close Price]])-1</f>
        <v>1.0806769523550752E-2</v>
      </c>
      <c r="AE682" s="1">
        <f>(Table2[[#This Row],[Close Price]]/Table2[[#This Row],[Current Week Low]])-1</f>
        <v>1.9046959412660991E-2</v>
      </c>
      <c r="AF682" s="1">
        <f>(Table2[[#This Row],[Current Week High]]/Table2[[#This Row],[Close Price]])-1</f>
        <v>1.1418473458845835E-2</v>
      </c>
      <c r="AG682" s="1">
        <f>(Table2[[#This Row],[Close Price]]/Table2[[#This Row],[Current Month Low]])-1</f>
        <v>4.7934472934472838E-2</v>
      </c>
      <c r="AH682" s="1">
        <f>(Table2[[#This Row],[Current Month High]]/Table2[[#This Row],[Close Price]])-1</f>
        <v>1.2437980017671491E-2</v>
      </c>
      <c r="AI682">
        <v>50.3840141371576</v>
      </c>
      <c r="AJ682">
        <v>9.34155766944113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0.06</v>
      </c>
      <c r="AM682" t="s">
        <v>3190</v>
      </c>
      <c r="AN682">
        <v>-7.0000000000000007E-2</v>
      </c>
      <c r="AO682" t="s">
        <v>3189</v>
      </c>
      <c r="AP682">
        <v>-4.3396066877151002E-2</v>
      </c>
      <c r="AQ682">
        <f>(Table2[[#This Row],[Sharpe Ratio]]-AVERAGE(Table2[Sharpe Ratio]))/_xlfn.STDEV.P(Table2[Sharpe Ratio])</f>
        <v>-1.1614617844737845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699</v>
      </c>
      <c r="AT682">
        <f>_xlfn.RANK.AVG(Table2[[#This Row],[6M Return vs Nifty Z-Score]],Table2[6M Return vs Nifty Z-Score])</f>
        <v>486</v>
      </c>
      <c r="AU682">
        <f>_xlfn.RANK.AVG(Table2[[#This Row],[Sharpe Ratio Z-Score]],Table2[Sharpe Ratio Z-Score])</f>
        <v>651</v>
      </c>
      <c r="AV682">
        <f>(Table2[[#This Row],[Rank 1Y]]+Table2[[#This Row],[Rank 6M]]+Table2[[#This Row],[Rank Sharpe]])/3</f>
        <v>612</v>
      </c>
    </row>
    <row r="683" spans="1:48" x14ac:dyDescent="0.3">
      <c r="A683" t="s">
        <v>865</v>
      </c>
      <c r="B683" t="s">
        <v>866</v>
      </c>
      <c r="C683" t="s">
        <v>3153</v>
      </c>
      <c r="D683" t="s">
        <v>585</v>
      </c>
      <c r="E683">
        <v>17508.6641365</v>
      </c>
      <c r="F683">
        <v>1362.25</v>
      </c>
      <c r="G683">
        <v>-35.495728191486201</v>
      </c>
      <c r="H683">
        <f>(Table2[[#This Row],[1Y Return vs Nifty]]-AVERAGE(Table2[1Y Return vs Nifty]))/_xlfn.STDEV.P(Table2[1Y Return vs Nifty])</f>
        <v>-1.0360825064279686</v>
      </c>
      <c r="I683">
        <v>1.7644054481734099</v>
      </c>
      <c r="J683">
        <f>(Table2[[#This Row],[1M Return vs Nifty]]-AVERAGE(Table2[1M Return vs Nifty]))/_xlfn.STDEV.P(Table2[1M Return vs Nifty])</f>
        <v>-0.27040545469501504</v>
      </c>
      <c r="K683">
        <v>-4.0772884744796896</v>
      </c>
      <c r="L683">
        <f>(Table2[[#This Row],[6M Return vs Nifty]]-AVERAGE(Table2[6M Return vs Nifty]))/_xlfn.STDEV.P(Table2[6M Return vs Nifty])</f>
        <v>-0.367427825925494</v>
      </c>
      <c r="M683">
        <v>4.10143838656772</v>
      </c>
      <c r="N683">
        <f>(Table2[[#This Row],[1W Return vs Nifty]]-AVERAGE(Table2[1W Return vs Nifty]))/_xlfn.STDEV.P(Table2[1W Return vs Nifty])</f>
        <v>0.51986196204533652</v>
      </c>
      <c r="O683">
        <v>1341.4</v>
      </c>
      <c r="P683">
        <v>1372.8016643456201</v>
      </c>
      <c r="Q683">
        <v>1437.5305120129001</v>
      </c>
      <c r="R683">
        <v>63.954569775641403</v>
      </c>
      <c r="S683" s="1">
        <f>(Table2[[#This Row],[Close Price]]-Table2[[#This Row],[20D EMA]])/Table2[[#This Row],[20D EMA]]</f>
        <v>1.5543462054569784E-2</v>
      </c>
      <c r="T683" s="1">
        <f>(Table2[[#This Row],[Close Price]]-Table2[[#This Row],[50D EMA]])/Table2[[#This Row],[50D EMA]]</f>
        <v>-7.6862263644252088E-3</v>
      </c>
      <c r="U683" s="1">
        <f>(Table2[[#This Row],[Close Price]]-Table2[[#This Row],[200D EMA]])/Table2[[#This Row],[200D EMA]]</f>
        <v>-5.2367940286351666E-2</v>
      </c>
      <c r="V683">
        <v>0.90850600551274796</v>
      </c>
      <c r="W683">
        <v>1355</v>
      </c>
      <c r="X683">
        <v>1384.05</v>
      </c>
      <c r="Y683">
        <v>1308.05</v>
      </c>
      <c r="Z683">
        <v>1399</v>
      </c>
      <c r="AA683">
        <v>1275.55</v>
      </c>
      <c r="AB683">
        <v>1399</v>
      </c>
      <c r="AC683" s="1">
        <f>(Table2[[#This Row],[Close Price]]/Table2[[#This Row],[Day Low]])-1</f>
        <v>5.3505535055351494E-3</v>
      </c>
      <c r="AD683" s="1">
        <f>(Table2[[#This Row],[Day High]]/Table2[[#This Row],[Close Price]])-1</f>
        <v>1.600293631859051E-2</v>
      </c>
      <c r="AE683" s="1">
        <f>(Table2[[#This Row],[Close Price]]/Table2[[#This Row],[Current Week Low]])-1</f>
        <v>4.1435724934062224E-2</v>
      </c>
      <c r="AF683" s="1">
        <f>(Table2[[#This Row],[Current Week High]]/Table2[[#This Row],[Close Price]])-1</f>
        <v>2.6977427050834946E-2</v>
      </c>
      <c r="AG683" s="1">
        <f>(Table2[[#This Row],[Close Price]]/Table2[[#This Row],[Current Month Low]])-1</f>
        <v>6.7970679314805382E-2</v>
      </c>
      <c r="AH683" s="1">
        <f>(Table2[[#This Row],[Current Month High]]/Table2[[#This Row],[Close Price]])-1</f>
        <v>2.6977427050834946E-2</v>
      </c>
      <c r="AI683">
        <v>26.573683244632001</v>
      </c>
      <c r="AJ683">
        <v>7.3483057525610596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0.02</v>
      </c>
      <c r="AM683" t="s">
        <v>3190</v>
      </c>
      <c r="AN683">
        <v>1.94</v>
      </c>
      <c r="AO683" t="s">
        <v>3190</v>
      </c>
      <c r="AP683">
        <v>-0.140115446651116</v>
      </c>
      <c r="AQ683">
        <f>(Table2[[#This Row],[Sharpe Ratio]]-AVERAGE(Table2[Sharpe Ratio]))/_xlfn.STDEV.P(Table2[Sharpe Ratio])</f>
        <v>-2.2783447534683376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670</v>
      </c>
      <c r="AT683">
        <f>_xlfn.RANK.AVG(Table2[[#This Row],[6M Return vs Nifty Z-Score]],Table2[6M Return vs Nifty Z-Score])</f>
        <v>435</v>
      </c>
      <c r="AU683">
        <f>_xlfn.RANK.AVG(Table2[[#This Row],[Sharpe Ratio Z-Score]],Table2[Sharpe Ratio Z-Score])</f>
        <v>733</v>
      </c>
      <c r="AV683">
        <f>(Table2[[#This Row],[Rank 1Y]]+Table2[[#This Row],[Rank 6M]]+Table2[[#This Row],[Rank Sharpe]])/3</f>
        <v>612.66666666666663</v>
      </c>
    </row>
    <row r="684" spans="1:48" x14ac:dyDescent="0.3">
      <c r="A684" t="s">
        <v>274</v>
      </c>
      <c r="B684" t="s">
        <v>275</v>
      </c>
      <c r="C684" t="s">
        <v>3146</v>
      </c>
      <c r="D684" t="s">
        <v>193</v>
      </c>
      <c r="E684">
        <v>93223.770209800001</v>
      </c>
      <c r="F684">
        <v>526</v>
      </c>
      <c r="G684">
        <v>-21.414056935388601</v>
      </c>
      <c r="H684">
        <f>(Table2[[#This Row],[1Y Return vs Nifty]]-AVERAGE(Table2[1Y Return vs Nifty]))/_xlfn.STDEV.P(Table2[1Y Return vs Nifty])</f>
        <v>-0.76249465636030334</v>
      </c>
      <c r="I684">
        <v>-0.64096271241092495</v>
      </c>
      <c r="J684">
        <f>(Table2[[#This Row],[1M Return vs Nifty]]-AVERAGE(Table2[1M Return vs Nifty]))/_xlfn.STDEV.P(Table2[1M Return vs Nifty])</f>
        <v>-0.49320179082134497</v>
      </c>
      <c r="K684">
        <v>-12.331302476209199</v>
      </c>
      <c r="L684">
        <f>(Table2[[#This Row],[6M Return vs Nifty]]-AVERAGE(Table2[6M Return vs Nifty]))/_xlfn.STDEV.P(Table2[6M Return vs Nifty])</f>
        <v>-0.63433483426903192</v>
      </c>
      <c r="M684">
        <v>1.94595073087328</v>
      </c>
      <c r="N684">
        <f>(Table2[[#This Row],[1W Return vs Nifty]]-AVERAGE(Table2[1W Return vs Nifty]))/_xlfn.STDEV.P(Table2[1W Return vs Nifty])</f>
        <v>6.3542800427131479E-2</v>
      </c>
      <c r="O684">
        <v>527.92999999999995</v>
      </c>
      <c r="P684">
        <v>556.10353405157502</v>
      </c>
      <c r="Q684">
        <v>575.68057905859098</v>
      </c>
      <c r="R684">
        <v>55.566849795466702</v>
      </c>
      <c r="S684" s="1">
        <f>(Table2[[#This Row],[Close Price]]-Table2[[#This Row],[20D EMA]])/Table2[[#This Row],[20D EMA]]</f>
        <v>-3.6557876991266838E-3</v>
      </c>
      <c r="T684" s="1">
        <f>(Table2[[#This Row],[Close Price]]-Table2[[#This Row],[50D EMA]])/Table2[[#This Row],[50D EMA]]</f>
        <v>-5.4132966629884996E-2</v>
      </c>
      <c r="U684" s="1">
        <f>(Table2[[#This Row],[Close Price]]-Table2[[#This Row],[200D EMA]])/Table2[[#This Row],[200D EMA]]</f>
        <v>-8.629886236536502E-2</v>
      </c>
      <c r="V684">
        <v>0.76596982818348802</v>
      </c>
      <c r="W684">
        <v>524</v>
      </c>
      <c r="X684">
        <v>534.35</v>
      </c>
      <c r="Y684">
        <v>515.20000000000005</v>
      </c>
      <c r="Z684">
        <v>534.35</v>
      </c>
      <c r="AA684">
        <v>499</v>
      </c>
      <c r="AB684">
        <v>545.4</v>
      </c>
      <c r="AC684" s="1">
        <f>(Table2[[#This Row],[Close Price]]/Table2[[#This Row],[Day Low]])-1</f>
        <v>3.8167938931297218E-3</v>
      </c>
      <c r="AD684" s="1">
        <f>(Table2[[#This Row],[Day High]]/Table2[[#This Row],[Close Price]])-1</f>
        <v>1.5874524714828864E-2</v>
      </c>
      <c r="AE684" s="1">
        <f>(Table2[[#This Row],[Close Price]]/Table2[[#This Row],[Current Week Low]])-1</f>
        <v>2.0962732919254545E-2</v>
      </c>
      <c r="AF684" s="1">
        <f>(Table2[[#This Row],[Current Week High]]/Table2[[#This Row],[Close Price]])-1</f>
        <v>1.5874524714828864E-2</v>
      </c>
      <c r="AG684" s="1">
        <f>(Table2[[#This Row],[Close Price]]/Table2[[#This Row],[Current Month Low]])-1</f>
        <v>5.4108216432865675E-2</v>
      </c>
      <c r="AH684" s="1">
        <f>(Table2[[#This Row],[Current Month High]]/Table2[[#This Row],[Close Price]])-1</f>
        <v>3.6882129277566511E-2</v>
      </c>
      <c r="AI684">
        <v>27.7566539923954</v>
      </c>
      <c r="AJ684">
        <v>7.5224856909239497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3189</v>
      </c>
      <c r="AN684">
        <v>-1.03</v>
      </c>
      <c r="AO684" t="s">
        <v>3189</v>
      </c>
      <c r="AP684">
        <v>-0.101272951958917</v>
      </c>
      <c r="AQ684">
        <f>(Table2[[#This Row],[Sharpe Ratio]]-AVERAGE(Table2[Sharpe Ratio]))/_xlfn.STDEV.P(Table2[Sharpe Ratio])</f>
        <v>-1.8298046480999599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585</v>
      </c>
      <c r="AT684">
        <f>_xlfn.RANK.AVG(Table2[[#This Row],[6M Return vs Nifty Z-Score]],Table2[6M Return vs Nifty Z-Score])</f>
        <v>547</v>
      </c>
      <c r="AU684">
        <f>_xlfn.RANK.AVG(Table2[[#This Row],[Sharpe Ratio Z-Score]],Table2[Sharpe Ratio Z-Score])</f>
        <v>712</v>
      </c>
      <c r="AV684">
        <f>(Table2[[#This Row],[Rank 1Y]]+Table2[[#This Row],[Rank 6M]]+Table2[[#This Row],[Rank Sharpe]])/3</f>
        <v>614.66666666666663</v>
      </c>
    </row>
    <row r="685" spans="1:48" x14ac:dyDescent="0.3">
      <c r="A685" t="s">
        <v>1025</v>
      </c>
      <c r="B685" t="s">
        <v>1026</v>
      </c>
      <c r="C685" t="s">
        <v>3158</v>
      </c>
      <c r="D685" t="s">
        <v>499</v>
      </c>
      <c r="E685">
        <v>13641.14215761</v>
      </c>
      <c r="F685">
        <v>1283.7</v>
      </c>
      <c r="G685">
        <v>-23.582427637589699</v>
      </c>
      <c r="H685">
        <f>(Table2[[#This Row],[1Y Return vs Nifty]]-AVERAGE(Table2[1Y Return vs Nifty]))/_xlfn.STDEV.P(Table2[1Y Return vs Nifty])</f>
        <v>-0.80462316992775584</v>
      </c>
      <c r="I685">
        <v>-10.7891955963951</v>
      </c>
      <c r="J685">
        <f>(Table2[[#This Row],[1M Return vs Nifty]]-AVERAGE(Table2[1M Return vs Nifty]))/_xlfn.STDEV.P(Table2[1M Return vs Nifty])</f>
        <v>-1.4331781078601271</v>
      </c>
      <c r="K685">
        <v>-9.9852638485150198</v>
      </c>
      <c r="L685">
        <f>(Table2[[#This Row],[6M Return vs Nifty]]-AVERAGE(Table2[6M Return vs Nifty]))/_xlfn.STDEV.P(Table2[6M Return vs Nifty])</f>
        <v>-0.55847184791535887</v>
      </c>
      <c r="M685">
        <v>-1.90187235287679</v>
      </c>
      <c r="N685">
        <f>(Table2[[#This Row],[1W Return vs Nifty]]-AVERAGE(Table2[1W Return vs Nifty]))/_xlfn.STDEV.P(Table2[1W Return vs Nifty])</f>
        <v>-0.75104567517530707</v>
      </c>
      <c r="O685">
        <v>1366.35</v>
      </c>
      <c r="P685">
        <v>1444.67056721008</v>
      </c>
      <c r="Q685">
        <v>1459.1090332292299</v>
      </c>
      <c r="R685">
        <v>27.261905657250701</v>
      </c>
      <c r="S685" s="1">
        <f>(Table2[[#This Row],[Close Price]]-Table2[[#This Row],[20D EMA]])/Table2[[#This Row],[20D EMA]]</f>
        <v>-6.0489625644966419E-2</v>
      </c>
      <c r="T685" s="1">
        <f>(Table2[[#This Row],[Close Price]]-Table2[[#This Row],[50D EMA]])/Table2[[#This Row],[50D EMA]]</f>
        <v>-0.11142371891810823</v>
      </c>
      <c r="U685" s="1">
        <f>(Table2[[#This Row],[Close Price]]-Table2[[#This Row],[200D EMA]])/Table2[[#This Row],[200D EMA]]</f>
        <v>-0.12021653573141346</v>
      </c>
      <c r="V685">
        <v>0.74729156503043404</v>
      </c>
      <c r="W685">
        <v>1281.0999999999999</v>
      </c>
      <c r="X685">
        <v>1310</v>
      </c>
      <c r="Y685">
        <v>1281.0999999999999</v>
      </c>
      <c r="Z685">
        <v>1329.95</v>
      </c>
      <c r="AA685">
        <v>1268</v>
      </c>
      <c r="AB685">
        <v>1585.2</v>
      </c>
      <c r="AC685" s="1">
        <f>(Table2[[#This Row],[Close Price]]/Table2[[#This Row],[Day Low]])-1</f>
        <v>2.0295058933730292E-3</v>
      </c>
      <c r="AD685" s="1">
        <f>(Table2[[#This Row],[Day High]]/Table2[[#This Row],[Close Price]])-1</f>
        <v>2.0487652878398377E-2</v>
      </c>
      <c r="AE685" s="1">
        <f>(Table2[[#This Row],[Close Price]]/Table2[[#This Row],[Current Week Low]])-1</f>
        <v>2.0295058933730292E-3</v>
      </c>
      <c r="AF685" s="1">
        <f>(Table2[[#This Row],[Current Week High]]/Table2[[#This Row],[Close Price]])-1</f>
        <v>3.6028667134065495E-2</v>
      </c>
      <c r="AG685" s="1">
        <f>(Table2[[#This Row],[Close Price]]/Table2[[#This Row],[Current Month Low]])-1</f>
        <v>1.2381703470031535E-2</v>
      </c>
      <c r="AH685" s="1">
        <f>(Table2[[#This Row],[Current Month High]]/Table2[[#This Row],[Close Price]])-1</f>
        <v>0.23486795980369246</v>
      </c>
      <c r="AI685">
        <v>31.650697203396401</v>
      </c>
      <c r="AJ685">
        <v>3.2743362831858498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3189</v>
      </c>
      <c r="AN685">
        <v>-13.25</v>
      </c>
      <c r="AO685" t="s">
        <v>3189</v>
      </c>
      <c r="AP685">
        <v>-0.15234037619347801</v>
      </c>
      <c r="AQ685">
        <f>(Table2[[#This Row],[Sharpe Ratio]]-AVERAGE(Table2[Sharpe Ratio]))/_xlfn.STDEV.P(Table2[Sharpe Ratio])</f>
        <v>-2.4195141409781802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600</v>
      </c>
      <c r="AT685">
        <f>_xlfn.RANK.AVG(Table2[[#This Row],[6M Return vs Nifty Z-Score]],Table2[6M Return vs Nifty Z-Score])</f>
        <v>513</v>
      </c>
      <c r="AU685">
        <f>_xlfn.RANK.AVG(Table2[[#This Row],[Sharpe Ratio Z-Score]],Table2[Sharpe Ratio Z-Score])</f>
        <v>736</v>
      </c>
      <c r="AV685">
        <f>(Table2[[#This Row],[Rank 1Y]]+Table2[[#This Row],[Rank 6M]]+Table2[[#This Row],[Rank Sharpe]])/3</f>
        <v>616.33333333333337</v>
      </c>
    </row>
    <row r="686" spans="1:48" x14ac:dyDescent="0.3">
      <c r="A686" t="s">
        <v>2406</v>
      </c>
      <c r="B686" t="s">
        <v>2407</v>
      </c>
      <c r="C686" t="s">
        <v>3162</v>
      </c>
      <c r="D686" t="s">
        <v>2091</v>
      </c>
      <c r="E686">
        <v>2122.5618491279902</v>
      </c>
      <c r="F686">
        <v>44.52</v>
      </c>
      <c r="G686">
        <v>-37.0984036329559</v>
      </c>
      <c r="H686">
        <f>(Table2[[#This Row],[1Y Return vs Nifty]]-AVERAGE(Table2[1Y Return vs Nifty]))/_xlfn.STDEV.P(Table2[1Y Return vs Nifty])</f>
        <v>-1.0672203252573975</v>
      </c>
      <c r="I686">
        <v>5.3530943551433996</v>
      </c>
      <c r="J686">
        <f>(Table2[[#This Row],[1M Return vs Nifty]]-AVERAGE(Table2[1M Return vs Nifty]))/_xlfn.STDEV.P(Table2[1M Return vs Nifty])</f>
        <v>6.1995527853903408E-2</v>
      </c>
      <c r="K686">
        <v>-15.797410015219199</v>
      </c>
      <c r="L686">
        <f>(Table2[[#This Row],[6M Return vs Nifty]]-AVERAGE(Table2[6M Return vs Nifty]))/_xlfn.STDEV.P(Table2[6M Return vs Nifty])</f>
        <v>-0.74641707615041153</v>
      </c>
      <c r="M686">
        <v>0.28806251009607298</v>
      </c>
      <c r="N686">
        <f>(Table2[[#This Row],[1W Return vs Nifty]]-AVERAGE(Table2[1W Return vs Nifty]))/_xlfn.STDEV.P(Table2[1W Return vs Nifty])</f>
        <v>-0.28743400102340627</v>
      </c>
      <c r="O686">
        <v>45.21</v>
      </c>
      <c r="P686">
        <v>47.533757553054897</v>
      </c>
      <c r="Q686">
        <v>50.376702957498502</v>
      </c>
      <c r="R686">
        <v>47.993239931109898</v>
      </c>
      <c r="S686" s="1">
        <f>(Table2[[#This Row],[Close Price]]-Table2[[#This Row],[20D EMA]])/Table2[[#This Row],[20D EMA]]</f>
        <v>-1.526211015262105E-2</v>
      </c>
      <c r="T686" s="1">
        <f>(Table2[[#This Row],[Close Price]]-Table2[[#This Row],[50D EMA]])/Table2[[#This Row],[50D EMA]]</f>
        <v>-6.3402468228838896E-2</v>
      </c>
      <c r="U686" s="1">
        <f>(Table2[[#This Row],[Close Price]]-Table2[[#This Row],[200D EMA]])/Table2[[#This Row],[200D EMA]]</f>
        <v>-0.11625816327121774</v>
      </c>
      <c r="V686">
        <v>0.42103669888633499</v>
      </c>
      <c r="W686">
        <v>44.27</v>
      </c>
      <c r="X686">
        <v>45.9</v>
      </c>
      <c r="Y686">
        <v>43.5</v>
      </c>
      <c r="Z686">
        <v>45.9</v>
      </c>
      <c r="AA686">
        <v>42.55</v>
      </c>
      <c r="AB686">
        <v>49.44</v>
      </c>
      <c r="AC686" s="1">
        <f>(Table2[[#This Row],[Close Price]]/Table2[[#This Row],[Day Low]])-1</f>
        <v>5.6471651231082554E-3</v>
      </c>
      <c r="AD686" s="1">
        <f>(Table2[[#This Row],[Day High]]/Table2[[#This Row],[Close Price]])-1</f>
        <v>3.0997304582210061E-2</v>
      </c>
      <c r="AE686" s="1">
        <f>(Table2[[#This Row],[Close Price]]/Table2[[#This Row],[Current Week Low]])-1</f>
        <v>2.3448275862069101E-2</v>
      </c>
      <c r="AF686" s="1">
        <f>(Table2[[#This Row],[Current Week High]]/Table2[[#This Row],[Close Price]])-1</f>
        <v>3.0997304582210061E-2</v>
      </c>
      <c r="AG686" s="1">
        <f>(Table2[[#This Row],[Close Price]]/Table2[[#This Row],[Current Month Low]])-1</f>
        <v>4.6298472385428946E-2</v>
      </c>
      <c r="AH686" s="1">
        <f>(Table2[[#This Row],[Current Month High]]/Table2[[#This Row],[Close Price]])-1</f>
        <v>0.11051212938005373</v>
      </c>
      <c r="AI686">
        <v>55.884995507637001</v>
      </c>
      <c r="AJ686">
        <v>5.5977229601518097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3189</v>
      </c>
      <c r="AN686">
        <v>-5.12</v>
      </c>
      <c r="AO686" t="s">
        <v>3189</v>
      </c>
      <c r="AP686">
        <v>-8.9132035294530003E-3</v>
      </c>
      <c r="AQ686">
        <f>(Table2[[#This Row],[Sharpe Ratio]]-AVERAGE(Table2[Sharpe Ratio]))/_xlfn.STDEV.P(Table2[Sharpe Ratio])</f>
        <v>-0.76326524014919572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675</v>
      </c>
      <c r="AT686">
        <f>_xlfn.RANK.AVG(Table2[[#This Row],[6M Return vs Nifty Z-Score]],Table2[6M Return vs Nifty Z-Score])</f>
        <v>598</v>
      </c>
      <c r="AU686">
        <f>_xlfn.RANK.AVG(Table2[[#This Row],[Sharpe Ratio Z-Score]],Table2[Sharpe Ratio Z-Score])</f>
        <v>577</v>
      </c>
      <c r="AV686">
        <f>(Table2[[#This Row],[Rank 1Y]]+Table2[[#This Row],[Rank 6M]]+Table2[[#This Row],[Rank Sharpe]])/3</f>
        <v>616.66666666666663</v>
      </c>
    </row>
    <row r="687" spans="1:48" x14ac:dyDescent="0.3">
      <c r="A687" t="s">
        <v>151</v>
      </c>
      <c r="B687" t="s">
        <v>152</v>
      </c>
      <c r="C687" t="s">
        <v>3149</v>
      </c>
      <c r="D687" t="s">
        <v>153</v>
      </c>
      <c r="E687">
        <v>172216.01100816001</v>
      </c>
      <c r="F687">
        <v>1087.2</v>
      </c>
      <c r="G687">
        <v>-26.350860902130499</v>
      </c>
      <c r="H687">
        <f>(Table2[[#This Row],[1Y Return vs Nifty]]-AVERAGE(Table2[1Y Return vs Nifty]))/_xlfn.STDEV.P(Table2[1Y Return vs Nifty])</f>
        <v>-0.8584100884778928</v>
      </c>
      <c r="I687">
        <v>-38.316302265401603</v>
      </c>
      <c r="J687">
        <f>(Table2[[#This Row],[1M Return vs Nifty]]-AVERAGE(Table2[1M Return vs Nifty]))/_xlfn.STDEV.P(Table2[1M Return vs Nifty])</f>
        <v>-3.9828661807759347</v>
      </c>
      <c r="K687">
        <v>-47.069736283246698</v>
      </c>
      <c r="L687">
        <f>(Table2[[#This Row],[6M Return vs Nifty]]-AVERAGE(Table2[6M Return vs Nifty]))/_xlfn.STDEV.P(Table2[6M Return vs Nifty])</f>
        <v>-1.7576587636970165</v>
      </c>
      <c r="M687">
        <v>-18.611173830334401</v>
      </c>
      <c r="N687">
        <f>(Table2[[#This Row],[1W Return vs Nifty]]-AVERAGE(Table2[1W Return vs Nifty]))/_xlfn.STDEV.P(Table2[1W Return vs Nifty])</f>
        <v>-4.2884235957938284</v>
      </c>
      <c r="O687">
        <v>1332.8</v>
      </c>
      <c r="P687">
        <v>1553.8016595063</v>
      </c>
      <c r="Q687">
        <v>1675.20423371792</v>
      </c>
      <c r="R687">
        <v>34.529995818402199</v>
      </c>
      <c r="S687" s="1">
        <f>(Table2[[#This Row],[Close Price]]-Table2[[#This Row],[20D EMA]])/Table2[[#This Row],[20D EMA]]</f>
        <v>-0.18427370948379346</v>
      </c>
      <c r="T687" s="1">
        <f>(Table2[[#This Row],[Close Price]]-Table2[[#This Row],[50D EMA]])/Table2[[#This Row],[50D EMA]]</f>
        <v>-0.30029679570206952</v>
      </c>
      <c r="U687" s="1">
        <f>(Table2[[#This Row],[Close Price]]-Table2[[#This Row],[200D EMA]])/Table2[[#This Row],[200D EMA]]</f>
        <v>-0.35100450552999934</v>
      </c>
      <c r="V687">
        <v>4.09624800330272</v>
      </c>
      <c r="W687">
        <v>1014</v>
      </c>
      <c r="X687">
        <v>1087.2</v>
      </c>
      <c r="Y687">
        <v>870.25</v>
      </c>
      <c r="Z687">
        <v>1141</v>
      </c>
      <c r="AA687">
        <v>870.25</v>
      </c>
      <c r="AB687">
        <v>1733.95</v>
      </c>
      <c r="AC687" s="1">
        <f>(Table2[[#This Row],[Close Price]]/Table2[[#This Row],[Day Low]])-1</f>
        <v>7.2189349112426138E-2</v>
      </c>
      <c r="AD687" s="1">
        <f>(Table2[[#This Row],[Day High]]/Table2[[#This Row],[Close Price]])-1</f>
        <v>0</v>
      </c>
      <c r="AE687" s="1">
        <f>(Table2[[#This Row],[Close Price]]/Table2[[#This Row],[Current Week Low]])-1</f>
        <v>0.24929617925883374</v>
      </c>
      <c r="AF687" s="1">
        <f>(Table2[[#This Row],[Current Week High]]/Table2[[#This Row],[Close Price]])-1</f>
        <v>4.9484915378955163E-2</v>
      </c>
      <c r="AG687" s="1">
        <f>(Table2[[#This Row],[Close Price]]/Table2[[#This Row],[Current Month Low]])-1</f>
        <v>0.24929617925883374</v>
      </c>
      <c r="AH687" s="1">
        <f>(Table2[[#This Row],[Current Month High]]/Table2[[#This Row],[Close Price]])-1</f>
        <v>0.59487674760853571</v>
      </c>
      <c r="AI687">
        <v>99.972406181015401</v>
      </c>
      <c r="AJ687">
        <v>24.929617925883299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-0.34</v>
      </c>
      <c r="AM687" t="s">
        <v>3189</v>
      </c>
      <c r="AN687">
        <v>-31.99</v>
      </c>
      <c r="AO687" t="s">
        <v>3189</v>
      </c>
      <c r="AP687">
        <v>5.0520734311349999E-3</v>
      </c>
      <c r="AQ687">
        <f>(Table2[[#This Row],[Sharpe Ratio]]-AVERAGE(Table2[Sharpe Ratio]))/_xlfn.STDEV.P(Table2[Sharpe Ratio])</f>
        <v>-0.60199890416746593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620</v>
      </c>
      <c r="AT687">
        <f>_xlfn.RANK.AVG(Table2[[#This Row],[6M Return vs Nifty Z-Score]],Table2[6M Return vs Nifty Z-Score])</f>
        <v>734</v>
      </c>
      <c r="AU687">
        <f>_xlfn.RANK.AVG(Table2[[#This Row],[Sharpe Ratio Z-Score]],Table2[Sharpe Ratio Z-Score])</f>
        <v>501</v>
      </c>
      <c r="AV687">
        <f>(Table2[[#This Row],[Rank 1Y]]+Table2[[#This Row],[Rank 6M]]+Table2[[#This Row],[Rank Sharpe]])/3</f>
        <v>618.33333333333337</v>
      </c>
    </row>
    <row r="688" spans="1:48" x14ac:dyDescent="0.3">
      <c r="A688" t="s">
        <v>542</v>
      </c>
      <c r="B688" t="s">
        <v>543</v>
      </c>
      <c r="C688" t="s">
        <v>3143</v>
      </c>
      <c r="D688" t="s">
        <v>21</v>
      </c>
      <c r="E688">
        <v>37848.873849000003</v>
      </c>
      <c r="F688">
        <v>933</v>
      </c>
      <c r="G688">
        <v>-49.175195299563697</v>
      </c>
      <c r="H688">
        <f>(Table2[[#This Row],[1Y Return vs Nifty]]-AVERAGE(Table2[1Y Return vs Nifty]))/_xlfn.STDEV.P(Table2[1Y Return vs Nifty])</f>
        <v>-1.3018560732231517</v>
      </c>
      <c r="I688">
        <v>-6.0020141990267497</v>
      </c>
      <c r="J688">
        <f>(Table2[[#This Row],[1M Return vs Nifty]]-AVERAGE(Table2[1M Return vs Nifty]))/_xlfn.STDEV.P(Table2[1M Return vs Nifty])</f>
        <v>-0.9897672017114848</v>
      </c>
      <c r="K688">
        <v>-16.955111401615099</v>
      </c>
      <c r="L688">
        <f>(Table2[[#This Row],[6M Return vs Nifty]]-AVERAGE(Table2[6M Return vs Nifty]))/_xlfn.STDEV.P(Table2[6M Return vs Nifty])</f>
        <v>-0.78385323915344862</v>
      </c>
      <c r="M688">
        <v>-3.7806118980662302</v>
      </c>
      <c r="N688">
        <f>(Table2[[#This Row],[1W Return vs Nifty]]-AVERAGE(Table2[1W Return vs Nifty]))/_xlfn.STDEV.P(Table2[1W Return vs Nifty])</f>
        <v>-1.1487769504600234</v>
      </c>
      <c r="O688">
        <v>971.6</v>
      </c>
      <c r="P688">
        <v>1006.19759696989</v>
      </c>
      <c r="Q688">
        <v>1057.60671508002</v>
      </c>
      <c r="R688">
        <v>25.676219139412499</v>
      </c>
      <c r="S688" s="1">
        <f>(Table2[[#This Row],[Close Price]]-Table2[[#This Row],[20D EMA]])/Table2[[#This Row],[20D EMA]]</f>
        <v>-3.9728283244133411E-2</v>
      </c>
      <c r="T688" s="1">
        <f>(Table2[[#This Row],[Close Price]]-Table2[[#This Row],[50D EMA]])/Table2[[#This Row],[50D EMA]]</f>
        <v>-7.2746741982211691E-2</v>
      </c>
      <c r="U688" s="1">
        <f>(Table2[[#This Row],[Close Price]]-Table2[[#This Row],[200D EMA]])/Table2[[#This Row],[200D EMA]]</f>
        <v>-0.11781951958445352</v>
      </c>
      <c r="V688">
        <v>0.348302803731737</v>
      </c>
      <c r="W688">
        <v>931.1</v>
      </c>
      <c r="X688">
        <v>950.85</v>
      </c>
      <c r="Y688">
        <v>931.1</v>
      </c>
      <c r="Z688">
        <v>963</v>
      </c>
      <c r="AA688">
        <v>931</v>
      </c>
      <c r="AB688">
        <v>1038</v>
      </c>
      <c r="AC688" s="1">
        <f>(Table2[[#This Row],[Close Price]]/Table2[[#This Row],[Day Low]])-1</f>
        <v>2.040597143164069E-3</v>
      </c>
      <c r="AD688" s="1">
        <f>(Table2[[#This Row],[Day High]]/Table2[[#This Row],[Close Price]])-1</f>
        <v>1.9131832797427695E-2</v>
      </c>
      <c r="AE688" s="1">
        <f>(Table2[[#This Row],[Close Price]]/Table2[[#This Row],[Current Week Low]])-1</f>
        <v>2.040597143164069E-3</v>
      </c>
      <c r="AF688" s="1">
        <f>(Table2[[#This Row],[Current Week High]]/Table2[[#This Row],[Close Price]])-1</f>
        <v>3.2154340836012762E-2</v>
      </c>
      <c r="AG688" s="1">
        <f>(Table2[[#This Row],[Close Price]]/Table2[[#This Row],[Current Month Low]])-1</f>
        <v>2.1482277121374072E-3</v>
      </c>
      <c r="AH688" s="1">
        <f>(Table2[[#This Row],[Current Month High]]/Table2[[#This Row],[Close Price]])-1</f>
        <v>0.112540192926045</v>
      </c>
      <c r="AI688">
        <v>50.053590568060002</v>
      </c>
      <c r="AJ688">
        <v>0.21482277121373999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-0.16</v>
      </c>
      <c r="AM688" t="s">
        <v>3189</v>
      </c>
      <c r="AN688">
        <v>-7.16</v>
      </c>
      <c r="AO688" t="s">
        <v>3189</v>
      </c>
      <c r="AQ688">
        <f>(Table2[[#This Row],[Sharpe Ratio]]-AVERAGE(Table2[Sharpe Ratio]))/_xlfn.STDEV.P(Table2[Sharpe Ratio])</f>
        <v>-0.66033855426170107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715</v>
      </c>
      <c r="AT688">
        <f>_xlfn.RANK.AVG(Table2[[#This Row],[6M Return vs Nifty Z-Score]],Table2[6M Return vs Nifty Z-Score])</f>
        <v>610</v>
      </c>
      <c r="AU688">
        <f>_xlfn.RANK.AVG(Table2[[#This Row],[Sharpe Ratio Z-Score]],Table2[Sharpe Ratio Z-Score])</f>
        <v>533</v>
      </c>
      <c r="AV688">
        <f>(Table2[[#This Row],[Rank 1Y]]+Table2[[#This Row],[Rank 6M]]+Table2[[#This Row],[Rank Sharpe]])/3</f>
        <v>619.33333333333337</v>
      </c>
    </row>
    <row r="689" spans="1:48" x14ac:dyDescent="0.3">
      <c r="A689" t="s">
        <v>492</v>
      </c>
      <c r="B689" t="s">
        <v>493</v>
      </c>
      <c r="C689" t="s">
        <v>3144</v>
      </c>
      <c r="D689" t="s">
        <v>54</v>
      </c>
      <c r="E689">
        <v>43591.355426479997</v>
      </c>
      <c r="F689">
        <v>585.79999999999995</v>
      </c>
      <c r="G689">
        <v>-40.222987017517397</v>
      </c>
      <c r="H689">
        <f>(Table2[[#This Row],[1Y Return vs Nifty]]-AVERAGE(Table2[1Y Return vs Nifty]))/_xlfn.STDEV.P(Table2[1Y Return vs Nifty])</f>
        <v>-1.1279267595287672</v>
      </c>
      <c r="I689">
        <v>-1.2951045959749901</v>
      </c>
      <c r="J689">
        <f>(Table2[[#This Row],[1M Return vs Nifty]]-AVERAGE(Table2[1M Return vs Nifty]))/_xlfn.STDEV.P(Table2[1M Return vs Nifty])</f>
        <v>-0.55379144081880949</v>
      </c>
      <c r="K689">
        <v>-12.426410630969499</v>
      </c>
      <c r="L689">
        <f>(Table2[[#This Row],[6M Return vs Nifty]]-AVERAGE(Table2[6M Return vs Nifty]))/_xlfn.STDEV.P(Table2[6M Return vs Nifty])</f>
        <v>-0.63741031161264028</v>
      </c>
      <c r="M689">
        <v>-1.07629238616135</v>
      </c>
      <c r="N689">
        <f>(Table2[[#This Row],[1W Return vs Nifty]]-AVERAGE(Table2[1W Return vs Nifty]))/_xlfn.STDEV.P(Table2[1W Return vs Nifty])</f>
        <v>-0.57626946745028373</v>
      </c>
      <c r="O689">
        <v>601.1</v>
      </c>
      <c r="P689">
        <v>631.54196427514</v>
      </c>
      <c r="Q689">
        <v>654.18665489807097</v>
      </c>
      <c r="R689">
        <v>39.846185629934702</v>
      </c>
      <c r="S689" s="1">
        <f>(Table2[[#This Row],[Close Price]]-Table2[[#This Row],[20D EMA]])/Table2[[#This Row],[20D EMA]]</f>
        <v>-2.5453335551489049E-2</v>
      </c>
      <c r="T689" s="1">
        <f>(Table2[[#This Row],[Close Price]]-Table2[[#This Row],[50D EMA]])/Table2[[#This Row],[50D EMA]]</f>
        <v>-7.242901796342377E-2</v>
      </c>
      <c r="U689" s="1">
        <f>(Table2[[#This Row],[Close Price]]-Table2[[#This Row],[200D EMA]])/Table2[[#This Row],[200D EMA]]</f>
        <v>-0.1045369152458886</v>
      </c>
      <c r="V689">
        <v>0.83773994438680799</v>
      </c>
      <c r="W689">
        <v>584.70000000000005</v>
      </c>
      <c r="X689">
        <v>593</v>
      </c>
      <c r="Y689">
        <v>584.1</v>
      </c>
      <c r="Z689">
        <v>604.4</v>
      </c>
      <c r="AA689">
        <v>557.25</v>
      </c>
      <c r="AB689">
        <v>628.4</v>
      </c>
      <c r="AC689" s="1">
        <f>(Table2[[#This Row],[Close Price]]/Table2[[#This Row],[Day Low]])-1</f>
        <v>1.8813066529843603E-3</v>
      </c>
      <c r="AD689" s="1">
        <f>(Table2[[#This Row],[Day High]]/Table2[[#This Row],[Close Price]])-1</f>
        <v>1.2290884260840018E-2</v>
      </c>
      <c r="AE689" s="1">
        <f>(Table2[[#This Row],[Close Price]]/Table2[[#This Row],[Current Week Low]])-1</f>
        <v>2.9104605375791515E-3</v>
      </c>
      <c r="AF689" s="1">
        <f>(Table2[[#This Row],[Current Week High]]/Table2[[#This Row],[Close Price]])-1</f>
        <v>3.1751451007169695E-2</v>
      </c>
      <c r="AG689" s="1">
        <f>(Table2[[#This Row],[Close Price]]/Table2[[#This Row],[Current Month Low]])-1</f>
        <v>5.1233737101839205E-2</v>
      </c>
      <c r="AH689" s="1">
        <f>(Table2[[#This Row],[Current Month High]]/Table2[[#This Row],[Close Price]])-1</f>
        <v>7.2721065209969238E-2</v>
      </c>
      <c r="AI689">
        <v>38.852850802321598</v>
      </c>
      <c r="AJ689">
        <v>5.7973631930648297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-0.19</v>
      </c>
      <c r="AM689" t="s">
        <v>3189</v>
      </c>
      <c r="AN689">
        <v>0.89</v>
      </c>
      <c r="AO689" t="s">
        <v>3190</v>
      </c>
      <c r="AP689">
        <v>-2.8527682653595999E-2</v>
      </c>
      <c r="AQ689">
        <f>(Table2[[#This Row],[Sharpe Ratio]]-AVERAGE(Table2[Sharpe Ratio]))/_xlfn.STDEV.P(Table2[Sharpe Ratio])</f>
        <v>-0.98976666861835827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687</v>
      </c>
      <c r="AT689">
        <f>_xlfn.RANK.AVG(Table2[[#This Row],[6M Return vs Nifty Z-Score]],Table2[6M Return vs Nifty Z-Score])</f>
        <v>551</v>
      </c>
      <c r="AU689">
        <f>_xlfn.RANK.AVG(Table2[[#This Row],[Sharpe Ratio Z-Score]],Table2[Sharpe Ratio Z-Score])</f>
        <v>621</v>
      </c>
      <c r="AV689">
        <f>(Table2[[#This Row],[Rank 1Y]]+Table2[[#This Row],[Rank 6M]]+Table2[[#This Row],[Rank Sharpe]])/3</f>
        <v>619.66666666666663</v>
      </c>
    </row>
    <row r="690" spans="1:48" x14ac:dyDescent="0.3">
      <c r="A690" t="s">
        <v>2049</v>
      </c>
      <c r="B690" t="s">
        <v>2050</v>
      </c>
      <c r="C690" t="s">
        <v>3144</v>
      </c>
      <c r="D690" t="s">
        <v>2051</v>
      </c>
      <c r="E690">
        <v>3210.9384053499998</v>
      </c>
      <c r="F690">
        <v>191.65</v>
      </c>
      <c r="G690">
        <v>-48.687719016855503</v>
      </c>
      <c r="H690">
        <f>(Table2[[#This Row],[1Y Return vs Nifty]]-AVERAGE(Table2[1Y Return vs Nifty]))/_xlfn.STDEV.P(Table2[1Y Return vs Nifty])</f>
        <v>-1.292385067564831</v>
      </c>
      <c r="I690">
        <v>-4.9107048061396101</v>
      </c>
      <c r="J690">
        <f>(Table2[[#This Row],[1M Return vs Nifty]]-AVERAGE(Table2[1M Return vs Nifty]))/_xlfn.STDEV.P(Table2[1M Return vs Nifty])</f>
        <v>-0.88868507287161602</v>
      </c>
      <c r="K690">
        <v>-17.684661732985798</v>
      </c>
      <c r="L690">
        <f>(Table2[[#This Row],[6M Return vs Nifty]]-AVERAGE(Table2[6M Return vs Nifty]))/_xlfn.STDEV.P(Table2[6M Return vs Nifty])</f>
        <v>-0.80744443930665755</v>
      </c>
      <c r="M690">
        <v>0.72508955523512497</v>
      </c>
      <c r="N690">
        <f>(Table2[[#This Row],[1W Return vs Nifty]]-AVERAGE(Table2[1W Return vs Nifty]))/_xlfn.STDEV.P(Table2[1W Return vs Nifty])</f>
        <v>-0.19491488391527109</v>
      </c>
      <c r="O690">
        <v>194.94</v>
      </c>
      <c r="P690">
        <v>206.51752741955499</v>
      </c>
      <c r="Q690">
        <v>223.405457475166</v>
      </c>
      <c r="R690">
        <v>49.0573175607759</v>
      </c>
      <c r="S690" s="1">
        <f>(Table2[[#This Row],[Close Price]]-Table2[[#This Row],[20D EMA]])/Table2[[#This Row],[20D EMA]]</f>
        <v>-1.6876987791115173E-2</v>
      </c>
      <c r="T690" s="1">
        <f>(Table2[[#This Row],[Close Price]]-Table2[[#This Row],[50D EMA]])/Table2[[#This Row],[50D EMA]]</f>
        <v>-7.1991600932498831E-2</v>
      </c>
      <c r="U690" s="1">
        <f>(Table2[[#This Row],[Close Price]]-Table2[[#This Row],[200D EMA]])/Table2[[#This Row],[200D EMA]]</f>
        <v>-0.14214271143620549</v>
      </c>
      <c r="V690">
        <v>1.1558510621171401</v>
      </c>
      <c r="W690">
        <v>190</v>
      </c>
      <c r="X690">
        <v>193.65</v>
      </c>
      <c r="Y690">
        <v>183</v>
      </c>
      <c r="Z690">
        <v>194.32</v>
      </c>
      <c r="AA690">
        <v>180.41</v>
      </c>
      <c r="AB690">
        <v>215</v>
      </c>
      <c r="AC690" s="1">
        <f>(Table2[[#This Row],[Close Price]]/Table2[[#This Row],[Day Low]])-1</f>
        <v>8.6842105263158498E-3</v>
      </c>
      <c r="AD690" s="1">
        <f>(Table2[[#This Row],[Day High]]/Table2[[#This Row],[Close Price]])-1</f>
        <v>1.0435690060005109E-2</v>
      </c>
      <c r="AE690" s="1">
        <f>(Table2[[#This Row],[Close Price]]/Table2[[#This Row],[Current Week Low]])-1</f>
        <v>4.726775956284146E-2</v>
      </c>
      <c r="AF690" s="1">
        <f>(Table2[[#This Row],[Current Week High]]/Table2[[#This Row],[Close Price]])-1</f>
        <v>1.3931646230106898E-2</v>
      </c>
      <c r="AG690" s="1">
        <f>(Table2[[#This Row],[Close Price]]/Table2[[#This Row],[Current Month Low]])-1</f>
        <v>6.2302533119006798E-2</v>
      </c>
      <c r="AH690" s="1">
        <f>(Table2[[#This Row],[Current Month High]]/Table2[[#This Row],[Close Price]])-1</f>
        <v>0.12183668145056092</v>
      </c>
      <c r="AI690">
        <v>46.621445343073297</v>
      </c>
      <c r="AJ690">
        <v>6.2302533119006798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-0.15</v>
      </c>
      <c r="AM690" t="s">
        <v>3189</v>
      </c>
      <c r="AN690">
        <v>-5.26</v>
      </c>
      <c r="AO690" t="s">
        <v>3189</v>
      </c>
      <c r="AQ690">
        <f>(Table2[[#This Row],[Sharpe Ratio]]-AVERAGE(Table2[Sharpe Ratio]))/_xlfn.STDEV.P(Table2[Sharpe Ratio])</f>
        <v>-0.66033855426170107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711</v>
      </c>
      <c r="AT690">
        <f>_xlfn.RANK.AVG(Table2[[#This Row],[6M Return vs Nifty Z-Score]],Table2[6M Return vs Nifty Z-Score])</f>
        <v>619</v>
      </c>
      <c r="AU690">
        <f>_xlfn.RANK.AVG(Table2[[#This Row],[Sharpe Ratio Z-Score]],Table2[Sharpe Ratio Z-Score])</f>
        <v>533</v>
      </c>
      <c r="AV690">
        <f>(Table2[[#This Row],[Rank 1Y]]+Table2[[#This Row],[Rank 6M]]+Table2[[#This Row],[Rank Sharpe]])/3</f>
        <v>621</v>
      </c>
    </row>
    <row r="691" spans="1:48" x14ac:dyDescent="0.3">
      <c r="A691" t="s">
        <v>920</v>
      </c>
      <c r="B691" t="s">
        <v>921</v>
      </c>
      <c r="C691" t="s">
        <v>3152</v>
      </c>
      <c r="D691" t="s">
        <v>527</v>
      </c>
      <c r="E691">
        <v>16385.314866494999</v>
      </c>
      <c r="F691">
        <v>1449.15</v>
      </c>
      <c r="G691">
        <v>-32.909344295616101</v>
      </c>
      <c r="H691">
        <f>(Table2[[#This Row],[1Y Return vs Nifty]]-AVERAGE(Table2[1Y Return vs Nifty]))/_xlfn.STDEV.P(Table2[1Y Return vs Nifty])</f>
        <v>-0.98583256118696416</v>
      </c>
      <c r="I691">
        <v>-0.878592560043572</v>
      </c>
      <c r="J691">
        <f>(Table2[[#This Row],[1M Return vs Nifty]]-AVERAGE(Table2[1M Return vs Nifty]))/_xlfn.STDEV.P(Table2[1M Return vs Nifty])</f>
        <v>-0.5152121675588297</v>
      </c>
      <c r="K691">
        <v>-24.456714317187402</v>
      </c>
      <c r="L691">
        <f>(Table2[[#This Row],[6M Return vs Nifty]]-AVERAGE(Table2[6M Return vs Nifty]))/_xlfn.STDEV.P(Table2[6M Return vs Nifty])</f>
        <v>-1.0264298075427227</v>
      </c>
      <c r="M691">
        <v>-7.8688710643799302</v>
      </c>
      <c r="N691">
        <f>(Table2[[#This Row],[1W Return vs Nifty]]-AVERAGE(Table2[1W Return vs Nifty]))/_xlfn.STDEV.P(Table2[1W Return vs Nifty])</f>
        <v>-2.0142660152299996</v>
      </c>
      <c r="O691">
        <v>1517.27</v>
      </c>
      <c r="P691">
        <v>1577.6463503851501</v>
      </c>
      <c r="Q691">
        <v>1601.91001869977</v>
      </c>
      <c r="R691">
        <v>24.386156713466502</v>
      </c>
      <c r="S691" s="1">
        <f>(Table2[[#This Row],[Close Price]]-Table2[[#This Row],[20D EMA]])/Table2[[#This Row],[20D EMA]]</f>
        <v>-4.4896425817422009E-2</v>
      </c>
      <c r="T691" s="1">
        <f>(Table2[[#This Row],[Close Price]]-Table2[[#This Row],[50D EMA]])/Table2[[#This Row],[50D EMA]]</f>
        <v>-8.1448133387929569E-2</v>
      </c>
      <c r="U691" s="1">
        <f>(Table2[[#This Row],[Close Price]]-Table2[[#This Row],[200D EMA]])/Table2[[#This Row],[200D EMA]]</f>
        <v>-9.5361173172361702E-2</v>
      </c>
      <c r="V691">
        <v>0.488166379525516</v>
      </c>
      <c r="W691">
        <v>1445.05</v>
      </c>
      <c r="X691">
        <v>1487.7</v>
      </c>
      <c r="Y691">
        <v>1445.05</v>
      </c>
      <c r="Z691">
        <v>1510.95</v>
      </c>
      <c r="AA691">
        <v>1445.05</v>
      </c>
      <c r="AB691">
        <v>1612</v>
      </c>
      <c r="AC691" s="1">
        <f>(Table2[[#This Row],[Close Price]]/Table2[[#This Row],[Day Low]])-1</f>
        <v>2.8372720667106943E-3</v>
      </c>
      <c r="AD691" s="1">
        <f>(Table2[[#This Row],[Day High]]/Table2[[#This Row],[Close Price]])-1</f>
        <v>2.6601801055791352E-2</v>
      </c>
      <c r="AE691" s="1">
        <f>(Table2[[#This Row],[Close Price]]/Table2[[#This Row],[Current Week Low]])-1</f>
        <v>2.8372720667106943E-3</v>
      </c>
      <c r="AF691" s="1">
        <f>(Table2[[#This Row],[Current Week High]]/Table2[[#This Row],[Close Price]])-1</f>
        <v>4.2645688852085639E-2</v>
      </c>
      <c r="AG691" s="1">
        <f>(Table2[[#This Row],[Close Price]]/Table2[[#This Row],[Current Month Low]])-1</f>
        <v>2.8372720667106943E-3</v>
      </c>
      <c r="AH691" s="1">
        <f>(Table2[[#This Row],[Current Month High]]/Table2[[#This Row],[Close Price]])-1</f>
        <v>0.11237622054307694</v>
      </c>
      <c r="AI691">
        <v>31.245902770589598</v>
      </c>
      <c r="AJ691">
        <v>10.5968098908646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0.02</v>
      </c>
      <c r="AM691" t="s">
        <v>3190</v>
      </c>
      <c r="AN691">
        <v>-6.23</v>
      </c>
      <c r="AO691" t="s">
        <v>3189</v>
      </c>
      <c r="AQ691">
        <f>(Table2[[#This Row],[Sharpe Ratio]]-AVERAGE(Table2[Sharpe Ratio]))/_xlfn.STDEV.P(Table2[Sharpe Ratio])</f>
        <v>-0.66033855426170107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653</v>
      </c>
      <c r="AT691">
        <f>_xlfn.RANK.AVG(Table2[[#This Row],[6M Return vs Nifty Z-Score]],Table2[6M Return vs Nifty Z-Score])</f>
        <v>682</v>
      </c>
      <c r="AU691">
        <f>_xlfn.RANK.AVG(Table2[[#This Row],[Sharpe Ratio Z-Score]],Table2[Sharpe Ratio Z-Score])</f>
        <v>533</v>
      </c>
      <c r="AV691">
        <f>(Table2[[#This Row],[Rank 1Y]]+Table2[[#This Row],[Rank 6M]]+Table2[[#This Row],[Rank Sharpe]])/3</f>
        <v>622.66666666666663</v>
      </c>
    </row>
    <row r="692" spans="1:48" x14ac:dyDescent="0.3">
      <c r="A692" t="s">
        <v>2171</v>
      </c>
      <c r="B692" t="s">
        <v>2172</v>
      </c>
      <c r="C692" t="s">
        <v>3157</v>
      </c>
      <c r="D692" t="s">
        <v>136</v>
      </c>
      <c r="E692">
        <v>2777.581126905</v>
      </c>
      <c r="F692">
        <v>365.45</v>
      </c>
      <c r="G692">
        <v>-52.2181738291901</v>
      </c>
      <c r="H692">
        <f>(Table2[[#This Row],[1Y Return vs Nifty]]-AVERAGE(Table2[1Y Return vs Nifty]))/_xlfn.STDEV.P(Table2[1Y Return vs Nifty])</f>
        <v>-1.3609770354002837</v>
      </c>
      <c r="I692">
        <v>2.2144774981870698</v>
      </c>
      <c r="J692">
        <f>(Table2[[#This Row],[1M Return vs Nifty]]-AVERAGE(Table2[1M Return vs Nifty]))/_xlfn.STDEV.P(Table2[1M Return vs Nifty])</f>
        <v>-0.22871769754454616</v>
      </c>
      <c r="K692">
        <v>-25.3123916830022</v>
      </c>
      <c r="L692">
        <f>(Table2[[#This Row],[6M Return vs Nifty]]-AVERAGE(Table2[6M Return vs Nifty]))/_xlfn.STDEV.P(Table2[6M Return vs Nifty])</f>
        <v>-1.054099531118313</v>
      </c>
      <c r="M692">
        <v>-1.2514500280390399</v>
      </c>
      <c r="N692">
        <f>(Table2[[#This Row],[1W Return vs Nifty]]-AVERAGE(Table2[1W Return vs Nifty]))/_xlfn.STDEV.P(Table2[1W Return vs Nifty])</f>
        <v>-0.61335053728684408</v>
      </c>
      <c r="O692">
        <v>365.26</v>
      </c>
      <c r="P692">
        <v>377.85235085267101</v>
      </c>
      <c r="Q692">
        <v>417.35310525422102</v>
      </c>
      <c r="R692">
        <v>53.810684498512899</v>
      </c>
      <c r="S692" s="1">
        <f>(Table2[[#This Row],[Close Price]]-Table2[[#This Row],[20D EMA]])/Table2[[#This Row],[20D EMA]]</f>
        <v>5.2017740787383706E-4</v>
      </c>
      <c r="T692" s="1">
        <f>(Table2[[#This Row],[Close Price]]-Table2[[#This Row],[50D EMA]])/Table2[[#This Row],[50D EMA]]</f>
        <v>-3.2823272965441574E-2</v>
      </c>
      <c r="U692" s="1">
        <f>(Table2[[#This Row],[Close Price]]-Table2[[#This Row],[200D EMA]])/Table2[[#This Row],[200D EMA]]</f>
        <v>-0.12436257116765778</v>
      </c>
      <c r="V692">
        <v>0.42553500344561301</v>
      </c>
      <c r="W692">
        <v>362.1</v>
      </c>
      <c r="X692">
        <v>374.8</v>
      </c>
      <c r="Y692">
        <v>362.1</v>
      </c>
      <c r="Z692">
        <v>386</v>
      </c>
      <c r="AA692">
        <v>347.1</v>
      </c>
      <c r="AB692">
        <v>393.7</v>
      </c>
      <c r="AC692" s="1">
        <f>(Table2[[#This Row],[Close Price]]/Table2[[#This Row],[Day Low]])-1</f>
        <v>9.2515879591272832E-3</v>
      </c>
      <c r="AD692" s="1">
        <f>(Table2[[#This Row],[Day High]]/Table2[[#This Row],[Close Price]])-1</f>
        <v>2.5584895334519242E-2</v>
      </c>
      <c r="AE692" s="1">
        <f>(Table2[[#This Row],[Close Price]]/Table2[[#This Row],[Current Week Low]])-1</f>
        <v>9.2515879591272832E-3</v>
      </c>
      <c r="AF692" s="1">
        <f>(Table2[[#This Row],[Current Week High]]/Table2[[#This Row],[Close Price]])-1</f>
        <v>5.6232042687098138E-2</v>
      </c>
      <c r="AG692" s="1">
        <f>(Table2[[#This Row],[Close Price]]/Table2[[#This Row],[Current Month Low]])-1</f>
        <v>5.2866609046384294E-2</v>
      </c>
      <c r="AH692" s="1">
        <f>(Table2[[#This Row],[Current Month High]]/Table2[[#This Row],[Close Price]])-1</f>
        <v>7.7301956491996116E-2</v>
      </c>
      <c r="AI692">
        <v>60.076617868381398</v>
      </c>
      <c r="AJ692">
        <v>5.9275362318840399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-0.11</v>
      </c>
      <c r="AM692" t="s">
        <v>3189</v>
      </c>
      <c r="AN692">
        <v>-2.4</v>
      </c>
      <c r="AO692" t="s">
        <v>3189</v>
      </c>
      <c r="AP692">
        <v>1.3193498955016999E-2</v>
      </c>
      <c r="AQ692">
        <f>(Table2[[#This Row],[Sharpe Ratio]]-AVERAGE(Table2[Sharpe Ratio]))/_xlfn.STDEV.P(Table2[Sharpe Ratio])</f>
        <v>-0.50798445192209463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720</v>
      </c>
      <c r="AT692">
        <f>_xlfn.RANK.AVG(Table2[[#This Row],[6M Return vs Nifty Z-Score]],Table2[6M Return vs Nifty Z-Score])</f>
        <v>686</v>
      </c>
      <c r="AU692">
        <f>_xlfn.RANK.AVG(Table2[[#This Row],[Sharpe Ratio Z-Score]],Table2[Sharpe Ratio Z-Score])</f>
        <v>467</v>
      </c>
      <c r="AV692">
        <f>(Table2[[#This Row],[Rank 1Y]]+Table2[[#This Row],[Rank 6M]]+Table2[[#This Row],[Rank Sharpe]])/3</f>
        <v>624.33333333333337</v>
      </c>
    </row>
    <row r="693" spans="1:48" x14ac:dyDescent="0.3">
      <c r="A693" t="s">
        <v>2243</v>
      </c>
      <c r="B693" t="s">
        <v>2244</v>
      </c>
      <c r="C693" t="s">
        <v>3142</v>
      </c>
      <c r="D693" t="s">
        <v>461</v>
      </c>
      <c r="E693">
        <v>2533.0057118320001</v>
      </c>
      <c r="F693">
        <v>76.239999999999995</v>
      </c>
      <c r="G693">
        <v>-45.033839625534803</v>
      </c>
      <c r="H693">
        <f>(Table2[[#This Row],[1Y Return vs Nifty]]-AVERAGE(Table2[1Y Return vs Nifty]))/_xlfn.STDEV.P(Table2[1Y Return vs Nifty])</f>
        <v>-1.2213951268896353</v>
      </c>
      <c r="I693">
        <v>-2.3354747141028001</v>
      </c>
      <c r="J693">
        <f>(Table2[[#This Row],[1M Return vs Nifty]]-AVERAGE(Table2[1M Return vs Nifty]))/_xlfn.STDEV.P(Table2[1M Return vs Nifty])</f>
        <v>-0.65015533817657811</v>
      </c>
      <c r="K693">
        <v>-14.735759032335</v>
      </c>
      <c r="L693">
        <f>(Table2[[#This Row],[6M Return vs Nifty]]-AVERAGE(Table2[6M Return vs Nifty]))/_xlfn.STDEV.P(Table2[6M Return vs Nifty])</f>
        <v>-0.71208685964154406</v>
      </c>
      <c r="M693">
        <v>5.0120728568430701</v>
      </c>
      <c r="N693">
        <f>(Table2[[#This Row],[1W Return vs Nifty]]-AVERAGE(Table2[1W Return vs Nifty]))/_xlfn.STDEV.P(Table2[1W Return vs Nifty])</f>
        <v>0.71264430385968114</v>
      </c>
      <c r="O693">
        <v>73.97</v>
      </c>
      <c r="P693">
        <v>78.059733217693406</v>
      </c>
      <c r="Q693">
        <v>83.398038648197598</v>
      </c>
      <c r="R693">
        <v>63.477879933433897</v>
      </c>
      <c r="S693" s="1">
        <f>(Table2[[#This Row],[Close Price]]-Table2[[#This Row],[20D EMA]])/Table2[[#This Row],[20D EMA]]</f>
        <v>3.0688116804109721E-2</v>
      </c>
      <c r="T693" s="1">
        <f>(Table2[[#This Row],[Close Price]]-Table2[[#This Row],[50D EMA]])/Table2[[#This Row],[50D EMA]]</f>
        <v>-2.331206042709023E-2</v>
      </c>
      <c r="U693" s="1">
        <f>(Table2[[#This Row],[Close Price]]-Table2[[#This Row],[200D EMA]])/Table2[[#This Row],[200D EMA]]</f>
        <v>-8.5829820032012269E-2</v>
      </c>
      <c r="V693">
        <v>0.49974730282825702</v>
      </c>
      <c r="W693">
        <v>74.86</v>
      </c>
      <c r="X693">
        <v>77.239999999999995</v>
      </c>
      <c r="Y693">
        <v>68.510000000000005</v>
      </c>
      <c r="Z693">
        <v>77.239999999999995</v>
      </c>
      <c r="AA693">
        <v>65.510000000000005</v>
      </c>
      <c r="AB693">
        <v>79.8</v>
      </c>
      <c r="AC693" s="1">
        <f>(Table2[[#This Row],[Close Price]]/Table2[[#This Row],[Day Low]])-1</f>
        <v>1.8434410900347364E-2</v>
      </c>
      <c r="AD693" s="1">
        <f>(Table2[[#This Row],[Day High]]/Table2[[#This Row],[Close Price]])-1</f>
        <v>1.3116474291710478E-2</v>
      </c>
      <c r="AE693" s="1">
        <f>(Table2[[#This Row],[Close Price]]/Table2[[#This Row],[Current Week Low]])-1</f>
        <v>0.11283024376003481</v>
      </c>
      <c r="AF693" s="1">
        <f>(Table2[[#This Row],[Current Week High]]/Table2[[#This Row],[Close Price]])-1</f>
        <v>1.3116474291710478E-2</v>
      </c>
      <c r="AG693" s="1">
        <f>(Table2[[#This Row],[Close Price]]/Table2[[#This Row],[Current Month Low]])-1</f>
        <v>0.16379178751335655</v>
      </c>
      <c r="AH693" s="1">
        <f>(Table2[[#This Row],[Current Month High]]/Table2[[#This Row],[Close Price]])-1</f>
        <v>4.669464847848892E-2</v>
      </c>
      <c r="AI693">
        <v>57.397691500524601</v>
      </c>
      <c r="AJ693">
        <v>21.8864908073541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-0.01</v>
      </c>
      <c r="AM693" t="s">
        <v>3189</v>
      </c>
      <c r="AN693">
        <v>0.21</v>
      </c>
      <c r="AO693" t="s">
        <v>3190</v>
      </c>
      <c r="AP693">
        <v>-1.4984225689406E-2</v>
      </c>
      <c r="AQ693">
        <f>(Table2[[#This Row],[Sharpe Ratio]]-AVERAGE(Table2[Sharpe Ratio]))/_xlfn.STDEV.P(Table2[Sharpe Ratio])</f>
        <v>-0.83337136852477522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702</v>
      </c>
      <c r="AT693">
        <f>_xlfn.RANK.AVG(Table2[[#This Row],[6M Return vs Nifty Z-Score]],Table2[6M Return vs Nifty Z-Score])</f>
        <v>584</v>
      </c>
      <c r="AU693">
        <f>_xlfn.RANK.AVG(Table2[[#This Row],[Sharpe Ratio Z-Score]],Table2[Sharpe Ratio Z-Score])</f>
        <v>591</v>
      </c>
      <c r="AV693">
        <f>(Table2[[#This Row],[Rank 1Y]]+Table2[[#This Row],[Rank 6M]]+Table2[[#This Row],[Rank Sharpe]])/3</f>
        <v>625.66666666666663</v>
      </c>
    </row>
    <row r="694" spans="1:48" x14ac:dyDescent="0.3">
      <c r="A694" t="s">
        <v>1015</v>
      </c>
      <c r="B694" t="s">
        <v>1016</v>
      </c>
      <c r="C694" t="s">
        <v>3156</v>
      </c>
      <c r="D694" t="s">
        <v>105</v>
      </c>
      <c r="E694">
        <v>14037.874002160001</v>
      </c>
      <c r="F694">
        <v>2341.4</v>
      </c>
      <c r="G694">
        <v>-28.8469078621915</v>
      </c>
      <c r="H694">
        <f>(Table2[[#This Row],[1Y Return vs Nifty]]-AVERAGE(Table2[1Y Return vs Nifty]))/_xlfn.STDEV.P(Table2[1Y Return vs Nifty])</f>
        <v>-0.90690490908914068</v>
      </c>
      <c r="I694">
        <v>-1.3943142571216001</v>
      </c>
      <c r="J694">
        <f>(Table2[[#This Row],[1M Return vs Nifty]]-AVERAGE(Table2[1M Return vs Nifty]))/_xlfn.STDEV.P(Table2[1M Return vs Nifty])</f>
        <v>-0.56298069898477354</v>
      </c>
      <c r="K694">
        <v>-11.807175698276501</v>
      </c>
      <c r="L694">
        <f>(Table2[[#This Row],[6M Return vs Nifty]]-AVERAGE(Table2[6M Return vs Nifty]))/_xlfn.STDEV.P(Table2[6M Return vs Nifty])</f>
        <v>-0.6173863398442051</v>
      </c>
      <c r="M694">
        <v>2.2760115452526799</v>
      </c>
      <c r="N694">
        <f>(Table2[[#This Row],[1W Return vs Nifty]]-AVERAGE(Table2[1W Return vs Nifty]))/_xlfn.STDEV.P(Table2[1W Return vs Nifty])</f>
        <v>0.13341704614722877</v>
      </c>
      <c r="O694">
        <v>2391.9299999999998</v>
      </c>
      <c r="P694">
        <v>2572.98500357999</v>
      </c>
      <c r="Q694">
        <v>2706.1383055291699</v>
      </c>
      <c r="R694">
        <v>47.850563708045797</v>
      </c>
      <c r="S694" s="1">
        <f>(Table2[[#This Row],[Close Price]]-Table2[[#This Row],[20D EMA]])/Table2[[#This Row],[20D EMA]]</f>
        <v>-2.112520015217826E-2</v>
      </c>
      <c r="T694" s="1">
        <f>(Table2[[#This Row],[Close Price]]-Table2[[#This Row],[50D EMA]])/Table2[[#This Row],[50D EMA]]</f>
        <v>-9.0006355753246933E-2</v>
      </c>
      <c r="U694" s="1">
        <f>(Table2[[#This Row],[Close Price]]-Table2[[#This Row],[200D EMA]])/Table2[[#This Row],[200D EMA]]</f>
        <v>-0.13478184200117863</v>
      </c>
      <c r="V694">
        <v>0.78609693321551</v>
      </c>
      <c r="W694">
        <v>2335</v>
      </c>
      <c r="X694">
        <v>2394.6</v>
      </c>
      <c r="Y694">
        <v>2255.75</v>
      </c>
      <c r="Z694">
        <v>2394.6</v>
      </c>
      <c r="AA694">
        <v>2234.15</v>
      </c>
      <c r="AB694">
        <v>2578.85</v>
      </c>
      <c r="AC694" s="1">
        <f>(Table2[[#This Row],[Close Price]]/Table2[[#This Row],[Day Low]])-1</f>
        <v>2.7408993576016893E-3</v>
      </c>
      <c r="AD694" s="1">
        <f>(Table2[[#This Row],[Day High]]/Table2[[#This Row],[Close Price]])-1</f>
        <v>2.2721448705902425E-2</v>
      </c>
      <c r="AE694" s="1">
        <f>(Table2[[#This Row],[Close Price]]/Table2[[#This Row],[Current Week Low]])-1</f>
        <v>3.7969633159703031E-2</v>
      </c>
      <c r="AF694" s="1">
        <f>(Table2[[#This Row],[Current Week High]]/Table2[[#This Row],[Close Price]])-1</f>
        <v>2.2721448705902425E-2</v>
      </c>
      <c r="AG694" s="1">
        <f>(Table2[[#This Row],[Close Price]]/Table2[[#This Row],[Current Month Low]])-1</f>
        <v>4.8004834053219314E-2</v>
      </c>
      <c r="AH694" s="1">
        <f>(Table2[[#This Row],[Current Month High]]/Table2[[#This Row],[Close Price]])-1</f>
        <v>0.10141368412061147</v>
      </c>
      <c r="AI694">
        <v>36.602032971726302</v>
      </c>
      <c r="AJ694">
        <v>4.9955156950672599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-0.25</v>
      </c>
      <c r="AM694" t="s">
        <v>3189</v>
      </c>
      <c r="AN694">
        <v>-1.35</v>
      </c>
      <c r="AO694" t="s">
        <v>3189</v>
      </c>
      <c r="AP694">
        <v>-9.4713746584010994E-2</v>
      </c>
      <c r="AQ694">
        <f>(Table2[[#This Row],[Sharpe Ratio]]-AVERAGE(Table2[Sharpe Ratio]))/_xlfn.STDEV.P(Table2[Sharpe Ratio])</f>
        <v>-1.7540611436390057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634</v>
      </c>
      <c r="AT694">
        <f>_xlfn.RANK.AVG(Table2[[#This Row],[6M Return vs Nifty Z-Score]],Table2[6M Return vs Nifty Z-Score])</f>
        <v>539</v>
      </c>
      <c r="AU694">
        <f>_xlfn.RANK.AVG(Table2[[#This Row],[Sharpe Ratio Z-Score]],Table2[Sharpe Ratio Z-Score])</f>
        <v>708</v>
      </c>
      <c r="AV694">
        <f>(Table2[[#This Row],[Rank 1Y]]+Table2[[#This Row],[Rank 6M]]+Table2[[#This Row],[Rank Sharpe]])/3</f>
        <v>627</v>
      </c>
    </row>
    <row r="695" spans="1:48" x14ac:dyDescent="0.3">
      <c r="A695" t="s">
        <v>1615</v>
      </c>
      <c r="B695" t="s">
        <v>1616</v>
      </c>
      <c r="C695" t="s">
        <v>3156</v>
      </c>
      <c r="D695" t="s">
        <v>915</v>
      </c>
      <c r="E695">
        <v>5785.7126177699902</v>
      </c>
      <c r="F695">
        <v>16.324999999999999</v>
      </c>
      <c r="G695">
        <v>-36.623084183793402</v>
      </c>
      <c r="H695">
        <f>(Table2[[#This Row],[1Y Return vs Nifty]]-AVERAGE(Table2[1Y Return vs Nifty]))/_xlfn.STDEV.P(Table2[1Y Return vs Nifty])</f>
        <v>-1.0579855104526275</v>
      </c>
      <c r="I695">
        <v>11.3466950319426</v>
      </c>
      <c r="J695">
        <f>(Table2[[#This Row],[1M Return vs Nifty]]-AVERAGE(Table2[1M Return vs Nifty]))/_xlfn.STDEV.P(Table2[1M Return vs Nifty])</f>
        <v>0.61715057350427782</v>
      </c>
      <c r="K695">
        <v>-29.078511935482702</v>
      </c>
      <c r="L695">
        <f>(Table2[[#This Row],[6M Return vs Nifty]]-AVERAGE(Table2[6M Return vs Nifty]))/_xlfn.STDEV.P(Table2[6M Return vs Nifty])</f>
        <v>-1.1758831735304722</v>
      </c>
      <c r="M695">
        <v>7.22084192524947</v>
      </c>
      <c r="N695">
        <f>(Table2[[#This Row],[1W Return vs Nifty]]-AVERAGE(Table2[1W Return vs Nifty]))/_xlfn.STDEV.P(Table2[1W Return vs Nifty])</f>
        <v>1.1802432004902037</v>
      </c>
      <c r="O695">
        <v>31.88</v>
      </c>
      <c r="P695">
        <v>16.774419242493799</v>
      </c>
      <c r="Q695">
        <v>19.456813547074301</v>
      </c>
      <c r="R695">
        <v>58.320545513105699</v>
      </c>
      <c r="S695" s="1">
        <f>(Table2[[#This Row],[Close Price]]-Table2[[#This Row],[20D EMA]])/Table2[[#This Row],[20D EMA]]</f>
        <v>-0.48792346298619826</v>
      </c>
      <c r="T695" s="1">
        <f>(Table2[[#This Row],[Close Price]]-Table2[[#This Row],[50D EMA]])/Table2[[#This Row],[50D EMA]]</f>
        <v>-2.6791940513523627E-2</v>
      </c>
      <c r="U695" s="1">
        <f>(Table2[[#This Row],[Close Price]]-Table2[[#This Row],[200D EMA]])/Table2[[#This Row],[200D EMA]]</f>
        <v>-0.16096230451595342</v>
      </c>
      <c r="V695">
        <v>0.44890156086034999</v>
      </c>
      <c r="W695">
        <v>30.76</v>
      </c>
      <c r="X695">
        <v>33.69</v>
      </c>
      <c r="Y695">
        <v>30.76</v>
      </c>
      <c r="Z695">
        <v>33.99</v>
      </c>
      <c r="AA695">
        <v>29.05</v>
      </c>
      <c r="AB695">
        <v>33.99</v>
      </c>
      <c r="AC695" s="1">
        <f>(Table2[[#This Row],[Close Price]]/Table2[[#This Row],[Day Low]])-1</f>
        <v>-0.46927828348504552</v>
      </c>
      <c r="AD695" s="1">
        <f>(Table2[[#This Row],[Day High]]/Table2[[#This Row],[Close Price]])-1</f>
        <v>1.0637059724349158</v>
      </c>
      <c r="AE695" s="1">
        <f>(Table2[[#This Row],[Close Price]]/Table2[[#This Row],[Current Week Low]])-1</f>
        <v>-0.46927828348504552</v>
      </c>
      <c r="AF695" s="1">
        <f>(Table2[[#This Row],[Current Week High]]/Table2[[#This Row],[Close Price]])-1</f>
        <v>1.0820826952526801</v>
      </c>
      <c r="AG695" s="1">
        <f>(Table2[[#This Row],[Close Price]]/Table2[[#This Row],[Current Month Low]])-1</f>
        <v>-0.43803786574870918</v>
      </c>
      <c r="AH695" s="1">
        <f>(Table2[[#This Row],[Current Month High]]/Table2[[#This Row],[Close Price]])-1</f>
        <v>1.0820826952526801</v>
      </c>
      <c r="AI695">
        <v>65.390505359877494</v>
      </c>
      <c r="AJ695">
        <v>14.924322421682399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-0.21</v>
      </c>
      <c r="AM695" t="s">
        <v>3189</v>
      </c>
      <c r="AN695">
        <v>1.46</v>
      </c>
      <c r="AO695" t="s">
        <v>3190</v>
      </c>
      <c r="AP695">
        <v>3.6963032481870002E-3</v>
      </c>
      <c r="AQ695">
        <f>(Table2[[#This Row],[Sharpe Ratio]]-AVERAGE(Table2[Sharpe Ratio]))/_xlfn.STDEV.P(Table2[Sharpe Ratio])</f>
        <v>-0.61765488366965104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673</v>
      </c>
      <c r="AT695">
        <f>_xlfn.RANK.AVG(Table2[[#This Row],[6M Return vs Nifty Z-Score]],Table2[6M Return vs Nifty Z-Score])</f>
        <v>704</v>
      </c>
      <c r="AU695">
        <f>_xlfn.RANK.AVG(Table2[[#This Row],[Sharpe Ratio Z-Score]],Table2[Sharpe Ratio Z-Score])</f>
        <v>504</v>
      </c>
      <c r="AV695">
        <f>(Table2[[#This Row],[Rank 1Y]]+Table2[[#This Row],[Rank 6M]]+Table2[[#This Row],[Rank Sharpe]])/3</f>
        <v>627</v>
      </c>
    </row>
    <row r="696" spans="1:48" x14ac:dyDescent="0.3">
      <c r="A696" t="s">
        <v>466</v>
      </c>
      <c r="B696" t="s">
        <v>467</v>
      </c>
      <c r="C696" t="s">
        <v>3152</v>
      </c>
      <c r="D696" t="s">
        <v>468</v>
      </c>
      <c r="E696">
        <v>48581.247204314997</v>
      </c>
      <c r="F696">
        <v>1808.45</v>
      </c>
      <c r="G696">
        <v>-27.576469829151801</v>
      </c>
      <c r="H696">
        <f>(Table2[[#This Row],[1Y Return vs Nifty]]-AVERAGE(Table2[1Y Return vs Nifty]))/_xlfn.STDEV.P(Table2[1Y Return vs Nifty])</f>
        <v>-0.88222201429758551</v>
      </c>
      <c r="I696">
        <v>0.67709716547776899</v>
      </c>
      <c r="J696">
        <f>(Table2[[#This Row],[1M Return vs Nifty]]-AVERAGE(Table2[1M Return vs Nifty]))/_xlfn.STDEV.P(Table2[1M Return vs Nifty])</f>
        <v>-0.37111698218341055</v>
      </c>
      <c r="K696">
        <v>-20.3158665685465</v>
      </c>
      <c r="L696">
        <f>(Table2[[#This Row],[6M Return vs Nifty]]-AVERAGE(Table2[6M Return vs Nifty]))/_xlfn.STDEV.P(Table2[6M Return vs Nifty])</f>
        <v>-0.89252874021181761</v>
      </c>
      <c r="M696">
        <v>1.3892985297209199</v>
      </c>
      <c r="N696">
        <f>(Table2[[#This Row],[1W Return vs Nifty]]-AVERAGE(Table2[1W Return vs Nifty]))/_xlfn.STDEV.P(Table2[1W Return vs Nifty])</f>
        <v>-5.4301096786437936E-2</v>
      </c>
      <c r="O696">
        <v>1777.12</v>
      </c>
      <c r="P696">
        <v>1834.14723629675</v>
      </c>
      <c r="Q696">
        <v>1952.06026835323</v>
      </c>
      <c r="R696">
        <v>63.831915179296701</v>
      </c>
      <c r="S696" s="1">
        <f>(Table2[[#This Row],[Close Price]]-Table2[[#This Row],[20D EMA]])/Table2[[#This Row],[20D EMA]]</f>
        <v>1.7629647969748894E-2</v>
      </c>
      <c r="T696" s="1">
        <f>(Table2[[#This Row],[Close Price]]-Table2[[#This Row],[50D EMA]])/Table2[[#This Row],[50D EMA]]</f>
        <v>-1.4010454443468847E-2</v>
      </c>
      <c r="U696" s="1">
        <f>(Table2[[#This Row],[Close Price]]-Table2[[#This Row],[200D EMA]])/Table2[[#This Row],[200D EMA]]</f>
        <v>-7.3568562754663516E-2</v>
      </c>
      <c r="V696">
        <v>1.0630928438920499</v>
      </c>
      <c r="W696">
        <v>1792.95</v>
      </c>
      <c r="X696">
        <v>1850</v>
      </c>
      <c r="Y696">
        <v>1772.55</v>
      </c>
      <c r="Z696">
        <v>1850</v>
      </c>
      <c r="AA696">
        <v>1695.5</v>
      </c>
      <c r="AB696">
        <v>1850</v>
      </c>
      <c r="AC696" s="1">
        <f>(Table2[[#This Row],[Close Price]]/Table2[[#This Row],[Day Low]])-1</f>
        <v>8.644970579213096E-3</v>
      </c>
      <c r="AD696" s="1">
        <f>(Table2[[#This Row],[Day High]]/Table2[[#This Row],[Close Price]])-1</f>
        <v>2.2975476236556158E-2</v>
      </c>
      <c r="AE696" s="1">
        <f>(Table2[[#This Row],[Close Price]]/Table2[[#This Row],[Current Week Low]])-1</f>
        <v>2.0253307382020358E-2</v>
      </c>
      <c r="AF696" s="1">
        <f>(Table2[[#This Row],[Current Week High]]/Table2[[#This Row],[Close Price]])-1</f>
        <v>2.2975476236556158E-2</v>
      </c>
      <c r="AG696" s="1">
        <f>(Table2[[#This Row],[Close Price]]/Table2[[#This Row],[Current Month Low]])-1</f>
        <v>6.661751695665008E-2</v>
      </c>
      <c r="AH696" s="1">
        <f>(Table2[[#This Row],[Current Month High]]/Table2[[#This Row],[Close Price]])-1</f>
        <v>2.2975476236556158E-2</v>
      </c>
      <c r="AI696">
        <v>35.696314523486897</v>
      </c>
      <c r="AJ696">
        <v>6.661751695665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0.01</v>
      </c>
      <c r="AM696" t="s">
        <v>3190</v>
      </c>
      <c r="AN696">
        <v>1.1000000000000001</v>
      </c>
      <c r="AO696" t="s">
        <v>3190</v>
      </c>
      <c r="AP696">
        <v>-2.1163713917396E-2</v>
      </c>
      <c r="AQ696">
        <f>(Table2[[#This Row],[Sharpe Ratio]]-AVERAGE(Table2[Sharpe Ratio]))/_xlfn.STDEV.P(Table2[Sharpe Ratio])</f>
        <v>-0.90473002668691305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628</v>
      </c>
      <c r="AT696">
        <f>_xlfn.RANK.AVG(Table2[[#This Row],[6M Return vs Nifty Z-Score]],Table2[6M Return vs Nifty Z-Score])</f>
        <v>647</v>
      </c>
      <c r="AU696">
        <f>_xlfn.RANK.AVG(Table2[[#This Row],[Sharpe Ratio Z-Score]],Table2[Sharpe Ratio Z-Score])</f>
        <v>607</v>
      </c>
      <c r="AV696">
        <f>(Table2[[#This Row],[Rank 1Y]]+Table2[[#This Row],[Rank 6M]]+Table2[[#This Row],[Rank Sharpe]])/3</f>
        <v>627.33333333333337</v>
      </c>
    </row>
    <row r="697" spans="1:48" x14ac:dyDescent="0.3">
      <c r="A697" t="s">
        <v>1673</v>
      </c>
      <c r="B697" t="s">
        <v>1674</v>
      </c>
      <c r="C697" t="s">
        <v>3152</v>
      </c>
      <c r="D697" t="s">
        <v>262</v>
      </c>
      <c r="E697">
        <v>5429.2591563599999</v>
      </c>
      <c r="F697">
        <v>1207.6500000000001</v>
      </c>
      <c r="G697">
        <v>-39.610945114668802</v>
      </c>
      <c r="H697">
        <f>(Table2[[#This Row],[1Y Return vs Nifty]]-AVERAGE(Table2[1Y Return vs Nifty]))/_xlfn.STDEV.P(Table2[1Y Return vs Nifty])</f>
        <v>-1.1160356121424682</v>
      </c>
      <c r="I697">
        <v>-9.2989553909737896</v>
      </c>
      <c r="J697">
        <f>(Table2[[#This Row],[1M Return vs Nifty]]-AVERAGE(Table2[1M Return vs Nifty]))/_xlfn.STDEV.P(Table2[1M Return vs Nifty])</f>
        <v>-1.2951451600741386</v>
      </c>
      <c r="K697">
        <v>-9.7241456948085503</v>
      </c>
      <c r="L697">
        <f>(Table2[[#This Row],[6M Return vs Nifty]]-AVERAGE(Table2[6M Return vs Nifty]))/_xlfn.STDEV.P(Table2[6M Return vs Nifty])</f>
        <v>-0.55002816642713037</v>
      </c>
      <c r="M697">
        <v>-1.7110530271739</v>
      </c>
      <c r="N697">
        <f>(Table2[[#This Row],[1W Return vs Nifty]]-AVERAGE(Table2[1W Return vs Nifty]))/_xlfn.STDEV.P(Table2[1W Return vs Nifty])</f>
        <v>-0.71064900925367325</v>
      </c>
      <c r="O697">
        <v>1268.49</v>
      </c>
      <c r="P697">
        <v>1328.4123594724599</v>
      </c>
      <c r="Q697">
        <v>1390.58704778982</v>
      </c>
      <c r="R697">
        <v>27.6035378300313</v>
      </c>
      <c r="S697" s="1">
        <f>(Table2[[#This Row],[Close Price]]-Table2[[#This Row],[20D EMA]])/Table2[[#This Row],[20D EMA]]</f>
        <v>-4.7962538135893795E-2</v>
      </c>
      <c r="T697" s="1">
        <f>(Table2[[#This Row],[Close Price]]-Table2[[#This Row],[50D EMA]])/Table2[[#This Row],[50D EMA]]</f>
        <v>-9.0907283880147766E-2</v>
      </c>
      <c r="U697" s="1">
        <f>(Table2[[#This Row],[Close Price]]-Table2[[#This Row],[200D EMA]])/Table2[[#This Row],[200D EMA]]</f>
        <v>-0.1315538269111434</v>
      </c>
      <c r="V697">
        <v>1.15128836698027</v>
      </c>
      <c r="W697">
        <v>1205.2</v>
      </c>
      <c r="X697">
        <v>1247.95</v>
      </c>
      <c r="Y697">
        <v>1196.1500000000001</v>
      </c>
      <c r="Z697">
        <v>1250</v>
      </c>
      <c r="AA697">
        <v>1191</v>
      </c>
      <c r="AB697">
        <v>1410</v>
      </c>
      <c r="AC697" s="1">
        <f>(Table2[[#This Row],[Close Price]]/Table2[[#This Row],[Day Low]])-1</f>
        <v>2.0328576169930113E-3</v>
      </c>
      <c r="AD697" s="1">
        <f>(Table2[[#This Row],[Day High]]/Table2[[#This Row],[Close Price]])-1</f>
        <v>3.3370595785202628E-2</v>
      </c>
      <c r="AE697" s="1">
        <f>(Table2[[#This Row],[Close Price]]/Table2[[#This Row],[Current Week Low]])-1</f>
        <v>9.6141788237260606E-3</v>
      </c>
      <c r="AF697" s="1">
        <f>(Table2[[#This Row],[Current Week High]]/Table2[[#This Row],[Close Price]])-1</f>
        <v>3.5068107481472266E-2</v>
      </c>
      <c r="AG697" s="1">
        <f>(Table2[[#This Row],[Close Price]]/Table2[[#This Row],[Current Month Low]])-1</f>
        <v>1.3979848866498834E-2</v>
      </c>
      <c r="AH697" s="1">
        <f>(Table2[[#This Row],[Current Month High]]/Table2[[#This Row],[Close Price]])-1</f>
        <v>0.16755682523910065</v>
      </c>
      <c r="AI697">
        <v>37.7385831987744</v>
      </c>
      <c r="AJ697">
        <v>5.64692502843147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3189</v>
      </c>
      <c r="AN697">
        <v>-5.62</v>
      </c>
      <c r="AO697" t="s">
        <v>3189</v>
      </c>
      <c r="AP697">
        <v>-7.3889977575173002E-2</v>
      </c>
      <c r="AQ697">
        <f>(Table2[[#This Row],[Sharpe Ratio]]-AVERAGE(Table2[Sharpe Ratio]))/_xlfn.STDEV.P(Table2[Sharpe Ratio])</f>
        <v>-1.5135952410391189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683</v>
      </c>
      <c r="AT697">
        <f>_xlfn.RANK.AVG(Table2[[#This Row],[6M Return vs Nifty Z-Score]],Table2[6M Return vs Nifty Z-Score])</f>
        <v>508</v>
      </c>
      <c r="AU697">
        <f>_xlfn.RANK.AVG(Table2[[#This Row],[Sharpe Ratio Z-Score]],Table2[Sharpe Ratio Z-Score])</f>
        <v>691</v>
      </c>
      <c r="AV697">
        <f>(Table2[[#This Row],[Rank 1Y]]+Table2[[#This Row],[Rank 6M]]+Table2[[#This Row],[Rank Sharpe]])/3</f>
        <v>627.33333333333337</v>
      </c>
    </row>
    <row r="698" spans="1:48" x14ac:dyDescent="0.3">
      <c r="A698" t="s">
        <v>1839</v>
      </c>
      <c r="B698" t="s">
        <v>1840</v>
      </c>
      <c r="C698" t="s">
        <v>3150</v>
      </c>
      <c r="D698" t="s">
        <v>221</v>
      </c>
      <c r="E698">
        <v>4210.5962412899999</v>
      </c>
      <c r="F698">
        <v>105.54</v>
      </c>
      <c r="G698">
        <v>-28.0426045657738</v>
      </c>
      <c r="H698">
        <f>(Table2[[#This Row],[1Y Return vs Nifty]]-AVERAGE(Table2[1Y Return vs Nifty]))/_xlfn.STDEV.P(Table2[1Y Return vs Nifty])</f>
        <v>-0.89127838254500125</v>
      </c>
      <c r="I698">
        <v>-1.3797142351973</v>
      </c>
      <c r="J698">
        <f>(Table2[[#This Row],[1M Return vs Nifty]]-AVERAGE(Table2[1M Return vs Nifty]))/_xlfn.STDEV.P(Table2[1M Return vs Nifty])</f>
        <v>-0.56162837735459614</v>
      </c>
      <c r="K698">
        <v>-19.983069299618801</v>
      </c>
      <c r="L698">
        <f>(Table2[[#This Row],[6M Return vs Nifty]]-AVERAGE(Table2[6M Return vs Nifty]))/_xlfn.STDEV.P(Table2[6M Return vs Nifty])</f>
        <v>-0.88176719759560929</v>
      </c>
      <c r="M698">
        <v>1.7135014282716301</v>
      </c>
      <c r="N698">
        <f>(Table2[[#This Row],[1W Return vs Nifty]]-AVERAGE(Table2[1W Return vs Nifty]))/_xlfn.STDEV.P(Table2[1W Return vs Nifty])</f>
        <v>1.4333021562613679E-2</v>
      </c>
      <c r="O698">
        <v>105.72</v>
      </c>
      <c r="P698">
        <v>111.64318619326799</v>
      </c>
      <c r="Q698">
        <v>119.342489443593</v>
      </c>
      <c r="R698">
        <v>54.941125622107997</v>
      </c>
      <c r="S698" s="1">
        <f>(Table2[[#This Row],[Close Price]]-Table2[[#This Row],[20D EMA]])/Table2[[#This Row],[20D EMA]]</f>
        <v>-1.7026106696934602E-3</v>
      </c>
      <c r="T698" s="1">
        <f>(Table2[[#This Row],[Close Price]]-Table2[[#This Row],[50D EMA]])/Table2[[#This Row],[50D EMA]]</f>
        <v>-5.4666893711745441E-2</v>
      </c>
      <c r="U698" s="1">
        <f>(Table2[[#This Row],[Close Price]]-Table2[[#This Row],[200D EMA]])/Table2[[#This Row],[200D EMA]]</f>
        <v>-0.11565444552014906</v>
      </c>
      <c r="V698">
        <v>0.66023068081236402</v>
      </c>
      <c r="W698">
        <v>103.71</v>
      </c>
      <c r="X698">
        <v>107.7</v>
      </c>
      <c r="Y698">
        <v>99.16</v>
      </c>
      <c r="Z698">
        <v>107.7</v>
      </c>
      <c r="AA698">
        <v>96.51</v>
      </c>
      <c r="AB698">
        <v>114.4</v>
      </c>
      <c r="AC698" s="1">
        <f>(Table2[[#This Row],[Close Price]]/Table2[[#This Row],[Day Low]])-1</f>
        <v>1.7645357246167226E-2</v>
      </c>
      <c r="AD698" s="1">
        <f>(Table2[[#This Row],[Day High]]/Table2[[#This Row],[Close Price]])-1</f>
        <v>2.046617396247874E-2</v>
      </c>
      <c r="AE698" s="1">
        <f>(Table2[[#This Row],[Close Price]]/Table2[[#This Row],[Current Week Low]])-1</f>
        <v>6.4340459862848087E-2</v>
      </c>
      <c r="AF698" s="1">
        <f>(Table2[[#This Row],[Current Week High]]/Table2[[#This Row],[Close Price]])-1</f>
        <v>2.046617396247874E-2</v>
      </c>
      <c r="AG698" s="1">
        <f>(Table2[[#This Row],[Close Price]]/Table2[[#This Row],[Current Month Low]])-1</f>
        <v>9.3565433633820305E-2</v>
      </c>
      <c r="AH698" s="1">
        <f>(Table2[[#This Row],[Current Month High]]/Table2[[#This Row],[Close Price]])-1</f>
        <v>8.3949213568315306E-2</v>
      </c>
      <c r="AI698">
        <v>41.804055334470299</v>
      </c>
      <c r="AJ698">
        <v>9.3565433633820305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-0.03</v>
      </c>
      <c r="AM698" t="s">
        <v>3189</v>
      </c>
      <c r="AN698">
        <v>-4.58</v>
      </c>
      <c r="AO698" t="s">
        <v>3189</v>
      </c>
      <c r="AP698">
        <v>-2.4199685644922E-2</v>
      </c>
      <c r="AQ698">
        <f>(Table2[[#This Row],[Sharpe Ratio]]-AVERAGE(Table2[Sharpe Ratio]))/_xlfn.STDEV.P(Table2[Sharpe Ratio])</f>
        <v>-0.93978841027815607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632</v>
      </c>
      <c r="AT698">
        <f>_xlfn.RANK.AVG(Table2[[#This Row],[6M Return vs Nifty Z-Score]],Table2[6M Return vs Nifty Z-Score])</f>
        <v>643</v>
      </c>
      <c r="AU698">
        <f>_xlfn.RANK.AVG(Table2[[#This Row],[Sharpe Ratio Z-Score]],Table2[Sharpe Ratio Z-Score])</f>
        <v>616</v>
      </c>
      <c r="AV698">
        <f>(Table2[[#This Row],[Rank 1Y]]+Table2[[#This Row],[Rank 6M]]+Table2[[#This Row],[Rank Sharpe]])/3</f>
        <v>630.33333333333337</v>
      </c>
    </row>
    <row r="699" spans="1:48" x14ac:dyDescent="0.3">
      <c r="A699" t="s">
        <v>2262</v>
      </c>
      <c r="B699" t="s">
        <v>2263</v>
      </c>
      <c r="C699" t="s">
        <v>3152</v>
      </c>
      <c r="D699" t="s">
        <v>80</v>
      </c>
      <c r="E699">
        <v>2470.0881156</v>
      </c>
      <c r="F699">
        <v>574</v>
      </c>
      <c r="G699">
        <v>-46.4725493029541</v>
      </c>
      <c r="H699">
        <f>(Table2[[#This Row],[1Y Return vs Nifty]]-AVERAGE(Table2[1Y Return vs Nifty]))/_xlfn.STDEV.P(Table2[1Y Return vs Nifty])</f>
        <v>-1.2493473124191936</v>
      </c>
      <c r="I699">
        <v>-4.2324604820941998</v>
      </c>
      <c r="J699">
        <f>(Table2[[#This Row],[1M Return vs Nifty]]-AVERAGE(Table2[1M Return vs Nifty]))/_xlfn.STDEV.P(Table2[1M Return vs Nifty])</f>
        <v>-0.82586294324008069</v>
      </c>
      <c r="K699">
        <v>-20.864051454415399</v>
      </c>
      <c r="L699">
        <f>(Table2[[#This Row],[6M Return vs Nifty]]-AVERAGE(Table2[6M Return vs Nifty]))/_xlfn.STDEV.P(Table2[6M Return vs Nifty])</f>
        <v>-0.91025519280515621</v>
      </c>
      <c r="M699">
        <v>-4.04272469459878</v>
      </c>
      <c r="N699">
        <f>(Table2[[#This Row],[1W Return vs Nifty]]-AVERAGE(Table2[1W Return vs Nifty]))/_xlfn.STDEV.P(Table2[1W Return vs Nifty])</f>
        <v>-1.2042665243609243</v>
      </c>
      <c r="O699">
        <v>588.79</v>
      </c>
      <c r="P699">
        <v>625.88027487845</v>
      </c>
      <c r="Q699">
        <v>719.38784391220395</v>
      </c>
      <c r="R699">
        <v>43.273377692390099</v>
      </c>
      <c r="S699" s="1">
        <f>(Table2[[#This Row],[Close Price]]-Table2[[#This Row],[20D EMA]])/Table2[[#This Row],[20D EMA]]</f>
        <v>-2.5119312488323452E-2</v>
      </c>
      <c r="T699" s="1">
        <f>(Table2[[#This Row],[Close Price]]-Table2[[#This Row],[50D EMA]])/Table2[[#This Row],[50D EMA]]</f>
        <v>-8.2891691847175528E-2</v>
      </c>
      <c r="U699" s="1">
        <f>(Table2[[#This Row],[Close Price]]-Table2[[#This Row],[200D EMA]])/Table2[[#This Row],[200D EMA]]</f>
        <v>-0.20209938928290741</v>
      </c>
      <c r="V699">
        <v>0.65886128267942301</v>
      </c>
      <c r="W699">
        <v>570.9</v>
      </c>
      <c r="X699">
        <v>584.5</v>
      </c>
      <c r="Y699">
        <v>565.79999999999995</v>
      </c>
      <c r="Z699">
        <v>587.4</v>
      </c>
      <c r="AA699">
        <v>560.04999999999995</v>
      </c>
      <c r="AB699">
        <v>636.45000000000005</v>
      </c>
      <c r="AC699" s="1">
        <f>(Table2[[#This Row],[Close Price]]/Table2[[#This Row],[Day Low]])-1</f>
        <v>5.4300227710633031E-3</v>
      </c>
      <c r="AD699" s="1">
        <f>(Table2[[#This Row],[Day High]]/Table2[[#This Row],[Close Price]])-1</f>
        <v>1.8292682926829285E-2</v>
      </c>
      <c r="AE699" s="1">
        <f>(Table2[[#This Row],[Close Price]]/Table2[[#This Row],[Current Week Low]])-1</f>
        <v>1.449275362318847E-2</v>
      </c>
      <c r="AF699" s="1">
        <f>(Table2[[#This Row],[Current Week High]]/Table2[[#This Row],[Close Price]])-1</f>
        <v>2.334494773519169E-2</v>
      </c>
      <c r="AG699" s="1">
        <f>(Table2[[#This Row],[Close Price]]/Table2[[#This Row],[Current Month Low]])-1</f>
        <v>2.490849031336495E-2</v>
      </c>
      <c r="AH699" s="1">
        <f>(Table2[[#This Row],[Current Month High]]/Table2[[#This Row],[Close Price]])-1</f>
        <v>0.10879790940766565</v>
      </c>
      <c r="AI699">
        <v>54.355400696864102</v>
      </c>
      <c r="AJ699">
        <v>7.2897196261682202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3189</v>
      </c>
      <c r="AN699">
        <v>-7.64</v>
      </c>
      <c r="AO699" t="s">
        <v>3189</v>
      </c>
      <c r="AQ699">
        <f>(Table2[[#This Row],[Sharpe Ratio]]-AVERAGE(Table2[Sharpe Ratio]))/_xlfn.STDEV.P(Table2[Sharpe Ratio])</f>
        <v>-0.66033855426170107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706</v>
      </c>
      <c r="AT699">
        <f>_xlfn.RANK.AVG(Table2[[#This Row],[6M Return vs Nifty Z-Score]],Table2[6M Return vs Nifty Z-Score])</f>
        <v>652</v>
      </c>
      <c r="AU699">
        <f>_xlfn.RANK.AVG(Table2[[#This Row],[Sharpe Ratio Z-Score]],Table2[Sharpe Ratio Z-Score])</f>
        <v>533</v>
      </c>
      <c r="AV699">
        <f>(Table2[[#This Row],[Rank 1Y]]+Table2[[#This Row],[Rank 6M]]+Table2[[#This Row],[Rank Sharpe]])/3</f>
        <v>630.33333333333337</v>
      </c>
    </row>
    <row r="700" spans="1:48" x14ac:dyDescent="0.3">
      <c r="A700" t="s">
        <v>903</v>
      </c>
      <c r="B700" t="s">
        <v>904</v>
      </c>
      <c r="C700" t="s">
        <v>574</v>
      </c>
      <c r="D700" t="s">
        <v>574</v>
      </c>
      <c r="E700">
        <v>16641.38232081</v>
      </c>
      <c r="F700">
        <v>33.07</v>
      </c>
      <c r="G700">
        <v>-29.878648368704201</v>
      </c>
      <c r="H700">
        <f>(Table2[[#This Row],[1Y Return vs Nifty]]-AVERAGE(Table2[1Y Return vs Nifty]))/_xlfn.STDEV.P(Table2[1Y Return vs Nifty])</f>
        <v>-0.92695023338843552</v>
      </c>
      <c r="I700">
        <v>2.8610541916682402</v>
      </c>
      <c r="J700">
        <f>(Table2[[#This Row],[1M Return vs Nifty]]-AVERAGE(Table2[1M Return vs Nifty]))/_xlfn.STDEV.P(Table2[1M Return vs Nifty])</f>
        <v>-0.16882877048013922</v>
      </c>
      <c r="K700">
        <v>-15.8231515530892</v>
      </c>
      <c r="L700">
        <f>(Table2[[#This Row],[6M Return vs Nifty]]-AVERAGE(Table2[6M Return vs Nifty]))/_xlfn.STDEV.P(Table2[6M Return vs Nifty])</f>
        <v>-0.7472494707721804</v>
      </c>
      <c r="M700">
        <v>0.45054616677195702</v>
      </c>
      <c r="N700">
        <f>(Table2[[#This Row],[1W Return vs Nifty]]-AVERAGE(Table2[1W Return vs Nifty]))/_xlfn.STDEV.P(Table2[1W Return vs Nifty])</f>
        <v>-0.25303602811220799</v>
      </c>
      <c r="O700">
        <v>32.729999999999997</v>
      </c>
      <c r="P700">
        <v>33.9736970710482</v>
      </c>
      <c r="Q700">
        <v>36.523569039517596</v>
      </c>
      <c r="R700">
        <v>61.167917085739603</v>
      </c>
      <c r="S700" s="1">
        <f>(Table2[[#This Row],[Close Price]]-Table2[[#This Row],[20D EMA]])/Table2[[#This Row],[20D EMA]]</f>
        <v>1.0388023220287304E-2</v>
      </c>
      <c r="T700" s="1">
        <f>(Table2[[#This Row],[Close Price]]-Table2[[#This Row],[50D EMA]])/Table2[[#This Row],[50D EMA]]</f>
        <v>-2.6599903718406748E-2</v>
      </c>
      <c r="U700" s="1">
        <f>(Table2[[#This Row],[Close Price]]-Table2[[#This Row],[200D EMA]])/Table2[[#This Row],[200D EMA]]</f>
        <v>-9.4557271656034489E-2</v>
      </c>
      <c r="V700">
        <v>0.75266074085605705</v>
      </c>
      <c r="W700">
        <v>32.46</v>
      </c>
      <c r="X700">
        <v>33.33</v>
      </c>
      <c r="Y700">
        <v>31.83</v>
      </c>
      <c r="Z700">
        <v>33.33</v>
      </c>
      <c r="AA700">
        <v>31.07</v>
      </c>
      <c r="AB700">
        <v>35.47</v>
      </c>
      <c r="AC700" s="1">
        <f>(Table2[[#This Row],[Close Price]]/Table2[[#This Row],[Day Low]])-1</f>
        <v>1.8792359827479954E-2</v>
      </c>
      <c r="AD700" s="1">
        <f>(Table2[[#This Row],[Day High]]/Table2[[#This Row],[Close Price]])-1</f>
        <v>7.8621106743270719E-3</v>
      </c>
      <c r="AE700" s="1">
        <f>(Table2[[#This Row],[Close Price]]/Table2[[#This Row],[Current Week Low]])-1</f>
        <v>3.895695884385808E-2</v>
      </c>
      <c r="AF700" s="1">
        <f>(Table2[[#This Row],[Current Week High]]/Table2[[#This Row],[Close Price]])-1</f>
        <v>7.8621106743270719E-3</v>
      </c>
      <c r="AG700" s="1">
        <f>(Table2[[#This Row],[Close Price]]/Table2[[#This Row],[Current Month Low]])-1</f>
        <v>6.437077566784688E-2</v>
      </c>
      <c r="AH700" s="1">
        <f>(Table2[[#This Row],[Current Month High]]/Table2[[#This Row],[Close Price]])-1</f>
        <v>7.2573329301481637E-2</v>
      </c>
      <c r="AI700">
        <v>59.963713335349198</v>
      </c>
      <c r="AJ700">
        <v>6.43707756678468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-0.02</v>
      </c>
      <c r="AM700" t="s">
        <v>3189</v>
      </c>
      <c r="AN700">
        <v>-0.93</v>
      </c>
      <c r="AO700" t="s">
        <v>3189</v>
      </c>
      <c r="AP700">
        <v>-5.8188422154016997E-2</v>
      </c>
      <c r="AQ700">
        <f>(Table2[[#This Row],[Sharpe Ratio]]-AVERAGE(Table2[Sharpe Ratio]))/_xlfn.STDEV.P(Table2[Sharpe Ratio])</f>
        <v>-1.3322789435442728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641</v>
      </c>
      <c r="AT700">
        <f>_xlfn.RANK.AVG(Table2[[#This Row],[6M Return vs Nifty Z-Score]],Table2[6M Return vs Nifty Z-Score])</f>
        <v>600</v>
      </c>
      <c r="AU700">
        <f>_xlfn.RANK.AVG(Table2[[#This Row],[Sharpe Ratio Z-Score]],Table2[Sharpe Ratio Z-Score])</f>
        <v>676</v>
      </c>
      <c r="AV700">
        <f>(Table2[[#This Row],[Rank 1Y]]+Table2[[#This Row],[Rank 6M]]+Table2[[#This Row],[Rank Sharpe]])/3</f>
        <v>639</v>
      </c>
    </row>
    <row r="701" spans="1:48" x14ac:dyDescent="0.3">
      <c r="A701" t="s">
        <v>2336</v>
      </c>
      <c r="B701" t="s">
        <v>2337</v>
      </c>
      <c r="C701" t="s">
        <v>3155</v>
      </c>
      <c r="D701" t="s">
        <v>448</v>
      </c>
      <c r="E701">
        <v>2267.34528864</v>
      </c>
      <c r="F701">
        <v>427.2</v>
      </c>
      <c r="G701">
        <v>-41.538308639750099</v>
      </c>
      <c r="H701">
        <f>(Table2[[#This Row],[1Y Return vs Nifty]]-AVERAGE(Table2[1Y Return vs Nifty]))/_xlfn.STDEV.P(Table2[1Y Return vs Nifty])</f>
        <v>-1.1534816818266682</v>
      </c>
      <c r="I701">
        <v>-2.8166542080649299E-2</v>
      </c>
      <c r="J701">
        <f>(Table2[[#This Row],[1M Return vs Nifty]]-AVERAGE(Table2[1M Return vs Nifty]))/_xlfn.STDEV.P(Table2[1M Return vs Nifty])</f>
        <v>-0.43644177221834451</v>
      </c>
      <c r="K701">
        <v>-18.725366961898001</v>
      </c>
      <c r="L701">
        <f>(Table2[[#This Row],[6M Return vs Nifty]]-AVERAGE(Table2[6M Return vs Nifty]))/_xlfn.STDEV.P(Table2[6M Return vs Nifty])</f>
        <v>-0.84109734068993969</v>
      </c>
      <c r="M701">
        <v>-3.22455572127748</v>
      </c>
      <c r="N701">
        <f>(Table2[[#This Row],[1W Return vs Nifty]]-AVERAGE(Table2[1W Return vs Nifty]))/_xlfn.STDEV.P(Table2[1W Return vs Nifty])</f>
        <v>-1.0310592322747532</v>
      </c>
      <c r="O701">
        <v>433.33</v>
      </c>
      <c r="P701">
        <v>447.79175262400298</v>
      </c>
      <c r="Q701">
        <v>476.785919114276</v>
      </c>
      <c r="R701">
        <v>47.2945012363488</v>
      </c>
      <c r="S701" s="1">
        <f>(Table2[[#This Row],[Close Price]]-Table2[[#This Row],[20D EMA]])/Table2[[#This Row],[20D EMA]]</f>
        <v>-1.414626266355894E-2</v>
      </c>
      <c r="T701" s="1">
        <f>(Table2[[#This Row],[Close Price]]-Table2[[#This Row],[50D EMA]])/Table2[[#This Row],[50D EMA]]</f>
        <v>-4.5985109156963987E-2</v>
      </c>
      <c r="U701" s="1">
        <f>(Table2[[#This Row],[Close Price]]-Table2[[#This Row],[200D EMA]])/Table2[[#This Row],[200D EMA]]</f>
        <v>-0.10400038492410105</v>
      </c>
      <c r="V701">
        <v>0.34963036185047103</v>
      </c>
      <c r="W701">
        <v>424.3</v>
      </c>
      <c r="X701">
        <v>432</v>
      </c>
      <c r="Y701">
        <v>412.1</v>
      </c>
      <c r="Z701">
        <v>438</v>
      </c>
      <c r="AA701">
        <v>406.4</v>
      </c>
      <c r="AB701">
        <v>469.9</v>
      </c>
      <c r="AC701" s="1">
        <f>(Table2[[#This Row],[Close Price]]/Table2[[#This Row],[Day Low]])-1</f>
        <v>6.8347867075182478E-3</v>
      </c>
      <c r="AD701" s="1">
        <f>(Table2[[#This Row],[Day High]]/Table2[[#This Row],[Close Price]])-1</f>
        <v>1.1235955056179803E-2</v>
      </c>
      <c r="AE701" s="1">
        <f>(Table2[[#This Row],[Close Price]]/Table2[[#This Row],[Current Week Low]])-1</f>
        <v>3.6641591846639177E-2</v>
      </c>
      <c r="AF701" s="1">
        <f>(Table2[[#This Row],[Current Week High]]/Table2[[#This Row],[Close Price]])-1</f>
        <v>2.5280898876404612E-2</v>
      </c>
      <c r="AG701" s="1">
        <f>(Table2[[#This Row],[Close Price]]/Table2[[#This Row],[Current Month Low]])-1</f>
        <v>5.1181102362204856E-2</v>
      </c>
      <c r="AH701" s="1">
        <f>(Table2[[#This Row],[Current Month High]]/Table2[[#This Row],[Close Price]])-1</f>
        <v>9.995318352059912E-2</v>
      </c>
      <c r="AI701">
        <v>36.235955056179698</v>
      </c>
      <c r="AJ701">
        <v>5.1181102362204802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-0.08</v>
      </c>
      <c r="AM701" t="s">
        <v>3189</v>
      </c>
      <c r="AN701">
        <v>-7.48</v>
      </c>
      <c r="AO701" t="s">
        <v>3189</v>
      </c>
      <c r="AP701">
        <v>-2.1246333059696001E-2</v>
      </c>
      <c r="AQ701">
        <f>(Table2[[#This Row],[Sharpe Ratio]]-AVERAGE(Table2[Sharpe Ratio]))/_xlfn.STDEV.P(Table2[Sharpe Ratio])</f>
        <v>-0.90568408484116791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693</v>
      </c>
      <c r="AT701">
        <f>_xlfn.RANK.AVG(Table2[[#This Row],[6M Return vs Nifty Z-Score]],Table2[6M Return vs Nifty Z-Score])</f>
        <v>627</v>
      </c>
      <c r="AU701">
        <f>_xlfn.RANK.AVG(Table2[[#This Row],[Sharpe Ratio Z-Score]],Table2[Sharpe Ratio Z-Score])</f>
        <v>609</v>
      </c>
      <c r="AV701">
        <f>(Table2[[#This Row],[Rank 1Y]]+Table2[[#This Row],[Rank 6M]]+Table2[[#This Row],[Rank Sharpe]])/3</f>
        <v>643</v>
      </c>
    </row>
    <row r="702" spans="1:48" x14ac:dyDescent="0.3">
      <c r="A702" t="s">
        <v>1256</v>
      </c>
      <c r="B702" t="s">
        <v>1257</v>
      </c>
      <c r="C702" t="s">
        <v>3151</v>
      </c>
      <c r="D702" t="s">
        <v>72</v>
      </c>
      <c r="E702">
        <v>9330.3528692550008</v>
      </c>
      <c r="F702">
        <v>1211.6500000000001</v>
      </c>
      <c r="G702">
        <v>-36.114451907710702</v>
      </c>
      <c r="H702">
        <f>(Table2[[#This Row],[1Y Return vs Nifty]]-AVERAGE(Table2[1Y Return vs Nifty]))/_xlfn.STDEV.P(Table2[1Y Return vs Nifty])</f>
        <v>-1.0481034724219331</v>
      </c>
      <c r="I702">
        <v>4.49493080821322</v>
      </c>
      <c r="J702">
        <f>(Table2[[#This Row],[1M Return vs Nifty]]-AVERAGE(Table2[1M Return vs Nifty]))/_xlfn.STDEV.P(Table2[1M Return vs Nifty])</f>
        <v>-1.7491553245055164E-2</v>
      </c>
      <c r="K702">
        <v>-19.4396789811173</v>
      </c>
      <c r="L702">
        <f>(Table2[[#This Row],[6M Return vs Nifty]]-AVERAGE(Table2[6M Return vs Nifty]))/_xlfn.STDEV.P(Table2[6M Return vs Nifty])</f>
        <v>-0.86419578515995221</v>
      </c>
      <c r="M702">
        <v>1.77354667714041</v>
      </c>
      <c r="N702">
        <f>(Table2[[#This Row],[1W Return vs Nifty]]-AVERAGE(Table2[1W Return vs Nifty]))/_xlfn.STDEV.P(Table2[1W Return vs Nifty])</f>
        <v>2.7044668298595868E-2</v>
      </c>
      <c r="O702">
        <v>1144.1500000000001</v>
      </c>
      <c r="P702">
        <v>1195.4954335031</v>
      </c>
      <c r="Q702">
        <v>1327.5000750699101</v>
      </c>
      <c r="R702">
        <v>73.422537721252098</v>
      </c>
      <c r="S702" s="1">
        <f>(Table2[[#This Row],[Close Price]]-Table2[[#This Row],[20D EMA]])/Table2[[#This Row],[20D EMA]]</f>
        <v>5.899576104531748E-2</v>
      </c>
      <c r="T702" s="1">
        <f>(Table2[[#This Row],[Close Price]]-Table2[[#This Row],[50D EMA]])/Table2[[#This Row],[50D EMA]]</f>
        <v>1.3512863407234586E-2</v>
      </c>
      <c r="U702" s="1">
        <f>(Table2[[#This Row],[Close Price]]-Table2[[#This Row],[200D EMA]])/Table2[[#This Row],[200D EMA]]</f>
        <v>-8.726935481627672E-2</v>
      </c>
      <c r="V702">
        <v>0.96540777170557002</v>
      </c>
      <c r="W702">
        <v>1146.0999999999999</v>
      </c>
      <c r="X702">
        <v>1229.5</v>
      </c>
      <c r="Y702">
        <v>1107.9000000000001</v>
      </c>
      <c r="Z702">
        <v>1229.5</v>
      </c>
      <c r="AA702">
        <v>1072.55</v>
      </c>
      <c r="AB702">
        <v>1229.5</v>
      </c>
      <c r="AC702" s="1">
        <f>(Table2[[#This Row],[Close Price]]/Table2[[#This Row],[Day Low]])-1</f>
        <v>5.7193962132449316E-2</v>
      </c>
      <c r="AD702" s="1">
        <f>(Table2[[#This Row],[Day High]]/Table2[[#This Row],[Close Price]])-1</f>
        <v>1.4731977056080536E-2</v>
      </c>
      <c r="AE702" s="1">
        <f>(Table2[[#This Row],[Close Price]]/Table2[[#This Row],[Current Week Low]])-1</f>
        <v>9.3645635887715573E-2</v>
      </c>
      <c r="AF702" s="1">
        <f>(Table2[[#This Row],[Current Week High]]/Table2[[#This Row],[Close Price]])-1</f>
        <v>1.4731977056080536E-2</v>
      </c>
      <c r="AG702" s="1">
        <f>(Table2[[#This Row],[Close Price]]/Table2[[#This Row],[Current Month Low]])-1</f>
        <v>0.12969092350007005</v>
      </c>
      <c r="AH702" s="1">
        <f>(Table2[[#This Row],[Current Month High]]/Table2[[#This Row],[Close Price]])-1</f>
        <v>1.4731977056080536E-2</v>
      </c>
      <c r="AI702">
        <v>48.722815994717898</v>
      </c>
      <c r="AJ702">
        <v>12.969092350006999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-0.01</v>
      </c>
      <c r="AM702" t="s">
        <v>3189</v>
      </c>
      <c r="AN702">
        <v>6.26</v>
      </c>
      <c r="AO702" t="s">
        <v>3190</v>
      </c>
      <c r="AP702">
        <v>-3.4167986990609002E-2</v>
      </c>
      <c r="AQ702">
        <f>(Table2[[#This Row],[Sharpe Ratio]]-AVERAGE(Table2[Sharpe Ratio]))/_xlfn.STDEV.P(Table2[Sharpe Ratio])</f>
        <v>-1.0548990119881991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671</v>
      </c>
      <c r="AT702">
        <f>_xlfn.RANK.AVG(Table2[[#This Row],[6M Return vs Nifty Z-Score]],Table2[6M Return vs Nifty Z-Score])</f>
        <v>637</v>
      </c>
      <c r="AU702">
        <f>_xlfn.RANK.AVG(Table2[[#This Row],[Sharpe Ratio Z-Score]],Table2[Sharpe Ratio Z-Score])</f>
        <v>632</v>
      </c>
      <c r="AV702">
        <f>(Table2[[#This Row],[Rank 1Y]]+Table2[[#This Row],[Rank 6M]]+Table2[[#This Row],[Rank Sharpe]])/3</f>
        <v>646.66666666666663</v>
      </c>
    </row>
    <row r="703" spans="1:48" x14ac:dyDescent="0.3">
      <c r="A703" t="s">
        <v>1143</v>
      </c>
      <c r="B703" t="s">
        <v>1144</v>
      </c>
      <c r="C703" t="s">
        <v>3143</v>
      </c>
      <c r="D703" t="s">
        <v>21</v>
      </c>
      <c r="E703">
        <v>10856.97487647</v>
      </c>
      <c r="F703">
        <v>724.95</v>
      </c>
      <c r="G703">
        <v>-32.412825612182999</v>
      </c>
      <c r="H703">
        <f>(Table2[[#This Row],[1Y Return vs Nifty]]-AVERAGE(Table2[1Y Return vs Nifty]))/_xlfn.STDEV.P(Table2[1Y Return vs Nifty])</f>
        <v>-0.9761858738976219</v>
      </c>
      <c r="I703">
        <v>-3.7975382897756398</v>
      </c>
      <c r="J703">
        <f>(Table2[[#This Row],[1M Return vs Nifty]]-AVERAGE(Table2[1M Return vs Nifty]))/_xlfn.STDEV.P(Table2[1M Return vs Nifty])</f>
        <v>-0.78557843605467481</v>
      </c>
      <c r="K703">
        <v>-14.095536007602799</v>
      </c>
      <c r="L703">
        <f>(Table2[[#This Row],[6M Return vs Nifty]]-AVERAGE(Table2[6M Return vs Nifty]))/_xlfn.STDEV.P(Table2[6M Return vs Nifty])</f>
        <v>-0.69138420367705</v>
      </c>
      <c r="M703">
        <v>-2.4027999415913599</v>
      </c>
      <c r="N703">
        <f>(Table2[[#This Row],[1W Return vs Nifty]]-AVERAGE(Table2[1W Return vs Nifty]))/_xlfn.STDEV.P(Table2[1W Return vs Nifty])</f>
        <v>-0.85709260924601904</v>
      </c>
      <c r="O703">
        <v>745.41</v>
      </c>
      <c r="P703">
        <v>769.45831504942805</v>
      </c>
      <c r="Q703">
        <v>808.43457525291296</v>
      </c>
      <c r="R703">
        <v>35.699244956283003</v>
      </c>
      <c r="S703" s="1">
        <f>(Table2[[#This Row],[Close Price]]-Table2[[#This Row],[20D EMA]])/Table2[[#This Row],[20D EMA]]</f>
        <v>-2.7447981647683722E-2</v>
      </c>
      <c r="T703" s="1">
        <f>(Table2[[#This Row],[Close Price]]-Table2[[#This Row],[50D EMA]])/Table2[[#This Row],[50D EMA]]</f>
        <v>-5.7843698844906116E-2</v>
      </c>
      <c r="U703" s="1">
        <f>(Table2[[#This Row],[Close Price]]-Table2[[#This Row],[200D EMA]])/Table2[[#This Row],[200D EMA]]</f>
        <v>-0.10326695295880359</v>
      </c>
      <c r="V703">
        <v>1.0591316542107101</v>
      </c>
      <c r="W703">
        <v>723.2</v>
      </c>
      <c r="X703">
        <v>734.9</v>
      </c>
      <c r="Y703">
        <v>721.35</v>
      </c>
      <c r="Z703">
        <v>737.05</v>
      </c>
      <c r="AA703">
        <v>718</v>
      </c>
      <c r="AB703">
        <v>795</v>
      </c>
      <c r="AC703" s="1">
        <f>(Table2[[#This Row],[Close Price]]/Table2[[#This Row],[Day Low]])-1</f>
        <v>2.4198008849558583E-3</v>
      </c>
      <c r="AD703" s="1">
        <f>(Table2[[#This Row],[Day High]]/Table2[[#This Row],[Close Price]])-1</f>
        <v>1.3725084488585226E-2</v>
      </c>
      <c r="AE703" s="1">
        <f>(Table2[[#This Row],[Close Price]]/Table2[[#This Row],[Current Week Low]])-1</f>
        <v>4.9906425452277414E-3</v>
      </c>
      <c r="AF703" s="1">
        <f>(Table2[[#This Row],[Current Week High]]/Table2[[#This Row],[Close Price]])-1</f>
        <v>1.6690806262500635E-2</v>
      </c>
      <c r="AG703" s="1">
        <f>(Table2[[#This Row],[Close Price]]/Table2[[#This Row],[Current Month Low]])-1</f>
        <v>9.6796657381617024E-3</v>
      </c>
      <c r="AH703" s="1">
        <f>(Table2[[#This Row],[Current Month High]]/Table2[[#This Row],[Close Price]])-1</f>
        <v>9.6627353610593714E-2</v>
      </c>
      <c r="AI703">
        <v>32.560866266639003</v>
      </c>
      <c r="AJ703">
        <v>0.96796657381617002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3189</v>
      </c>
      <c r="AN703">
        <v>-5.88</v>
      </c>
      <c r="AO703" t="s">
        <v>3189</v>
      </c>
      <c r="AP703">
        <v>-0.14659099129919401</v>
      </c>
      <c r="AQ703">
        <f>(Table2[[#This Row],[Sharpe Ratio]]-AVERAGE(Table2[Sharpe Ratio]))/_xlfn.STDEV.P(Table2[Sharpe Ratio])</f>
        <v>-2.3531221719061364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649</v>
      </c>
      <c r="AT703">
        <f>_xlfn.RANK.AVG(Table2[[#This Row],[6M Return vs Nifty Z-Score]],Table2[6M Return vs Nifty Z-Score])</f>
        <v>575</v>
      </c>
      <c r="AU703">
        <f>_xlfn.RANK.AVG(Table2[[#This Row],[Sharpe Ratio Z-Score]],Table2[Sharpe Ratio Z-Score])</f>
        <v>734</v>
      </c>
      <c r="AV703">
        <f>(Table2[[#This Row],[Rank 1Y]]+Table2[[#This Row],[Rank 6M]]+Table2[[#This Row],[Rank Sharpe]])/3</f>
        <v>652.66666666666663</v>
      </c>
    </row>
    <row r="704" spans="1:48" x14ac:dyDescent="0.3">
      <c r="A704" t="s">
        <v>1624</v>
      </c>
      <c r="B704" t="s">
        <v>1625</v>
      </c>
      <c r="C704" t="s">
        <v>3145</v>
      </c>
      <c r="D704" t="s">
        <v>641</v>
      </c>
      <c r="E704">
        <v>5747.4193050100002</v>
      </c>
      <c r="F704">
        <v>117.82</v>
      </c>
      <c r="G704">
        <v>-45.308561406138899</v>
      </c>
      <c r="H704">
        <f>(Table2[[#This Row],[1Y Return vs Nifty]]-AVERAGE(Table2[1Y Return vs Nifty]))/_xlfn.STDEV.P(Table2[1Y Return vs Nifty])</f>
        <v>-1.2267325999747059</v>
      </c>
      <c r="I704">
        <v>3.4841605329921399</v>
      </c>
      <c r="J704">
        <f>(Table2[[#This Row],[1M Return vs Nifty]]-AVERAGE(Table2[1M Return vs Nifty]))/_xlfn.STDEV.P(Table2[1M Return vs Nifty])</f>
        <v>-0.11111377610259564</v>
      </c>
      <c r="K704">
        <v>-11.4178980472931</v>
      </c>
      <c r="L704">
        <f>(Table2[[#This Row],[6M Return vs Nifty]]-AVERAGE(Table2[6M Return vs Nifty]))/_xlfn.STDEV.P(Table2[6M Return vs Nifty])</f>
        <v>-0.60479841193213613</v>
      </c>
      <c r="M704">
        <v>-0.103455093467491</v>
      </c>
      <c r="N704">
        <f>(Table2[[#This Row],[1W Return vs Nifty]]-AVERAGE(Table2[1W Return vs Nifty]))/_xlfn.STDEV.P(Table2[1W Return vs Nifty])</f>
        <v>-0.37031871815222495</v>
      </c>
      <c r="O704">
        <v>118.11</v>
      </c>
      <c r="P704">
        <v>121.465585866086</v>
      </c>
      <c r="Q704">
        <v>131.299064486383</v>
      </c>
      <c r="R704">
        <v>51.470014289996399</v>
      </c>
      <c r="S704" s="1">
        <f>(Table2[[#This Row],[Close Price]]-Table2[[#This Row],[20D EMA]])/Table2[[#This Row],[20D EMA]]</f>
        <v>-2.4553382440098744E-3</v>
      </c>
      <c r="T704" s="1">
        <f>(Table2[[#This Row],[Close Price]]-Table2[[#This Row],[50D EMA]])/Table2[[#This Row],[50D EMA]]</f>
        <v>-3.0013323033778579E-2</v>
      </c>
      <c r="U704" s="1">
        <f>(Table2[[#This Row],[Close Price]]-Table2[[#This Row],[200D EMA]])/Table2[[#This Row],[200D EMA]]</f>
        <v>-0.10265925762007939</v>
      </c>
      <c r="V704">
        <v>0.51295881772799701</v>
      </c>
      <c r="W704">
        <v>117.12</v>
      </c>
      <c r="X704">
        <v>119.65</v>
      </c>
      <c r="Y704">
        <v>114.27</v>
      </c>
      <c r="Z704">
        <v>119.65</v>
      </c>
      <c r="AA704">
        <v>112.75</v>
      </c>
      <c r="AB704">
        <v>130.75</v>
      </c>
      <c r="AC704" s="1">
        <f>(Table2[[#This Row],[Close Price]]/Table2[[#This Row],[Day Low]])-1</f>
        <v>5.9767759562840972E-3</v>
      </c>
      <c r="AD704" s="1">
        <f>(Table2[[#This Row],[Day High]]/Table2[[#This Row],[Close Price]])-1</f>
        <v>1.553216771346122E-2</v>
      </c>
      <c r="AE704" s="1">
        <f>(Table2[[#This Row],[Close Price]]/Table2[[#This Row],[Current Week Low]])-1</f>
        <v>3.1066771681106164E-2</v>
      </c>
      <c r="AF704" s="1">
        <f>(Table2[[#This Row],[Current Week High]]/Table2[[#This Row],[Close Price]])-1</f>
        <v>1.553216771346122E-2</v>
      </c>
      <c r="AG704" s="1">
        <f>(Table2[[#This Row],[Close Price]]/Table2[[#This Row],[Current Month Low]])-1</f>
        <v>4.4966740576496633E-2</v>
      </c>
      <c r="AH704" s="1">
        <f>(Table2[[#This Row],[Current Month High]]/Table2[[#This Row],[Close Price]])-1</f>
        <v>0.10974367679511121</v>
      </c>
      <c r="AI704">
        <v>34.866745883551097</v>
      </c>
      <c r="AJ704">
        <v>7.5981735159817303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-0.01</v>
      </c>
      <c r="AM704" t="s">
        <v>3189</v>
      </c>
      <c r="AN704">
        <v>-6.65</v>
      </c>
      <c r="AO704" t="s">
        <v>3189</v>
      </c>
      <c r="AP704">
        <v>-0.114311678249934</v>
      </c>
      <c r="AQ704">
        <f>(Table2[[#This Row],[Sharpe Ratio]]-AVERAGE(Table2[Sharpe Ratio]))/_xlfn.STDEV.P(Table2[Sharpe Ratio])</f>
        <v>-1.9803714876087717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704</v>
      </c>
      <c r="AT704">
        <f>_xlfn.RANK.AVG(Table2[[#This Row],[6M Return vs Nifty Z-Score]],Table2[6M Return vs Nifty Z-Score])</f>
        <v>533</v>
      </c>
      <c r="AU704">
        <f>_xlfn.RANK.AVG(Table2[[#This Row],[Sharpe Ratio Z-Score]],Table2[Sharpe Ratio Z-Score])</f>
        <v>722</v>
      </c>
      <c r="AV704">
        <f>(Table2[[#This Row],[Rank 1Y]]+Table2[[#This Row],[Rank 6M]]+Table2[[#This Row],[Rank Sharpe]])/3</f>
        <v>653</v>
      </c>
    </row>
    <row r="705" spans="1:48" x14ac:dyDescent="0.3">
      <c r="A705" t="s">
        <v>1665</v>
      </c>
      <c r="B705" t="s">
        <v>1666</v>
      </c>
      <c r="C705" t="s">
        <v>3152</v>
      </c>
      <c r="D705" t="s">
        <v>262</v>
      </c>
      <c r="E705">
        <v>5474.7458041350001</v>
      </c>
      <c r="F705">
        <v>1779.85</v>
      </c>
      <c r="G705">
        <v>-39.667377968362104</v>
      </c>
      <c r="H705">
        <f>(Table2[[#This Row],[1Y Return vs Nifty]]-AVERAGE(Table2[1Y Return vs Nifty]))/_xlfn.STDEV.P(Table2[1Y Return vs Nifty])</f>
        <v>-1.1171320262565561</v>
      </c>
      <c r="I705">
        <v>18.235083287604802</v>
      </c>
      <c r="J705">
        <f>(Table2[[#This Row],[1M Return vs Nifty]]-AVERAGE(Table2[1M Return vs Nifty]))/_xlfn.STDEV.P(Table2[1M Return vs Nifty])</f>
        <v>1.2551849876641268</v>
      </c>
      <c r="K705">
        <v>-18.186911403605102</v>
      </c>
      <c r="L705">
        <f>(Table2[[#This Row],[6M Return vs Nifty]]-AVERAGE(Table2[6M Return vs Nifty]))/_xlfn.STDEV.P(Table2[6M Return vs Nifty])</f>
        <v>-0.82368550177619493</v>
      </c>
      <c r="M705">
        <v>9.9995961356857902E-3</v>
      </c>
      <c r="N705">
        <f>(Table2[[#This Row],[1W Return vs Nifty]]-AVERAGE(Table2[1W Return vs Nifty]))/_xlfn.STDEV.P(Table2[1W Return vs Nifty])</f>
        <v>-0.34630023272754462</v>
      </c>
      <c r="O705">
        <v>1696.62</v>
      </c>
      <c r="P705">
        <v>1701.3883037068199</v>
      </c>
      <c r="Q705">
        <v>1826.2066890507499</v>
      </c>
      <c r="R705">
        <v>72.235896273779403</v>
      </c>
      <c r="S705" s="1">
        <f>(Table2[[#This Row],[Close Price]]-Table2[[#This Row],[20D EMA]])/Table2[[#This Row],[20D EMA]]</f>
        <v>4.9056359114003148E-2</v>
      </c>
      <c r="T705" s="1">
        <f>(Table2[[#This Row],[Close Price]]-Table2[[#This Row],[50D EMA]])/Table2[[#This Row],[50D EMA]]</f>
        <v>4.6116278172499053E-2</v>
      </c>
      <c r="U705" s="1">
        <f>(Table2[[#This Row],[Close Price]]-Table2[[#This Row],[200D EMA]])/Table2[[#This Row],[200D EMA]]</f>
        <v>-2.5384141526086455E-2</v>
      </c>
      <c r="V705">
        <v>1.62240545865375</v>
      </c>
      <c r="W705">
        <v>1765</v>
      </c>
      <c r="X705">
        <v>1796</v>
      </c>
      <c r="Y705">
        <v>1744.05</v>
      </c>
      <c r="Z705">
        <v>1800.1</v>
      </c>
      <c r="AA705">
        <v>1530.55</v>
      </c>
      <c r="AB705">
        <v>1800.1</v>
      </c>
      <c r="AC705" s="1">
        <f>(Table2[[#This Row],[Close Price]]/Table2[[#This Row],[Day Low]])-1</f>
        <v>8.4135977337109757E-3</v>
      </c>
      <c r="AD705" s="1">
        <f>(Table2[[#This Row],[Day High]]/Table2[[#This Row],[Close Price]])-1</f>
        <v>9.0737983537938494E-3</v>
      </c>
      <c r="AE705" s="1">
        <f>(Table2[[#This Row],[Close Price]]/Table2[[#This Row],[Current Week Low]])-1</f>
        <v>2.0526934434219157E-2</v>
      </c>
      <c r="AF705" s="1">
        <f>(Table2[[#This Row],[Current Week High]]/Table2[[#This Row],[Close Price]])-1</f>
        <v>1.1377363260948847E-2</v>
      </c>
      <c r="AG705" s="1">
        <f>(Table2[[#This Row],[Close Price]]/Table2[[#This Row],[Current Month Low]])-1</f>
        <v>0.1628826238933716</v>
      </c>
      <c r="AH705" s="1">
        <f>(Table2[[#This Row],[Current Month High]]/Table2[[#This Row],[Close Price]])-1</f>
        <v>1.1377363260948847E-2</v>
      </c>
      <c r="AI705">
        <v>32.106638199848298</v>
      </c>
      <c r="AJ705">
        <v>19.0216664437608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7.0000000000000007E-2</v>
      </c>
      <c r="AM705" t="s">
        <v>3190</v>
      </c>
      <c r="AN705">
        <v>9.98</v>
      </c>
      <c r="AO705" t="s">
        <v>3190</v>
      </c>
      <c r="AP705">
        <v>-4.7290809286038002E-2</v>
      </c>
      <c r="AQ705">
        <f>(Table2[[#This Row],[Sharpe Ratio]]-AVERAGE(Table2[Sharpe Ratio]))/_xlfn.STDEV.P(Table2[Sharpe Ratio])</f>
        <v>-1.2064369639597643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684</v>
      </c>
      <c r="AT705">
        <f>_xlfn.RANK.AVG(Table2[[#This Row],[6M Return vs Nifty Z-Score]],Table2[6M Return vs Nifty Z-Score])</f>
        <v>621</v>
      </c>
      <c r="AU705">
        <f>_xlfn.RANK.AVG(Table2[[#This Row],[Sharpe Ratio Z-Score]],Table2[Sharpe Ratio Z-Score])</f>
        <v>659</v>
      </c>
      <c r="AV705">
        <f>(Table2[[#This Row],[Rank 1Y]]+Table2[[#This Row],[Rank 6M]]+Table2[[#This Row],[Rank Sharpe]])/3</f>
        <v>654.66666666666663</v>
      </c>
    </row>
    <row r="706" spans="1:48" x14ac:dyDescent="0.3">
      <c r="A706" t="s">
        <v>1893</v>
      </c>
      <c r="B706" t="s">
        <v>1894</v>
      </c>
      <c r="C706" t="s">
        <v>3144</v>
      </c>
      <c r="D706" t="s">
        <v>420</v>
      </c>
      <c r="E706">
        <v>3931.3482747949902</v>
      </c>
      <c r="F706">
        <v>35.69</v>
      </c>
      <c r="G706">
        <v>-49.138222095654299</v>
      </c>
      <c r="H706">
        <f>(Table2[[#This Row],[1Y Return vs Nifty]]-AVERAGE(Table2[1Y Return vs Nifty]))/_xlfn.STDEV.P(Table2[1Y Return vs Nifty])</f>
        <v>-1.3011377338170029</v>
      </c>
      <c r="I706">
        <v>-7.9729005272526496</v>
      </c>
      <c r="J706">
        <f>(Table2[[#This Row],[1M Return vs Nifty]]-AVERAGE(Table2[1M Return vs Nifty]))/_xlfn.STDEV.P(Table2[1M Return vs Nifty])</f>
        <v>-1.1723198188308261</v>
      </c>
      <c r="K706">
        <v>-36.436911114729703</v>
      </c>
      <c r="L706">
        <f>(Table2[[#This Row],[6M Return vs Nifty]]-AVERAGE(Table2[6M Return vs Nifty]))/_xlfn.STDEV.P(Table2[6M Return vs Nifty])</f>
        <v>-1.4138290154831066</v>
      </c>
      <c r="M706">
        <v>-2.07894582911231</v>
      </c>
      <c r="N706">
        <f>(Table2[[#This Row],[1W Return vs Nifty]]-AVERAGE(Table2[1W Return vs Nifty]))/_xlfn.STDEV.P(Table2[1W Return vs Nifty])</f>
        <v>-0.78853232930071959</v>
      </c>
      <c r="O706">
        <v>37.85</v>
      </c>
      <c r="P706">
        <v>41.174514278994501</v>
      </c>
      <c r="Q706">
        <v>47.397988084497797</v>
      </c>
      <c r="R706">
        <v>33.547536723746703</v>
      </c>
      <c r="S706" s="1">
        <f>(Table2[[#This Row],[Close Price]]-Table2[[#This Row],[20D EMA]])/Table2[[#This Row],[20D EMA]]</f>
        <v>-5.7067371202113699E-2</v>
      </c>
      <c r="T706" s="1">
        <f>(Table2[[#This Row],[Close Price]]-Table2[[#This Row],[50D EMA]])/Table2[[#This Row],[50D EMA]]</f>
        <v>-0.13320167523609308</v>
      </c>
      <c r="U706" s="1">
        <f>(Table2[[#This Row],[Close Price]]-Table2[[#This Row],[200D EMA]])/Table2[[#This Row],[200D EMA]]</f>
        <v>-0.24701445267308861</v>
      </c>
      <c r="V706">
        <v>0.90855049950039002</v>
      </c>
      <c r="W706">
        <v>35.520000000000003</v>
      </c>
      <c r="X706">
        <v>36.270000000000003</v>
      </c>
      <c r="Y706">
        <v>35.5</v>
      </c>
      <c r="Z706">
        <v>36.96</v>
      </c>
      <c r="AA706">
        <v>34.65</v>
      </c>
      <c r="AB706">
        <v>42.98</v>
      </c>
      <c r="AC706" s="1">
        <f>(Table2[[#This Row],[Close Price]]/Table2[[#This Row],[Day Low]])-1</f>
        <v>4.78603603603589E-3</v>
      </c>
      <c r="AD706" s="1">
        <f>(Table2[[#This Row],[Day High]]/Table2[[#This Row],[Close Price]])-1</f>
        <v>1.625105071448596E-2</v>
      </c>
      <c r="AE706" s="1">
        <f>(Table2[[#This Row],[Close Price]]/Table2[[#This Row],[Current Week Low]])-1</f>
        <v>5.3521126760562865E-3</v>
      </c>
      <c r="AF706" s="1">
        <f>(Table2[[#This Row],[Current Week High]]/Table2[[#This Row],[Close Price]])-1</f>
        <v>3.5584197254132865E-2</v>
      </c>
      <c r="AG706" s="1">
        <f>(Table2[[#This Row],[Close Price]]/Table2[[#This Row],[Current Month Low]])-1</f>
        <v>3.0014430014430049E-2</v>
      </c>
      <c r="AH706" s="1">
        <f>(Table2[[#This Row],[Current Month High]]/Table2[[#This Row],[Close Price]])-1</f>
        <v>0.20425889604931347</v>
      </c>
      <c r="AI706">
        <v>91.370131689548899</v>
      </c>
      <c r="AJ706">
        <v>3.001443001443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-0.27</v>
      </c>
      <c r="AM706" t="s">
        <v>3189</v>
      </c>
      <c r="AN706">
        <v>-12.63</v>
      </c>
      <c r="AO706" t="s">
        <v>3189</v>
      </c>
      <c r="AQ706">
        <f>(Table2[[#This Row],[Sharpe Ratio]]-AVERAGE(Table2[Sharpe Ratio]))/_xlfn.STDEV.P(Table2[Sharpe Ratio])</f>
        <v>-0.66033855426170107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714</v>
      </c>
      <c r="AT706">
        <f>_xlfn.RANK.AVG(Table2[[#This Row],[6M Return vs Nifty Z-Score]],Table2[6M Return vs Nifty Z-Score])</f>
        <v>722</v>
      </c>
      <c r="AU706">
        <f>_xlfn.RANK.AVG(Table2[[#This Row],[Sharpe Ratio Z-Score]],Table2[Sharpe Ratio Z-Score])</f>
        <v>533</v>
      </c>
      <c r="AV706">
        <f>(Table2[[#This Row],[Rank 1Y]]+Table2[[#This Row],[Rank 6M]]+Table2[[#This Row],[Rank Sharpe]])/3</f>
        <v>656.33333333333337</v>
      </c>
    </row>
    <row r="707" spans="1:48" x14ac:dyDescent="0.3">
      <c r="A707" t="s">
        <v>1847</v>
      </c>
      <c r="B707" t="s">
        <v>1848</v>
      </c>
      <c r="C707" t="s">
        <v>3155</v>
      </c>
      <c r="D707" t="s">
        <v>448</v>
      </c>
      <c r="E707">
        <v>4175.0238936160004</v>
      </c>
      <c r="F707">
        <v>83.11</v>
      </c>
      <c r="G707">
        <v>-45.055187431957201</v>
      </c>
      <c r="H707">
        <f>(Table2[[#This Row],[1Y Return vs Nifty]]-AVERAGE(Table2[1Y Return vs Nifty]))/_xlfn.STDEV.P(Table2[1Y Return vs Nifty])</f>
        <v>-1.2218098859304156</v>
      </c>
      <c r="I707">
        <v>0.73377108807706104</v>
      </c>
      <c r="J707">
        <f>(Table2[[#This Row],[1M Return vs Nifty]]-AVERAGE(Table2[1M Return vs Nifty]))/_xlfn.STDEV.P(Table2[1M Return vs Nifty])</f>
        <v>-0.36586758106638484</v>
      </c>
      <c r="K707">
        <v>-23.9887222481278</v>
      </c>
      <c r="L707">
        <f>(Table2[[#This Row],[6M Return vs Nifty]]-AVERAGE(Table2[6M Return vs Nifty]))/_xlfn.STDEV.P(Table2[6M Return vs Nifty])</f>
        <v>-1.011296520507466</v>
      </c>
      <c r="M707">
        <v>-3.4053000966270899</v>
      </c>
      <c r="N707">
        <f>(Table2[[#This Row],[1W Return vs Nifty]]-AVERAGE(Table2[1W Return vs Nifty]))/_xlfn.STDEV.P(Table2[1W Return vs Nifty])</f>
        <v>-1.0693230198723527</v>
      </c>
      <c r="O707">
        <v>84.73</v>
      </c>
      <c r="P707">
        <v>88.315248173577103</v>
      </c>
      <c r="Q707">
        <v>95.584214354027196</v>
      </c>
      <c r="R707">
        <v>44.2922328126078</v>
      </c>
      <c r="S707" s="1">
        <f>(Table2[[#This Row],[Close Price]]-Table2[[#This Row],[20D EMA]])/Table2[[#This Row],[20D EMA]]</f>
        <v>-1.9119556237460221E-2</v>
      </c>
      <c r="T707" s="1">
        <f>(Table2[[#This Row],[Close Price]]-Table2[[#This Row],[50D EMA]])/Table2[[#This Row],[50D EMA]]</f>
        <v>-5.893940492978713E-2</v>
      </c>
      <c r="U707" s="1">
        <f>(Table2[[#This Row],[Close Price]]-Table2[[#This Row],[200D EMA]])/Table2[[#This Row],[200D EMA]]</f>
        <v>-0.13050496296203148</v>
      </c>
      <c r="V707">
        <v>0.79450920975966599</v>
      </c>
      <c r="W707">
        <v>82.9</v>
      </c>
      <c r="X707">
        <v>84.16</v>
      </c>
      <c r="Y707">
        <v>82.5</v>
      </c>
      <c r="Z707">
        <v>84.44</v>
      </c>
      <c r="AA707">
        <v>81</v>
      </c>
      <c r="AB707">
        <v>90.5</v>
      </c>
      <c r="AC707" s="1">
        <f>(Table2[[#This Row],[Close Price]]/Table2[[#This Row],[Day Low]])-1</f>
        <v>2.5331724969841485E-3</v>
      </c>
      <c r="AD707" s="1">
        <f>(Table2[[#This Row],[Day High]]/Table2[[#This Row],[Close Price]])-1</f>
        <v>1.2633858741426973E-2</v>
      </c>
      <c r="AE707" s="1">
        <f>(Table2[[#This Row],[Close Price]]/Table2[[#This Row],[Current Week Low]])-1</f>
        <v>7.3939393939392861E-3</v>
      </c>
      <c r="AF707" s="1">
        <f>(Table2[[#This Row],[Current Week High]]/Table2[[#This Row],[Close Price]])-1</f>
        <v>1.6002887739140936E-2</v>
      </c>
      <c r="AG707" s="1">
        <f>(Table2[[#This Row],[Close Price]]/Table2[[#This Row],[Current Month Low]])-1</f>
        <v>2.6049382716049285E-2</v>
      </c>
      <c r="AH707" s="1">
        <f>(Table2[[#This Row],[Current Month High]]/Table2[[#This Row],[Close Price]])-1</f>
        <v>8.8918301046805537E-2</v>
      </c>
      <c r="AI707">
        <v>46.251955240043301</v>
      </c>
      <c r="AJ707">
        <v>2.6049382716049201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3189</v>
      </c>
      <c r="AN707">
        <v>-4.0599999999999996</v>
      </c>
      <c r="AO707" t="s">
        <v>3189</v>
      </c>
      <c r="AP707">
        <v>-1.3518392017040999E-2</v>
      </c>
      <c r="AQ707">
        <f>(Table2[[#This Row],[Sharpe Ratio]]-AVERAGE(Table2[Sharpe Ratio]))/_xlfn.STDEV.P(Table2[Sharpe Ratio])</f>
        <v>-0.81644441274952839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703</v>
      </c>
      <c r="AT707">
        <f>_xlfn.RANK.AVG(Table2[[#This Row],[6M Return vs Nifty Z-Score]],Table2[6M Return vs Nifty Z-Score])</f>
        <v>679</v>
      </c>
      <c r="AU707">
        <f>_xlfn.RANK.AVG(Table2[[#This Row],[Sharpe Ratio Z-Score]],Table2[Sharpe Ratio Z-Score])</f>
        <v>588</v>
      </c>
      <c r="AV707">
        <f>(Table2[[#This Row],[Rank 1Y]]+Table2[[#This Row],[Rank 6M]]+Table2[[#This Row],[Rank Sharpe]])/3</f>
        <v>656.66666666666663</v>
      </c>
    </row>
    <row r="708" spans="1:48" x14ac:dyDescent="0.3">
      <c r="A708" t="s">
        <v>106</v>
      </c>
      <c r="B708" t="s">
        <v>107</v>
      </c>
      <c r="C708" t="s">
        <v>3156</v>
      </c>
      <c r="D708" t="s">
        <v>108</v>
      </c>
      <c r="E708">
        <v>241848.19838754</v>
      </c>
      <c r="F708">
        <v>3716.55</v>
      </c>
      <c r="G708">
        <v>-26.6471928967539</v>
      </c>
      <c r="H708">
        <f>(Table2[[#This Row],[1Y Return vs Nifty]]-AVERAGE(Table2[1Y Return vs Nifty]))/_xlfn.STDEV.P(Table2[1Y Return vs Nifty])</f>
        <v>-0.8641674188288746</v>
      </c>
      <c r="I708">
        <v>-7.9863371300750998</v>
      </c>
      <c r="J708">
        <f>(Table2[[#This Row],[1M Return vs Nifty]]-AVERAGE(Table2[1M Return vs Nifty]))/_xlfn.STDEV.P(Table2[1M Return vs Nifty])</f>
        <v>-1.1735643791970443</v>
      </c>
      <c r="K708">
        <v>-21.421063642393801</v>
      </c>
      <c r="L708">
        <f>(Table2[[#This Row],[6M Return vs Nifty]]-AVERAGE(Table2[6M Return vs Nifty]))/_xlfn.STDEV.P(Table2[6M Return vs Nifty])</f>
        <v>-0.92826709061306545</v>
      </c>
      <c r="M708">
        <v>-4.5940418220122403</v>
      </c>
      <c r="N708">
        <f>(Table2[[#This Row],[1W Return vs Nifty]]-AVERAGE(Table2[1W Return vs Nifty]))/_xlfn.STDEV.P(Table2[1W Return vs Nifty])</f>
        <v>-1.32098098046205</v>
      </c>
      <c r="O708">
        <v>3821.45</v>
      </c>
      <c r="P708">
        <v>4162.0723470880603</v>
      </c>
      <c r="Q708">
        <v>4427.7372589481402</v>
      </c>
      <c r="R708">
        <v>43.042518734858596</v>
      </c>
      <c r="S708" s="1">
        <f>(Table2[[#This Row],[Close Price]]-Table2[[#This Row],[20D EMA]])/Table2[[#This Row],[20D EMA]]</f>
        <v>-2.7450313362728712E-2</v>
      </c>
      <c r="T708" s="1">
        <f>(Table2[[#This Row],[Close Price]]-Table2[[#This Row],[50D EMA]])/Table2[[#This Row],[50D EMA]]</f>
        <v>-0.10704339327493045</v>
      </c>
      <c r="U708" s="1">
        <f>(Table2[[#This Row],[Close Price]]-Table2[[#This Row],[200D EMA]])/Table2[[#This Row],[200D EMA]]</f>
        <v>-0.16062092607479847</v>
      </c>
      <c r="V708">
        <v>1.0366355619082099</v>
      </c>
      <c r="W708">
        <v>3651</v>
      </c>
      <c r="X708">
        <v>3757.9</v>
      </c>
      <c r="Y708">
        <v>3592.1</v>
      </c>
      <c r="Z708">
        <v>3757.9</v>
      </c>
      <c r="AA708">
        <v>3564</v>
      </c>
      <c r="AB708">
        <v>4010</v>
      </c>
      <c r="AC708" s="1">
        <f>(Table2[[#This Row],[Close Price]]/Table2[[#This Row],[Day Low]])-1</f>
        <v>1.795398520953162E-2</v>
      </c>
      <c r="AD708" s="1">
        <f>(Table2[[#This Row],[Day High]]/Table2[[#This Row],[Close Price]])-1</f>
        <v>1.1125909781921406E-2</v>
      </c>
      <c r="AE708" s="1">
        <f>(Table2[[#This Row],[Close Price]]/Table2[[#This Row],[Current Week Low]])-1</f>
        <v>3.4645472008017597E-2</v>
      </c>
      <c r="AF708" s="1">
        <f>(Table2[[#This Row],[Current Week High]]/Table2[[#This Row],[Close Price]])-1</f>
        <v>1.1125909781921406E-2</v>
      </c>
      <c r="AG708" s="1">
        <f>(Table2[[#This Row],[Close Price]]/Table2[[#This Row],[Current Month Low]])-1</f>
        <v>4.2803030303030454E-2</v>
      </c>
      <c r="AH708" s="1">
        <f>(Table2[[#This Row],[Current Month High]]/Table2[[#This Row],[Close Price]])-1</f>
        <v>7.8957635441471163E-2</v>
      </c>
      <c r="AI708">
        <v>47.579071988806803</v>
      </c>
      <c r="AJ708">
        <v>4.28030303030304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-0.26</v>
      </c>
      <c r="AM708" t="s">
        <v>3189</v>
      </c>
      <c r="AN708">
        <v>-4.08</v>
      </c>
      <c r="AO708" t="s">
        <v>3189</v>
      </c>
      <c r="AP708">
        <v>-8.3526748095799006E-2</v>
      </c>
      <c r="AQ708">
        <f>(Table2[[#This Row],[Sharpe Ratio]]-AVERAGE(Table2[Sharpe Ratio]))/_xlfn.STDEV.P(Table2[Sharpe Ratio])</f>
        <v>-1.6248774359389377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624</v>
      </c>
      <c r="AT708">
        <f>_xlfn.RANK.AVG(Table2[[#This Row],[6M Return vs Nifty Z-Score]],Table2[6M Return vs Nifty Z-Score])</f>
        <v>655</v>
      </c>
      <c r="AU708">
        <f>_xlfn.RANK.AVG(Table2[[#This Row],[Sharpe Ratio Z-Score]],Table2[Sharpe Ratio Z-Score])</f>
        <v>697</v>
      </c>
      <c r="AV708">
        <f>(Table2[[#This Row],[Rank 1Y]]+Table2[[#This Row],[Rank 6M]]+Table2[[#This Row],[Rank Sharpe]])/3</f>
        <v>658.66666666666663</v>
      </c>
    </row>
    <row r="709" spans="1:48" x14ac:dyDescent="0.3">
      <c r="A709" t="s">
        <v>658</v>
      </c>
      <c r="B709" t="s">
        <v>659</v>
      </c>
      <c r="C709" t="s">
        <v>3144</v>
      </c>
      <c r="D709" t="s">
        <v>24</v>
      </c>
      <c r="E709">
        <v>27541.165772200002</v>
      </c>
      <c r="F709">
        <v>170.96</v>
      </c>
      <c r="G709">
        <v>-41.229919865331901</v>
      </c>
      <c r="H709">
        <f>(Table2[[#This Row],[1Y Return vs Nifty]]-AVERAGE(Table2[1Y Return vs Nifty]))/_xlfn.STDEV.P(Table2[1Y Return vs Nifty])</f>
        <v>-1.1474901045313566</v>
      </c>
      <c r="I709">
        <v>0.20026977161172299</v>
      </c>
      <c r="J709">
        <f>(Table2[[#This Row],[1M Return vs Nifty]]-AVERAGE(Table2[1M Return vs Nifty]))/_xlfn.STDEV.P(Table2[1M Return vs Nifty])</f>
        <v>-0.41528294316138148</v>
      </c>
      <c r="K709">
        <v>-14.6455696624945</v>
      </c>
      <c r="L709">
        <f>(Table2[[#This Row],[6M Return vs Nifty]]-AVERAGE(Table2[6M Return vs Nifty]))/_xlfn.STDEV.P(Table2[6M Return vs Nifty])</f>
        <v>-0.70917043923282252</v>
      </c>
      <c r="M709">
        <v>0.23179381892471901</v>
      </c>
      <c r="N709">
        <f>(Table2[[#This Row],[1W Return vs Nifty]]-AVERAGE(Table2[1W Return vs Nifty]))/_xlfn.STDEV.P(Table2[1W Return vs Nifty])</f>
        <v>-0.29934614624624384</v>
      </c>
      <c r="O709">
        <v>173.83</v>
      </c>
      <c r="P709">
        <v>182.16846872764401</v>
      </c>
      <c r="Q709">
        <v>196.62541456681799</v>
      </c>
      <c r="R709">
        <v>46.756610044448699</v>
      </c>
      <c r="S709" s="1">
        <f>(Table2[[#This Row],[Close Price]]-Table2[[#This Row],[20D EMA]])/Table2[[#This Row],[20D EMA]]</f>
        <v>-1.6510383708220701E-2</v>
      </c>
      <c r="T709" s="1">
        <f>(Table2[[#This Row],[Close Price]]-Table2[[#This Row],[50D EMA]])/Table2[[#This Row],[50D EMA]]</f>
        <v>-6.1528039434758236E-2</v>
      </c>
      <c r="U709" s="1">
        <f>(Table2[[#This Row],[Close Price]]-Table2[[#This Row],[200D EMA]])/Table2[[#This Row],[200D EMA]]</f>
        <v>-0.13052948736744441</v>
      </c>
      <c r="V709">
        <v>0.45633564759343498</v>
      </c>
      <c r="W709">
        <v>170.3</v>
      </c>
      <c r="X709">
        <v>174.07</v>
      </c>
      <c r="Y709">
        <v>169.22</v>
      </c>
      <c r="Z709">
        <v>174.77</v>
      </c>
      <c r="AA709">
        <v>162.80000000000001</v>
      </c>
      <c r="AB709">
        <v>185.29</v>
      </c>
      <c r="AC709" s="1">
        <f>(Table2[[#This Row],[Close Price]]/Table2[[#This Row],[Day Low]])-1</f>
        <v>3.8755137991779431E-3</v>
      </c>
      <c r="AD709" s="1">
        <f>(Table2[[#This Row],[Day High]]/Table2[[#This Row],[Close Price]])-1</f>
        <v>1.819138979878332E-2</v>
      </c>
      <c r="AE709" s="1">
        <f>(Table2[[#This Row],[Close Price]]/Table2[[#This Row],[Current Week Low]])-1</f>
        <v>1.0282472520978692E-2</v>
      </c>
      <c r="AF709" s="1">
        <f>(Table2[[#This Row],[Current Week High]]/Table2[[#This Row],[Close Price]])-1</f>
        <v>2.2285914833879206E-2</v>
      </c>
      <c r="AG709" s="1">
        <f>(Table2[[#This Row],[Close Price]]/Table2[[#This Row],[Current Month Low]])-1</f>
        <v>5.0122850122850116E-2</v>
      </c>
      <c r="AH709" s="1">
        <f>(Table2[[#This Row],[Current Month High]]/Table2[[#This Row],[Close Price]])-1</f>
        <v>8.3820776789892193E-2</v>
      </c>
      <c r="AI709">
        <v>53.895648104819799</v>
      </c>
      <c r="AJ709">
        <v>5.0122850122850098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-0.14000000000000001</v>
      </c>
      <c r="AM709" t="s">
        <v>3189</v>
      </c>
      <c r="AN709">
        <v>-3.78</v>
      </c>
      <c r="AO709" t="s">
        <v>3189</v>
      </c>
      <c r="AP709">
        <v>-9.1189548627155004E-2</v>
      </c>
      <c r="AQ709">
        <f>(Table2[[#This Row],[Sharpe Ratio]]-AVERAGE(Table2[Sharpe Ratio]))/_xlfn.STDEV.P(Table2[Sharpe Ratio])</f>
        <v>-1.7133648872467848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692</v>
      </c>
      <c r="AT709">
        <f>_xlfn.RANK.AVG(Table2[[#This Row],[6M Return vs Nifty Z-Score]],Table2[6M Return vs Nifty Z-Score])</f>
        <v>582</v>
      </c>
      <c r="AU709">
        <f>_xlfn.RANK.AVG(Table2[[#This Row],[Sharpe Ratio Z-Score]],Table2[Sharpe Ratio Z-Score])</f>
        <v>703</v>
      </c>
      <c r="AV709">
        <f>(Table2[[#This Row],[Rank 1Y]]+Table2[[#This Row],[Rank 6M]]+Table2[[#This Row],[Rank Sharpe]])/3</f>
        <v>659</v>
      </c>
    </row>
    <row r="710" spans="1:48" x14ac:dyDescent="0.3">
      <c r="A710" t="s">
        <v>2449</v>
      </c>
      <c r="B710" t="s">
        <v>2450</v>
      </c>
      <c r="C710" t="s">
        <v>3144</v>
      </c>
      <c r="D710" t="s">
        <v>24</v>
      </c>
      <c r="E710">
        <v>2050.6950858240002</v>
      </c>
      <c r="F710">
        <v>38.67</v>
      </c>
      <c r="G710">
        <v>-64.190361364665193</v>
      </c>
      <c r="H710">
        <f>(Table2[[#This Row],[1Y Return vs Nifty]]-AVERAGE(Table2[1Y Return vs Nifty]))/_xlfn.STDEV.P(Table2[1Y Return vs Nifty])</f>
        <v>-1.5935804664041999</v>
      </c>
      <c r="I710">
        <v>-8.5738791667929508</v>
      </c>
      <c r="J710">
        <f>(Table2[[#This Row],[1M Return vs Nifty]]-AVERAGE(Table2[1M Return vs Nifty]))/_xlfn.STDEV.P(Table2[1M Return vs Nifty])</f>
        <v>-1.2279852430157201</v>
      </c>
      <c r="K710">
        <v>-32.538482932850997</v>
      </c>
      <c r="L710">
        <f>(Table2[[#This Row],[6M Return vs Nifty]]-AVERAGE(Table2[6M Return vs Nifty]))/_xlfn.STDEV.P(Table2[6M Return vs Nifty])</f>
        <v>-1.2877669803267136</v>
      </c>
      <c r="M710">
        <v>-3.8942055780977798</v>
      </c>
      <c r="N710">
        <f>(Table2[[#This Row],[1W Return vs Nifty]]-AVERAGE(Table2[1W Return vs Nifty]))/_xlfn.STDEV.P(Table2[1W Return vs Nifty])</f>
        <v>-1.1728248603147533</v>
      </c>
      <c r="O710">
        <v>41.31</v>
      </c>
      <c r="P710">
        <v>44.216922583762802</v>
      </c>
      <c r="Q710">
        <v>53.404781619771398</v>
      </c>
      <c r="R710">
        <v>41.289840184748599</v>
      </c>
      <c r="S710" s="1">
        <f>(Table2[[#This Row],[Close Price]]-Table2[[#This Row],[20D EMA]])/Table2[[#This Row],[20D EMA]]</f>
        <v>-6.3907044299201174E-2</v>
      </c>
      <c r="T710" s="1">
        <f>(Table2[[#This Row],[Close Price]]-Table2[[#This Row],[50D EMA]])/Table2[[#This Row],[50D EMA]]</f>
        <v>-0.12544795656583579</v>
      </c>
      <c r="U710" s="1">
        <f>(Table2[[#This Row],[Close Price]]-Table2[[#This Row],[200D EMA]])/Table2[[#This Row],[200D EMA]]</f>
        <v>-0.27590753436048726</v>
      </c>
      <c r="V710">
        <v>1.07019510699908</v>
      </c>
      <c r="W710">
        <v>38.79</v>
      </c>
      <c r="X710">
        <v>40.380000000000003</v>
      </c>
      <c r="Y710">
        <v>38.450000000000003</v>
      </c>
      <c r="Z710">
        <v>40.380000000000003</v>
      </c>
      <c r="AA710">
        <v>37.9</v>
      </c>
      <c r="AB710">
        <v>46.02</v>
      </c>
      <c r="AC710" s="1">
        <f>(Table2[[#This Row],[Close Price]]/Table2[[#This Row],[Day Low]])-1</f>
        <v>-3.0935808197988246E-3</v>
      </c>
      <c r="AD710" s="1">
        <f>(Table2[[#This Row],[Day High]]/Table2[[#This Row],[Close Price]])-1</f>
        <v>4.4220325833979945E-2</v>
      </c>
      <c r="AE710" s="1">
        <f>(Table2[[#This Row],[Close Price]]/Table2[[#This Row],[Current Week Low]])-1</f>
        <v>5.7217165149545668E-3</v>
      </c>
      <c r="AF710" s="1">
        <f>(Table2[[#This Row],[Current Week High]]/Table2[[#This Row],[Close Price]])-1</f>
        <v>4.4220325833979945E-2</v>
      </c>
      <c r="AG710" s="1">
        <f>(Table2[[#This Row],[Close Price]]/Table2[[#This Row],[Current Month Low]])-1</f>
        <v>2.0316622691292974E-2</v>
      </c>
      <c r="AH710" s="1">
        <f>(Table2[[#This Row],[Current Month High]]/Table2[[#This Row],[Close Price]])-1</f>
        <v>0.19006982156710639</v>
      </c>
      <c r="AI710">
        <v>113.08507887251</v>
      </c>
      <c r="AJ710">
        <v>2.0316622691292898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</v>
      </c>
      <c r="AM710" t="s">
        <v>3189</v>
      </c>
      <c r="AN710">
        <v>-11.16</v>
      </c>
      <c r="AO710" t="s">
        <v>3189</v>
      </c>
      <c r="AQ710">
        <f>(Table2[[#This Row],[Sharpe Ratio]]-AVERAGE(Table2[Sharpe Ratio]))/_xlfn.STDEV.P(Table2[Sharpe Ratio])</f>
        <v>-0.66033855426170107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731</v>
      </c>
      <c r="AT710">
        <f>_xlfn.RANK.AVG(Table2[[#This Row],[6M Return vs Nifty Z-Score]],Table2[6M Return vs Nifty Z-Score])</f>
        <v>715</v>
      </c>
      <c r="AU710">
        <f>_xlfn.RANK.AVG(Table2[[#This Row],[Sharpe Ratio Z-Score]],Table2[Sharpe Ratio Z-Score])</f>
        <v>533</v>
      </c>
      <c r="AV710">
        <f>(Table2[[#This Row],[Rank 1Y]]+Table2[[#This Row],[Rank 6M]]+Table2[[#This Row],[Rank Sharpe]])/3</f>
        <v>659.66666666666663</v>
      </c>
    </row>
    <row r="711" spans="1:48" x14ac:dyDescent="0.3">
      <c r="A711" t="s">
        <v>1280</v>
      </c>
      <c r="B711" t="s">
        <v>1281</v>
      </c>
      <c r="C711" t="s">
        <v>3153</v>
      </c>
      <c r="D711" t="s">
        <v>1282</v>
      </c>
      <c r="E711">
        <v>9105.5762555700003</v>
      </c>
      <c r="F711">
        <v>837.7</v>
      </c>
      <c r="G711">
        <v>-48.3190008050858</v>
      </c>
      <c r="H711">
        <f>(Table2[[#This Row],[1Y Return vs Nifty]]-AVERAGE(Table2[1Y Return vs Nifty]))/_xlfn.STDEV.P(Table2[1Y Return vs Nifty])</f>
        <v>-1.2852213707987112</v>
      </c>
      <c r="I711">
        <v>9.5613803529167304E-2</v>
      </c>
      <c r="J711">
        <f>(Table2[[#This Row],[1M Return vs Nifty]]-AVERAGE(Table2[1M Return vs Nifty]))/_xlfn.STDEV.P(Table2[1M Return vs Nifty])</f>
        <v>-0.42497666349269381</v>
      </c>
      <c r="K711">
        <v>-11.7038451893527</v>
      </c>
      <c r="L711">
        <f>(Table2[[#This Row],[6M Return vs Nifty]]-AVERAGE(Table2[6M Return vs Nifty]))/_xlfn.STDEV.P(Table2[6M Return vs Nifty])</f>
        <v>-0.61404497926477219</v>
      </c>
      <c r="M711">
        <v>-0.72868210614105999</v>
      </c>
      <c r="N711">
        <f>(Table2[[#This Row],[1W Return vs Nifty]]-AVERAGE(Table2[1W Return vs Nifty]))/_xlfn.STDEV.P(Table2[1W Return vs Nifty])</f>
        <v>-0.5026799801109908</v>
      </c>
      <c r="O711">
        <v>823.21</v>
      </c>
      <c r="P711">
        <v>857.24190537430798</v>
      </c>
      <c r="Q711">
        <v>946.43745737679797</v>
      </c>
      <c r="R711">
        <v>63.199544211454104</v>
      </c>
      <c r="S711" s="1">
        <f>(Table2[[#This Row],[Close Price]]-Table2[[#This Row],[20D EMA]])/Table2[[#This Row],[20D EMA]]</f>
        <v>1.7601826994327097E-2</v>
      </c>
      <c r="T711" s="1">
        <f>(Table2[[#This Row],[Close Price]]-Table2[[#This Row],[50D EMA]])/Table2[[#This Row],[50D EMA]]</f>
        <v>-2.2796255353120087E-2</v>
      </c>
      <c r="U711" s="1">
        <f>(Table2[[#This Row],[Close Price]]-Table2[[#This Row],[200D EMA]])/Table2[[#This Row],[200D EMA]]</f>
        <v>-0.11489132908811649</v>
      </c>
      <c r="V711">
        <v>1.19747691115674</v>
      </c>
      <c r="W711">
        <v>806.05</v>
      </c>
      <c r="X711">
        <v>842</v>
      </c>
      <c r="Y711">
        <v>786.25</v>
      </c>
      <c r="Z711">
        <v>842</v>
      </c>
      <c r="AA711">
        <v>774.05</v>
      </c>
      <c r="AB711">
        <v>875.3</v>
      </c>
      <c r="AC711" s="1">
        <f>(Table2[[#This Row],[Close Price]]/Table2[[#This Row],[Day Low]])-1</f>
        <v>3.9265554246014522E-2</v>
      </c>
      <c r="AD711" s="1">
        <f>(Table2[[#This Row],[Day High]]/Table2[[#This Row],[Close Price]])-1</f>
        <v>5.1331025426764043E-3</v>
      </c>
      <c r="AE711" s="1">
        <f>(Table2[[#This Row],[Close Price]]/Table2[[#This Row],[Current Week Low]])-1</f>
        <v>6.5437201907790232E-2</v>
      </c>
      <c r="AF711" s="1">
        <f>(Table2[[#This Row],[Current Week High]]/Table2[[#This Row],[Close Price]])-1</f>
        <v>5.1331025426764043E-3</v>
      </c>
      <c r="AG711" s="1">
        <f>(Table2[[#This Row],[Close Price]]/Table2[[#This Row],[Current Month Low]])-1</f>
        <v>8.2229830114333824E-2</v>
      </c>
      <c r="AH711" s="1">
        <f>(Table2[[#This Row],[Current Month High]]/Table2[[#This Row],[Close Price]])-1</f>
        <v>4.4884803628983949E-2</v>
      </c>
      <c r="AI711">
        <v>54.828697624447798</v>
      </c>
      <c r="AJ711">
        <v>8.2229830114333797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0.01</v>
      </c>
      <c r="AM711" t="s">
        <v>3190</v>
      </c>
      <c r="AN711">
        <v>-0.79</v>
      </c>
      <c r="AO711" t="s">
        <v>3189</v>
      </c>
      <c r="AP711">
        <v>-0.15124880523530099</v>
      </c>
      <c r="AQ711">
        <f>(Table2[[#This Row],[Sharpe Ratio]]-AVERAGE(Table2[Sharpe Ratio]))/_xlfn.STDEV.P(Table2[Sharpe Ratio])</f>
        <v>-2.4069090455414002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710</v>
      </c>
      <c r="AT711">
        <f>_xlfn.RANK.AVG(Table2[[#This Row],[6M Return vs Nifty Z-Score]],Table2[6M Return vs Nifty Z-Score])</f>
        <v>536</v>
      </c>
      <c r="AU711">
        <f>_xlfn.RANK.AVG(Table2[[#This Row],[Sharpe Ratio Z-Score]],Table2[Sharpe Ratio Z-Score])</f>
        <v>735</v>
      </c>
      <c r="AV711">
        <f>(Table2[[#This Row],[Rank 1Y]]+Table2[[#This Row],[Rank 6M]]+Table2[[#This Row],[Rank Sharpe]])/3</f>
        <v>660.33333333333337</v>
      </c>
    </row>
    <row r="712" spans="1:48" x14ac:dyDescent="0.3">
      <c r="A712" t="s">
        <v>2089</v>
      </c>
      <c r="B712" t="s">
        <v>2090</v>
      </c>
      <c r="C712" t="s">
        <v>3162</v>
      </c>
      <c r="D712" t="s">
        <v>2091</v>
      </c>
      <c r="E712">
        <v>3083.5220389999999</v>
      </c>
      <c r="F712">
        <v>17.420000000000002</v>
      </c>
      <c r="G712">
        <v>-34.920556417514703</v>
      </c>
      <c r="H712">
        <f>(Table2[[#This Row],[1Y Return vs Nifty]]-AVERAGE(Table2[1Y Return vs Nifty]))/_xlfn.STDEV.P(Table2[1Y Return vs Nifty])</f>
        <v>-1.024907695839181</v>
      </c>
      <c r="I712">
        <v>-4.0645780876049402</v>
      </c>
      <c r="J712">
        <f>(Table2[[#This Row],[1M Return vs Nifty]]-AVERAGE(Table2[1M Return vs Nifty]))/_xlfn.STDEV.P(Table2[1M Return vs Nifty])</f>
        <v>-0.81031289855035804</v>
      </c>
      <c r="K712">
        <v>-20.124315468466701</v>
      </c>
      <c r="L712">
        <f>(Table2[[#This Row],[6M Return vs Nifty]]-AVERAGE(Table2[6M Return vs Nifty]))/_xlfn.STDEV.P(Table2[6M Return vs Nifty])</f>
        <v>-0.88633462289429177</v>
      </c>
      <c r="M712">
        <v>-9.1050950629564191</v>
      </c>
      <c r="N712">
        <f>(Table2[[#This Row],[1W Return vs Nifty]]-AVERAGE(Table2[1W Return vs Nifty]))/_xlfn.STDEV.P(Table2[1W Return vs Nifty])</f>
        <v>-2.2759760264715094</v>
      </c>
      <c r="O712">
        <v>18.48</v>
      </c>
      <c r="P712">
        <v>19.386658985312</v>
      </c>
      <c r="Q712">
        <v>20.560576203990799</v>
      </c>
      <c r="R712">
        <v>33.896635912758498</v>
      </c>
      <c r="S712" s="1">
        <f>(Table2[[#This Row],[Close Price]]-Table2[[#This Row],[20D EMA]])/Table2[[#This Row],[20D EMA]]</f>
        <v>-5.7359307359307291E-2</v>
      </c>
      <c r="T712" s="1">
        <f>(Table2[[#This Row],[Close Price]]-Table2[[#This Row],[50D EMA]])/Table2[[#This Row],[50D EMA]]</f>
        <v>-0.10144393558487858</v>
      </c>
      <c r="U712" s="1">
        <f>(Table2[[#This Row],[Close Price]]-Table2[[#This Row],[200D EMA]])/Table2[[#This Row],[200D EMA]]</f>
        <v>-0.15274748007213984</v>
      </c>
      <c r="V712">
        <v>1.78535320127851</v>
      </c>
      <c r="W712">
        <v>17.29</v>
      </c>
      <c r="X712">
        <v>18</v>
      </c>
      <c r="Y712">
        <v>14.82</v>
      </c>
      <c r="Z712">
        <v>18.7</v>
      </c>
      <c r="AA712">
        <v>14.82</v>
      </c>
      <c r="AB712">
        <v>20.05</v>
      </c>
      <c r="AC712" s="1">
        <f>(Table2[[#This Row],[Close Price]]/Table2[[#This Row],[Day Low]])-1</f>
        <v>7.5187969924812581E-3</v>
      </c>
      <c r="AD712" s="1">
        <f>(Table2[[#This Row],[Day High]]/Table2[[#This Row],[Close Price]])-1</f>
        <v>3.3295063145809323E-2</v>
      </c>
      <c r="AE712" s="1">
        <f>(Table2[[#This Row],[Close Price]]/Table2[[#This Row],[Current Week Low]])-1</f>
        <v>0.17543859649122817</v>
      </c>
      <c r="AF712" s="1">
        <f>(Table2[[#This Row],[Current Week High]]/Table2[[#This Row],[Close Price]])-1</f>
        <v>7.347876004592413E-2</v>
      </c>
      <c r="AG712" s="1">
        <f>(Table2[[#This Row],[Close Price]]/Table2[[#This Row],[Current Month Low]])-1</f>
        <v>0.17543859649122817</v>
      </c>
      <c r="AH712" s="1">
        <f>(Table2[[#This Row],[Current Month High]]/Table2[[#This Row],[Close Price]])-1</f>
        <v>0.15097588978185983</v>
      </c>
      <c r="AI712">
        <v>60.447761194029802</v>
      </c>
      <c r="AJ712">
        <v>17.543859649122801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-0.14000000000000001</v>
      </c>
      <c r="AM712" t="s">
        <v>3189</v>
      </c>
      <c r="AN712">
        <v>-9.3699999999999992</v>
      </c>
      <c r="AO712" t="s">
        <v>3189</v>
      </c>
      <c r="AP712">
        <v>-5.5554645605942997E-2</v>
      </c>
      <c r="AQ712">
        <f>(Table2[[#This Row],[Sharpe Ratio]]-AVERAGE(Table2[Sharpe Ratio]))/_xlfn.STDEV.P(Table2[Sharpe Ratio])</f>
        <v>-1.3018649750350066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668</v>
      </c>
      <c r="AT712">
        <f>_xlfn.RANK.AVG(Table2[[#This Row],[6M Return vs Nifty Z-Score]],Table2[6M Return vs Nifty Z-Score])</f>
        <v>646</v>
      </c>
      <c r="AU712">
        <f>_xlfn.RANK.AVG(Table2[[#This Row],[Sharpe Ratio Z-Score]],Table2[Sharpe Ratio Z-Score])</f>
        <v>669</v>
      </c>
      <c r="AV712">
        <f>(Table2[[#This Row],[Rank 1Y]]+Table2[[#This Row],[Rank 6M]]+Table2[[#This Row],[Rank Sharpe]])/3</f>
        <v>661</v>
      </c>
    </row>
    <row r="713" spans="1:48" x14ac:dyDescent="0.3">
      <c r="A713" t="s">
        <v>1428</v>
      </c>
      <c r="B713" t="s">
        <v>1429</v>
      </c>
      <c r="C713" t="s">
        <v>3147</v>
      </c>
      <c r="D713" t="s">
        <v>46</v>
      </c>
      <c r="E713">
        <v>7544.8168426499997</v>
      </c>
      <c r="F713">
        <v>294.10000000000002</v>
      </c>
      <c r="G713">
        <v>-32.199651591346701</v>
      </c>
      <c r="H713">
        <f>(Table2[[#This Row],[1Y Return vs Nifty]]-AVERAGE(Table2[1Y Return vs Nifty]))/_xlfn.STDEV.P(Table2[1Y Return vs Nifty])</f>
        <v>-0.97204419064211867</v>
      </c>
      <c r="I713">
        <v>-4.3478919650722796</v>
      </c>
      <c r="J713">
        <f>(Table2[[#This Row],[1M Return vs Nifty]]-AVERAGE(Table2[1M Return vs Nifty]))/_xlfn.STDEV.P(Table2[1M Return vs Nifty])</f>
        <v>-0.83655474165271848</v>
      </c>
      <c r="K713">
        <v>-47.375872862857797</v>
      </c>
      <c r="L713">
        <f>(Table2[[#This Row],[6M Return vs Nifty]]-AVERAGE(Table2[6M Return vs Nifty]))/_xlfn.STDEV.P(Table2[6M Return vs Nifty])</f>
        <v>-1.7675581894299268</v>
      </c>
      <c r="M713">
        <v>-2.5865376807234202</v>
      </c>
      <c r="N713">
        <f>(Table2[[#This Row],[1W Return vs Nifty]]-AVERAGE(Table2[1W Return vs Nifty]))/_xlfn.STDEV.P(Table2[1W Return vs Nifty])</f>
        <v>-0.89599009532387552</v>
      </c>
      <c r="O713">
        <v>313.24</v>
      </c>
      <c r="P713">
        <v>358.11826113687101</v>
      </c>
      <c r="Q713">
        <v>410.97939642223798</v>
      </c>
      <c r="R713">
        <v>38.404395891337302</v>
      </c>
      <c r="S713" s="1">
        <f>(Table2[[#This Row],[Close Price]]-Table2[[#This Row],[20D EMA]])/Table2[[#This Row],[20D EMA]]</f>
        <v>-6.1103307368152171E-2</v>
      </c>
      <c r="T713" s="1">
        <f>(Table2[[#This Row],[Close Price]]-Table2[[#This Row],[50D EMA]])/Table2[[#This Row],[50D EMA]]</f>
        <v>-0.17876290623561228</v>
      </c>
      <c r="U713" s="1">
        <f>(Table2[[#This Row],[Close Price]]-Table2[[#This Row],[200D EMA]])/Table2[[#This Row],[200D EMA]]</f>
        <v>-0.28439235017552245</v>
      </c>
      <c r="V713">
        <v>0.79814764356233003</v>
      </c>
      <c r="W713">
        <v>291.2</v>
      </c>
      <c r="X713">
        <v>301.5</v>
      </c>
      <c r="Y713">
        <v>281.60000000000002</v>
      </c>
      <c r="Z713">
        <v>304.8</v>
      </c>
      <c r="AA713">
        <v>281.60000000000002</v>
      </c>
      <c r="AB713">
        <v>334.45</v>
      </c>
      <c r="AC713" s="1">
        <f>(Table2[[#This Row],[Close Price]]/Table2[[#This Row],[Day Low]])-1</f>
        <v>9.9587912087912844E-3</v>
      </c>
      <c r="AD713" s="1">
        <f>(Table2[[#This Row],[Day High]]/Table2[[#This Row],[Close Price]])-1</f>
        <v>2.5161509690581285E-2</v>
      </c>
      <c r="AE713" s="1">
        <f>(Table2[[#This Row],[Close Price]]/Table2[[#This Row],[Current Week Low]])-1</f>
        <v>4.4389204545454586E-2</v>
      </c>
      <c r="AF713" s="1">
        <f>(Table2[[#This Row],[Current Week High]]/Table2[[#This Row],[Close Price]])-1</f>
        <v>3.6382182930975837E-2</v>
      </c>
      <c r="AG713" s="1">
        <f>(Table2[[#This Row],[Close Price]]/Table2[[#This Row],[Current Month Low]])-1</f>
        <v>4.4389204545454586E-2</v>
      </c>
      <c r="AH713" s="1">
        <f>(Table2[[#This Row],[Current Month High]]/Table2[[#This Row],[Close Price]])-1</f>
        <v>0.13719823189391356</v>
      </c>
      <c r="AI713">
        <v>95.4437266235973</v>
      </c>
      <c r="AJ713">
        <v>4.4389204545454497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-0.3</v>
      </c>
      <c r="AM713" t="s">
        <v>3189</v>
      </c>
      <c r="AN713">
        <v>-7</v>
      </c>
      <c r="AO713" t="s">
        <v>3189</v>
      </c>
      <c r="AP713">
        <v>-2.1240985635787E-2</v>
      </c>
      <c r="AQ713">
        <f>(Table2[[#This Row],[Sharpe Ratio]]-AVERAGE(Table2[Sharpe Ratio]))/_xlfn.STDEV.P(Table2[Sharpe Ratio])</f>
        <v>-0.90562233458278196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648</v>
      </c>
      <c r="AT713">
        <f>_xlfn.RANK.AVG(Table2[[#This Row],[6M Return vs Nifty Z-Score]],Table2[6M Return vs Nifty Z-Score])</f>
        <v>735</v>
      </c>
      <c r="AU713">
        <f>_xlfn.RANK.AVG(Table2[[#This Row],[Sharpe Ratio Z-Score]],Table2[Sharpe Ratio Z-Score])</f>
        <v>608</v>
      </c>
      <c r="AV713">
        <f>(Table2[[#This Row],[Rank 1Y]]+Table2[[#This Row],[Rank 6M]]+Table2[[#This Row],[Rank Sharpe]])/3</f>
        <v>663.66666666666663</v>
      </c>
    </row>
    <row r="714" spans="1:48" x14ac:dyDescent="0.3">
      <c r="A714" t="s">
        <v>1371</v>
      </c>
      <c r="B714" t="s">
        <v>1372</v>
      </c>
      <c r="C714" t="s">
        <v>3146</v>
      </c>
      <c r="D714" t="s">
        <v>193</v>
      </c>
      <c r="E714">
        <v>8206.6785115900002</v>
      </c>
      <c r="F714">
        <v>252.65</v>
      </c>
      <c r="G714">
        <v>-68.633255552750299</v>
      </c>
      <c r="H714">
        <f>(Table2[[#This Row],[1Y Return vs Nifty]]-AVERAGE(Table2[1Y Return vs Nifty]))/_xlfn.STDEV.P(Table2[1Y Return vs Nifty])</f>
        <v>-1.6798998987279725</v>
      </c>
      <c r="I714">
        <v>-40.742575160690997</v>
      </c>
      <c r="J714">
        <f>(Table2[[#This Row],[1M Return vs Nifty]]-AVERAGE(Table2[1M Return vs Nifty]))/_xlfn.STDEV.P(Table2[1M Return vs Nifty])</f>
        <v>-4.2075988102216408</v>
      </c>
      <c r="K714">
        <v>-44.385142813805999</v>
      </c>
      <c r="L714">
        <f>(Table2[[#This Row],[6M Return vs Nifty]]-AVERAGE(Table2[6M Return vs Nifty]))/_xlfn.STDEV.P(Table2[6M Return vs Nifty])</f>
        <v>-1.6708480542171347</v>
      </c>
      <c r="M714">
        <v>-14.0873311039337</v>
      </c>
      <c r="N714">
        <f>(Table2[[#This Row],[1W Return vs Nifty]]-AVERAGE(Table2[1W Return vs Nifty]))/_xlfn.STDEV.P(Table2[1W Return vs Nifty])</f>
        <v>-3.3307210013251467</v>
      </c>
      <c r="O714">
        <v>310.14999999999998</v>
      </c>
      <c r="P714">
        <v>373.17650645046399</v>
      </c>
      <c r="Q714">
        <v>418.52053205962801</v>
      </c>
      <c r="R714">
        <v>31.104487158784298</v>
      </c>
      <c r="S714" s="1">
        <f>(Table2[[#This Row],[Close Price]]-Table2[[#This Row],[20D EMA]])/Table2[[#This Row],[20D EMA]]</f>
        <v>-0.18539416411413825</v>
      </c>
      <c r="T714" s="1">
        <f>(Table2[[#This Row],[Close Price]]-Table2[[#This Row],[50D EMA]])/Table2[[#This Row],[50D EMA]]</f>
        <v>-0.3229745291226227</v>
      </c>
      <c r="U714" s="1">
        <f>(Table2[[#This Row],[Close Price]]-Table2[[#This Row],[200D EMA]])/Table2[[#This Row],[200D EMA]]</f>
        <v>-0.39632591319557026</v>
      </c>
      <c r="V714">
        <v>1.45527889756967</v>
      </c>
      <c r="W714">
        <v>232.35</v>
      </c>
      <c r="X714">
        <v>252.65</v>
      </c>
      <c r="Y714">
        <v>222.5</v>
      </c>
      <c r="Z714">
        <v>252.65</v>
      </c>
      <c r="AA714">
        <v>222.5</v>
      </c>
      <c r="AB714">
        <v>403</v>
      </c>
      <c r="AC714" s="1">
        <f>(Table2[[#This Row],[Close Price]]/Table2[[#This Row],[Day Low]])-1</f>
        <v>8.7368194534108046E-2</v>
      </c>
      <c r="AD714" s="1">
        <f>(Table2[[#This Row],[Day High]]/Table2[[#This Row],[Close Price]])-1</f>
        <v>0</v>
      </c>
      <c r="AE714" s="1">
        <f>(Table2[[#This Row],[Close Price]]/Table2[[#This Row],[Current Week Low]])-1</f>
        <v>0.13550561797752803</v>
      </c>
      <c r="AF714" s="1">
        <f>(Table2[[#This Row],[Current Week High]]/Table2[[#This Row],[Close Price]])-1</f>
        <v>0</v>
      </c>
      <c r="AG714" s="1">
        <f>(Table2[[#This Row],[Close Price]]/Table2[[#This Row],[Current Month Low]])-1</f>
        <v>0.13550561797752803</v>
      </c>
      <c r="AH714" s="1">
        <f>(Table2[[#This Row],[Current Month High]]/Table2[[#This Row],[Close Price]])-1</f>
        <v>0.5950920245398772</v>
      </c>
      <c r="AI714">
        <v>116.505046507025</v>
      </c>
      <c r="AJ714">
        <v>13.550561797752801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-0.51</v>
      </c>
      <c r="AM714" t="s">
        <v>3189</v>
      </c>
      <c r="AN714">
        <v>-33.76</v>
      </c>
      <c r="AO714" t="s">
        <v>3189</v>
      </c>
      <c r="AQ714">
        <f>(Table2[[#This Row],[Sharpe Ratio]]-AVERAGE(Table2[Sharpe Ratio]))/_xlfn.STDEV.P(Table2[Sharpe Ratio])</f>
        <v>-0.66033855426170107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734</v>
      </c>
      <c r="AT714">
        <f>_xlfn.RANK.AVG(Table2[[#This Row],[6M Return vs Nifty Z-Score]],Table2[6M Return vs Nifty Z-Score])</f>
        <v>732</v>
      </c>
      <c r="AU714">
        <f>_xlfn.RANK.AVG(Table2[[#This Row],[Sharpe Ratio Z-Score]],Table2[Sharpe Ratio Z-Score])</f>
        <v>533</v>
      </c>
      <c r="AV714">
        <f>(Table2[[#This Row],[Rank 1Y]]+Table2[[#This Row],[Rank 6M]]+Table2[[#This Row],[Rank Sharpe]])/3</f>
        <v>666.33333333333337</v>
      </c>
    </row>
    <row r="715" spans="1:48" x14ac:dyDescent="0.3">
      <c r="A715" t="s">
        <v>660</v>
      </c>
      <c r="B715" t="s">
        <v>661</v>
      </c>
      <c r="C715" t="s">
        <v>3144</v>
      </c>
      <c r="D715" t="s">
        <v>40</v>
      </c>
      <c r="E715">
        <v>27230.824175944999</v>
      </c>
      <c r="F715">
        <v>463.45</v>
      </c>
      <c r="G715">
        <v>-37.828078601352701</v>
      </c>
      <c r="H715">
        <f>(Table2[[#This Row],[1Y Return vs Nifty]]-AVERAGE(Table2[1Y Return vs Nifty]))/_xlfn.STDEV.P(Table2[1Y Return vs Nifty])</f>
        <v>-1.0813969242008947</v>
      </c>
      <c r="I715">
        <v>-13.034097729605501</v>
      </c>
      <c r="J715">
        <f>(Table2[[#This Row],[1M Return vs Nifty]]-AVERAGE(Table2[1M Return vs Nifty]))/_xlfn.STDEV.P(Table2[1M Return vs Nifty])</f>
        <v>-1.6411113375574711</v>
      </c>
      <c r="K715">
        <v>-16.549835282369902</v>
      </c>
      <c r="L715">
        <f>(Table2[[#This Row],[6M Return vs Nifty]]-AVERAGE(Table2[6M Return vs Nifty]))/_xlfn.STDEV.P(Table2[6M Return vs Nifty])</f>
        <v>-0.77074797467023481</v>
      </c>
      <c r="M715">
        <v>-4.3598097162419904</v>
      </c>
      <c r="N715">
        <f>(Table2[[#This Row],[1W Return vs Nifty]]-AVERAGE(Table2[1W Return vs Nifty]))/_xlfn.STDEV.P(Table2[1W Return vs Nifty])</f>
        <v>-1.2713937801610993</v>
      </c>
      <c r="O715">
        <v>481.82</v>
      </c>
      <c r="P715">
        <v>519.95423090321196</v>
      </c>
      <c r="Q715">
        <v>556.90669561777702</v>
      </c>
      <c r="R715">
        <v>41.287866130103801</v>
      </c>
      <c r="S715" s="1">
        <f>(Table2[[#This Row],[Close Price]]-Table2[[#This Row],[20D EMA]])/Table2[[#This Row],[20D EMA]]</f>
        <v>-3.812627122161804E-2</v>
      </c>
      <c r="T715" s="1">
        <f>(Table2[[#This Row],[Close Price]]-Table2[[#This Row],[50D EMA]])/Table2[[#This Row],[50D EMA]]</f>
        <v>-0.10867154750343801</v>
      </c>
      <c r="U715" s="1">
        <f>(Table2[[#This Row],[Close Price]]-Table2[[#This Row],[200D EMA]])/Table2[[#This Row],[200D EMA]]</f>
        <v>-0.16781391991364988</v>
      </c>
      <c r="V715">
        <v>0.89754482334534302</v>
      </c>
      <c r="W715">
        <v>455.85</v>
      </c>
      <c r="X715">
        <v>465.1</v>
      </c>
      <c r="Y715">
        <v>455.05</v>
      </c>
      <c r="Z715">
        <v>479.9</v>
      </c>
      <c r="AA715">
        <v>452.7</v>
      </c>
      <c r="AB715">
        <v>518.95000000000005</v>
      </c>
      <c r="AC715" s="1">
        <f>(Table2[[#This Row],[Close Price]]/Table2[[#This Row],[Day Low]])-1</f>
        <v>1.6672150926839935E-2</v>
      </c>
      <c r="AD715" s="1">
        <f>(Table2[[#This Row],[Day High]]/Table2[[#This Row],[Close Price]])-1</f>
        <v>3.5602546121480394E-3</v>
      </c>
      <c r="AE715" s="1">
        <f>(Table2[[#This Row],[Close Price]]/Table2[[#This Row],[Current Week Low]])-1</f>
        <v>1.8459509943962171E-2</v>
      </c>
      <c r="AF715" s="1">
        <f>(Table2[[#This Row],[Current Week High]]/Table2[[#This Row],[Close Price]])-1</f>
        <v>3.5494659618081847E-2</v>
      </c>
      <c r="AG715" s="1">
        <f>(Table2[[#This Row],[Close Price]]/Table2[[#This Row],[Current Month Low]])-1</f>
        <v>2.3746410426330966E-2</v>
      </c>
      <c r="AH715" s="1">
        <f>(Table2[[#This Row],[Current Month High]]/Table2[[#This Row],[Close Price]])-1</f>
        <v>0.11975401877225167</v>
      </c>
      <c r="AI715">
        <v>39.605135397561703</v>
      </c>
      <c r="AJ715">
        <v>2.3746410426330899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-0.27</v>
      </c>
      <c r="AM715" t="s">
        <v>3189</v>
      </c>
      <c r="AN715">
        <v>-3.79</v>
      </c>
      <c r="AO715" t="s">
        <v>3189</v>
      </c>
      <c r="AP715">
        <v>-0.115156677839548</v>
      </c>
      <c r="AQ715">
        <f>(Table2[[#This Row],[Sharpe Ratio]]-AVERAGE(Table2[Sharpe Ratio]))/_xlfn.STDEV.P(Table2[Sharpe Ratio])</f>
        <v>-1.9901292595532658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677</v>
      </c>
      <c r="AT715">
        <f>_xlfn.RANK.AVG(Table2[[#This Row],[6M Return vs Nifty Z-Score]],Table2[6M Return vs Nifty Z-Score])</f>
        <v>605</v>
      </c>
      <c r="AU715">
        <f>_xlfn.RANK.AVG(Table2[[#This Row],[Sharpe Ratio Z-Score]],Table2[Sharpe Ratio Z-Score])</f>
        <v>723</v>
      </c>
      <c r="AV715">
        <f>(Table2[[#This Row],[Rank 1Y]]+Table2[[#This Row],[Rank 6M]]+Table2[[#This Row],[Rank Sharpe]])/3</f>
        <v>668.33333333333337</v>
      </c>
    </row>
    <row r="716" spans="1:48" x14ac:dyDescent="0.3">
      <c r="A716" t="s">
        <v>691</v>
      </c>
      <c r="B716" t="s">
        <v>692</v>
      </c>
      <c r="C716" t="s">
        <v>3155</v>
      </c>
      <c r="D716" t="s">
        <v>448</v>
      </c>
      <c r="E716">
        <v>25477.376426145001</v>
      </c>
      <c r="F716">
        <v>343.35</v>
      </c>
      <c r="G716">
        <v>-30.1014064912839</v>
      </c>
      <c r="H716">
        <f>(Table2[[#This Row],[1Y Return vs Nifty]]-AVERAGE(Table2[1Y Return vs Nifty]))/_xlfn.STDEV.P(Table2[1Y Return vs Nifty])</f>
        <v>-0.93127812279398448</v>
      </c>
      <c r="I716">
        <v>-2.4095786342846899</v>
      </c>
      <c r="J716">
        <f>(Table2[[#This Row],[1M Return vs Nifty]]-AVERAGE(Table2[1M Return vs Nifty]))/_xlfn.STDEV.P(Table2[1M Return vs Nifty])</f>
        <v>-0.65701918637232037</v>
      </c>
      <c r="K716">
        <v>-22.065482229482701</v>
      </c>
      <c r="L716">
        <f>(Table2[[#This Row],[6M Return vs Nifty]]-AVERAGE(Table2[6M Return vs Nifty]))/_xlfn.STDEV.P(Table2[6M Return vs Nifty])</f>
        <v>-0.94910541693100325</v>
      </c>
      <c r="M716">
        <v>-1.6178925023222299</v>
      </c>
      <c r="N716">
        <f>(Table2[[#This Row],[1W Return vs Nifty]]-AVERAGE(Table2[1W Return vs Nifty]))/_xlfn.STDEV.P(Table2[1W Return vs Nifty])</f>
        <v>-0.69092682133767236</v>
      </c>
      <c r="O716">
        <v>349.67</v>
      </c>
      <c r="P716">
        <v>371.00789842935302</v>
      </c>
      <c r="Q716">
        <v>400.878941769363</v>
      </c>
      <c r="R716">
        <v>47.321322971185701</v>
      </c>
      <c r="S716" s="1">
        <f>(Table2[[#This Row],[Close Price]]-Table2[[#This Row],[20D EMA]])/Table2[[#This Row],[20D EMA]]</f>
        <v>-1.8074184230846207E-2</v>
      </c>
      <c r="T716" s="1">
        <f>(Table2[[#This Row],[Close Price]]-Table2[[#This Row],[50D EMA]])/Table2[[#This Row],[50D EMA]]</f>
        <v>-7.4548004359048944E-2</v>
      </c>
      <c r="U716" s="1">
        <f>(Table2[[#This Row],[Close Price]]-Table2[[#This Row],[200D EMA]])/Table2[[#This Row],[200D EMA]]</f>
        <v>-0.14350701864120616</v>
      </c>
      <c r="V716">
        <v>1.86538193019709</v>
      </c>
      <c r="W716">
        <v>340.3</v>
      </c>
      <c r="X716">
        <v>349.8</v>
      </c>
      <c r="Y716">
        <v>335.1</v>
      </c>
      <c r="Z716">
        <v>353.8</v>
      </c>
      <c r="AA716">
        <v>325.5</v>
      </c>
      <c r="AB716">
        <v>367</v>
      </c>
      <c r="AC716" s="1">
        <f>(Table2[[#This Row],[Close Price]]/Table2[[#This Row],[Day Low]])-1</f>
        <v>8.9626799882456254E-3</v>
      </c>
      <c r="AD716" s="1">
        <f>(Table2[[#This Row],[Day High]]/Table2[[#This Row],[Close Price]])-1</f>
        <v>1.8785495849716005E-2</v>
      </c>
      <c r="AE716" s="1">
        <f>(Table2[[#This Row],[Close Price]]/Table2[[#This Row],[Current Week Low]])-1</f>
        <v>2.4619516562220278E-2</v>
      </c>
      <c r="AF716" s="1">
        <f>(Table2[[#This Row],[Current Week High]]/Table2[[#This Row],[Close Price]])-1</f>
        <v>3.0435415756516537E-2</v>
      </c>
      <c r="AG716" s="1">
        <f>(Table2[[#This Row],[Close Price]]/Table2[[#This Row],[Current Month Low]])-1</f>
        <v>5.4838709677419439E-2</v>
      </c>
      <c r="AH716" s="1">
        <f>(Table2[[#This Row],[Current Month High]]/Table2[[#This Row],[Close Price]])-1</f>
        <v>6.888015144895876E-2</v>
      </c>
      <c r="AI716">
        <v>42.129022862967801</v>
      </c>
      <c r="AJ716">
        <v>5.4838709677419404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-0.11</v>
      </c>
      <c r="AM716" t="s">
        <v>3189</v>
      </c>
      <c r="AN716">
        <v>-1.01</v>
      </c>
      <c r="AO716" t="s">
        <v>3189</v>
      </c>
      <c r="AP716">
        <v>-8.9000170283597996E-2</v>
      </c>
      <c r="AQ716">
        <f>(Table2[[#This Row],[Sharpe Ratio]]-AVERAGE(Table2[Sharpe Ratio]))/_xlfn.STDEV.P(Table2[Sharpe Ratio])</f>
        <v>-1.688082680202871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643</v>
      </c>
      <c r="AT716">
        <f>_xlfn.RANK.AVG(Table2[[#This Row],[6M Return vs Nifty Z-Score]],Table2[6M Return vs Nifty Z-Score])</f>
        <v>665</v>
      </c>
      <c r="AU716">
        <f>_xlfn.RANK.AVG(Table2[[#This Row],[Sharpe Ratio Z-Score]],Table2[Sharpe Ratio Z-Score])</f>
        <v>702</v>
      </c>
      <c r="AV716">
        <f>(Table2[[#This Row],[Rank 1Y]]+Table2[[#This Row],[Rank 6M]]+Table2[[#This Row],[Rank Sharpe]])/3</f>
        <v>670</v>
      </c>
    </row>
    <row r="717" spans="1:48" x14ac:dyDescent="0.3">
      <c r="A717" t="s">
        <v>2400</v>
      </c>
      <c r="B717" t="s">
        <v>2401</v>
      </c>
      <c r="C717" t="s">
        <v>3158</v>
      </c>
      <c r="D717" t="s">
        <v>398</v>
      </c>
      <c r="E717">
        <v>2137.2043814640001</v>
      </c>
      <c r="F717">
        <v>185.58</v>
      </c>
      <c r="G717">
        <v>-58.715480379752499</v>
      </c>
      <c r="H717">
        <f>(Table2[[#This Row],[1Y Return vs Nifty]]-AVERAGE(Table2[1Y Return vs Nifty]))/_xlfn.STDEV.P(Table2[1Y Return vs Nifty])</f>
        <v>-1.4872109246930196</v>
      </c>
      <c r="I717">
        <v>4.5431288084515398</v>
      </c>
      <c r="J717">
        <f>(Table2[[#This Row],[1M Return vs Nifty]]-AVERAGE(Table2[1M Return vs Nifty]))/_xlfn.STDEV.P(Table2[1M Return vs Nifty])</f>
        <v>-1.3027231301463393E-2</v>
      </c>
      <c r="K717">
        <v>-19.0603444684305</v>
      </c>
      <c r="L717">
        <f>(Table2[[#This Row],[6M Return vs Nifty]]-AVERAGE(Table2[6M Return vs Nifty]))/_xlfn.STDEV.P(Table2[6M Return vs Nifty])</f>
        <v>-0.85192938484593861</v>
      </c>
      <c r="M717">
        <v>-0.29690052659081201</v>
      </c>
      <c r="N717">
        <f>(Table2[[#This Row],[1W Return vs Nifty]]-AVERAGE(Table2[1W Return vs Nifty]))/_xlfn.STDEV.P(Table2[1W Return vs Nifty])</f>
        <v>-0.41127133396911547</v>
      </c>
      <c r="O717">
        <v>187.85</v>
      </c>
      <c r="P717">
        <v>195.54826019086201</v>
      </c>
      <c r="Q717">
        <v>227.955903369455</v>
      </c>
      <c r="R717">
        <v>47.750084166494602</v>
      </c>
      <c r="S717" s="1">
        <f>(Table2[[#This Row],[Close Price]]-Table2[[#This Row],[20D EMA]])/Table2[[#This Row],[20D EMA]]</f>
        <v>-1.2084109661964236E-2</v>
      </c>
      <c r="T717" s="1">
        <f>(Table2[[#This Row],[Close Price]]-Table2[[#This Row],[50D EMA]])/Table2[[#This Row],[50D EMA]]</f>
        <v>-5.097595949528072E-2</v>
      </c>
      <c r="U717" s="1">
        <f>(Table2[[#This Row],[Close Price]]-Table2[[#This Row],[200D EMA]])/Table2[[#This Row],[200D EMA]]</f>
        <v>-0.18589517859853397</v>
      </c>
      <c r="V717">
        <v>0.62715870960806697</v>
      </c>
      <c r="W717">
        <v>185.29</v>
      </c>
      <c r="X717">
        <v>188.9</v>
      </c>
      <c r="Y717">
        <v>181</v>
      </c>
      <c r="Z717">
        <v>188.9</v>
      </c>
      <c r="AA717">
        <v>180</v>
      </c>
      <c r="AB717">
        <v>214.15</v>
      </c>
      <c r="AC717" s="1">
        <f>(Table2[[#This Row],[Close Price]]/Table2[[#This Row],[Day Low]])-1</f>
        <v>1.5651141453938422E-3</v>
      </c>
      <c r="AD717" s="1">
        <f>(Table2[[#This Row],[Day High]]/Table2[[#This Row],[Close Price]])-1</f>
        <v>1.7889858820993698E-2</v>
      </c>
      <c r="AE717" s="1">
        <f>(Table2[[#This Row],[Close Price]]/Table2[[#This Row],[Current Week Low]])-1</f>
        <v>2.5303867403315028E-2</v>
      </c>
      <c r="AF717" s="1">
        <f>(Table2[[#This Row],[Current Week High]]/Table2[[#This Row],[Close Price]])-1</f>
        <v>1.7889858820993698E-2</v>
      </c>
      <c r="AG717" s="1">
        <f>(Table2[[#This Row],[Close Price]]/Table2[[#This Row],[Current Month Low]])-1</f>
        <v>3.1000000000000139E-2</v>
      </c>
      <c r="AH717" s="1">
        <f>(Table2[[#This Row],[Current Month High]]/Table2[[#This Row],[Close Price]])-1</f>
        <v>0.15394977907102048</v>
      </c>
      <c r="AI717">
        <v>132.64899234831299</v>
      </c>
      <c r="AJ717">
        <v>6.9625360230547599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-0.05</v>
      </c>
      <c r="AM717" t="s">
        <v>3189</v>
      </c>
      <c r="AN717">
        <v>-7.01</v>
      </c>
      <c r="AO717" t="s">
        <v>3189</v>
      </c>
      <c r="AP717">
        <v>-4.8314540592817E-2</v>
      </c>
      <c r="AQ717">
        <f>(Table2[[#This Row],[Sharpe Ratio]]-AVERAGE(Table2[Sharpe Ratio]))/_xlfn.STDEV.P(Table2[Sharpe Ratio])</f>
        <v>-1.2182586698478719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727</v>
      </c>
      <c r="AT717">
        <f>_xlfn.RANK.AVG(Table2[[#This Row],[6M Return vs Nifty Z-Score]],Table2[6M Return vs Nifty Z-Score])</f>
        <v>629</v>
      </c>
      <c r="AU717">
        <f>_xlfn.RANK.AVG(Table2[[#This Row],[Sharpe Ratio Z-Score]],Table2[Sharpe Ratio Z-Score])</f>
        <v>663</v>
      </c>
      <c r="AV717">
        <f>(Table2[[#This Row],[Rank 1Y]]+Table2[[#This Row],[Rank 6M]]+Table2[[#This Row],[Rank Sharpe]])/3</f>
        <v>673</v>
      </c>
    </row>
    <row r="718" spans="1:48" x14ac:dyDescent="0.3">
      <c r="A718" t="s">
        <v>1683</v>
      </c>
      <c r="B718" t="s">
        <v>1684</v>
      </c>
      <c r="C718" t="s">
        <v>3155</v>
      </c>
      <c r="D718" t="s">
        <v>448</v>
      </c>
      <c r="E718">
        <v>5293.2643690559999</v>
      </c>
      <c r="F718">
        <v>53.86</v>
      </c>
      <c r="G718">
        <v>-41.180496274670801</v>
      </c>
      <c r="H718">
        <f>(Table2[[#This Row],[1Y Return vs Nifty]]-AVERAGE(Table2[1Y Return vs Nifty]))/_xlfn.STDEV.P(Table2[1Y Return vs Nifty])</f>
        <v>-1.1465298709294154</v>
      </c>
      <c r="I718">
        <v>-1.40031584042673</v>
      </c>
      <c r="J718">
        <f>(Table2[[#This Row],[1M Return vs Nifty]]-AVERAGE(Table2[1M Return vs Nifty]))/_xlfn.STDEV.P(Table2[1M Return vs Nifty])</f>
        <v>-0.56353659341842033</v>
      </c>
      <c r="K718">
        <v>-27.7043368339599</v>
      </c>
      <c r="L718">
        <f>(Table2[[#This Row],[6M Return vs Nifty]]-AVERAGE(Table2[6M Return vs Nifty]))/_xlfn.STDEV.P(Table2[6M Return vs Nifty])</f>
        <v>-1.1314469797936093</v>
      </c>
      <c r="M718">
        <v>-3.7792978350800901</v>
      </c>
      <c r="N718">
        <f>(Table2[[#This Row],[1W Return vs Nifty]]-AVERAGE(Table2[1W Return vs Nifty]))/_xlfn.STDEV.P(Table2[1W Return vs Nifty])</f>
        <v>-1.1484987618475464</v>
      </c>
      <c r="O718">
        <v>54.68</v>
      </c>
      <c r="P718">
        <v>58.026679269756798</v>
      </c>
      <c r="Q718">
        <v>64.7542350581286</v>
      </c>
      <c r="R718">
        <v>48.909571738770303</v>
      </c>
      <c r="S718" s="1">
        <f>(Table2[[#This Row],[Close Price]]-Table2[[#This Row],[20D EMA]])/Table2[[#This Row],[20D EMA]]</f>
        <v>-1.4996342355523048E-2</v>
      </c>
      <c r="T718" s="1">
        <f>(Table2[[#This Row],[Close Price]]-Table2[[#This Row],[50D EMA]])/Table2[[#This Row],[50D EMA]]</f>
        <v>-7.1806267775320551E-2</v>
      </c>
      <c r="U718" s="1">
        <f>(Table2[[#This Row],[Close Price]]-Table2[[#This Row],[200D EMA]])/Table2[[#This Row],[200D EMA]]</f>
        <v>-0.16823973054965533</v>
      </c>
      <c r="V718">
        <v>0.50630523240706005</v>
      </c>
      <c r="W718">
        <v>53.43</v>
      </c>
      <c r="X718">
        <v>54.75</v>
      </c>
      <c r="Y718">
        <v>51.9</v>
      </c>
      <c r="Z718">
        <v>54.75</v>
      </c>
      <c r="AA718">
        <v>51.83</v>
      </c>
      <c r="AB718">
        <v>58.3</v>
      </c>
      <c r="AC718" s="1">
        <f>(Table2[[#This Row],[Close Price]]/Table2[[#This Row],[Day Low]])-1</f>
        <v>8.0479131574022755E-3</v>
      </c>
      <c r="AD718" s="1">
        <f>(Table2[[#This Row],[Day High]]/Table2[[#This Row],[Close Price]])-1</f>
        <v>1.6524322317118534E-2</v>
      </c>
      <c r="AE718" s="1">
        <f>(Table2[[#This Row],[Close Price]]/Table2[[#This Row],[Current Week Low]])-1</f>
        <v>3.7764932562620368E-2</v>
      </c>
      <c r="AF718" s="1">
        <f>(Table2[[#This Row],[Current Week High]]/Table2[[#This Row],[Close Price]])-1</f>
        <v>1.6524322317118534E-2</v>
      </c>
      <c r="AG718" s="1">
        <f>(Table2[[#This Row],[Close Price]]/Table2[[#This Row],[Current Month Low]])-1</f>
        <v>3.9166505884622893E-2</v>
      </c>
      <c r="AH718" s="1">
        <f>(Table2[[#This Row],[Current Month High]]/Table2[[#This Row],[Close Price]])-1</f>
        <v>8.243594504270324E-2</v>
      </c>
      <c r="AI718">
        <v>81.953212031191995</v>
      </c>
      <c r="AJ718">
        <v>3.91665058846228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-0.12</v>
      </c>
      <c r="AM718" t="s">
        <v>3189</v>
      </c>
      <c r="AN718">
        <v>-2.71</v>
      </c>
      <c r="AO718" t="s">
        <v>3189</v>
      </c>
      <c r="AP718">
        <v>-3.9502809550526E-2</v>
      </c>
      <c r="AQ718">
        <f>(Table2[[#This Row],[Sharpe Ratio]]-AVERAGE(Table2[Sharpe Ratio]))/_xlfn.STDEV.P(Table2[Sharpe Ratio])</f>
        <v>-1.1165037542198393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691</v>
      </c>
      <c r="AT718">
        <f>_xlfn.RANK.AVG(Table2[[#This Row],[6M Return vs Nifty Z-Score]],Table2[6M Return vs Nifty Z-Score])</f>
        <v>698</v>
      </c>
      <c r="AU718">
        <f>_xlfn.RANK.AVG(Table2[[#This Row],[Sharpe Ratio Z-Score]],Table2[Sharpe Ratio Z-Score])</f>
        <v>639</v>
      </c>
      <c r="AV718">
        <f>(Table2[[#This Row],[Rank 1Y]]+Table2[[#This Row],[Rank 6M]]+Table2[[#This Row],[Rank Sharpe]])/3</f>
        <v>676</v>
      </c>
    </row>
    <row r="719" spans="1:48" x14ac:dyDescent="0.3">
      <c r="A719" t="s">
        <v>1305</v>
      </c>
      <c r="B719" t="s">
        <v>1306</v>
      </c>
      <c r="C719" t="s">
        <v>3153</v>
      </c>
      <c r="D719" t="s">
        <v>271</v>
      </c>
      <c r="E719">
        <v>8823.6757151399997</v>
      </c>
      <c r="F719">
        <v>765.05</v>
      </c>
      <c r="G719">
        <v>-43.030360315363303</v>
      </c>
      <c r="H719">
        <f>(Table2[[#This Row],[1Y Return vs Nifty]]-AVERAGE(Table2[1Y Return vs Nifty]))/_xlfn.STDEV.P(Table2[1Y Return vs Nifty])</f>
        <v>-1.1824702303232903</v>
      </c>
      <c r="I719">
        <v>-8.0629463194850306</v>
      </c>
      <c r="J719">
        <f>(Table2[[#This Row],[1M Return vs Nifty]]-AVERAGE(Table2[1M Return vs Nifty]))/_xlfn.STDEV.P(Table2[1M Return vs Nifty])</f>
        <v>-1.1806602770283328</v>
      </c>
      <c r="K719">
        <v>-22.663514923429801</v>
      </c>
      <c r="L719">
        <f>(Table2[[#This Row],[6M Return vs Nifty]]-AVERAGE(Table2[6M Return vs Nifty]))/_xlfn.STDEV.P(Table2[6M Return vs Nifty])</f>
        <v>-0.96844377972025975</v>
      </c>
      <c r="M719">
        <v>-2.004518451404</v>
      </c>
      <c r="N719">
        <f>(Table2[[#This Row],[1W Return vs Nifty]]-AVERAGE(Table2[1W Return vs Nifty]))/_xlfn.STDEV.P(Table2[1W Return vs Nifty])</f>
        <v>-0.77277596970962015</v>
      </c>
      <c r="O719">
        <v>806.71</v>
      </c>
      <c r="P719">
        <v>863.30071375399905</v>
      </c>
      <c r="Q719">
        <v>947.66171082069104</v>
      </c>
      <c r="R719">
        <v>30.785212929563102</v>
      </c>
      <c r="S719" s="1">
        <f>(Table2[[#This Row],[Close Price]]-Table2[[#This Row],[20D EMA]])/Table2[[#This Row],[20D EMA]]</f>
        <v>-5.1641853949994522E-2</v>
      </c>
      <c r="T719" s="1">
        <f>(Table2[[#This Row],[Close Price]]-Table2[[#This Row],[50D EMA]])/Table2[[#This Row],[50D EMA]]</f>
        <v>-0.11380821559472963</v>
      </c>
      <c r="U719" s="1">
        <f>(Table2[[#This Row],[Close Price]]-Table2[[#This Row],[200D EMA]])/Table2[[#This Row],[200D EMA]]</f>
        <v>-0.19269714998039358</v>
      </c>
      <c r="V719">
        <v>1.4145056613432501</v>
      </c>
      <c r="W719">
        <v>758.35</v>
      </c>
      <c r="X719">
        <v>790</v>
      </c>
      <c r="Y719">
        <v>745</v>
      </c>
      <c r="Z719">
        <v>790</v>
      </c>
      <c r="AA719">
        <v>736.7</v>
      </c>
      <c r="AB719">
        <v>927</v>
      </c>
      <c r="AC719" s="1">
        <f>(Table2[[#This Row],[Close Price]]/Table2[[#This Row],[Day Low]])-1</f>
        <v>8.8349706599855082E-3</v>
      </c>
      <c r="AD719" s="1">
        <f>(Table2[[#This Row],[Day High]]/Table2[[#This Row],[Close Price]])-1</f>
        <v>3.2612247565518615E-2</v>
      </c>
      <c r="AE719" s="1">
        <f>(Table2[[#This Row],[Close Price]]/Table2[[#This Row],[Current Week Low]])-1</f>
        <v>2.6912751677852231E-2</v>
      </c>
      <c r="AF719" s="1">
        <f>(Table2[[#This Row],[Current Week High]]/Table2[[#This Row],[Close Price]])-1</f>
        <v>3.2612247565518615E-2</v>
      </c>
      <c r="AG719" s="1">
        <f>(Table2[[#This Row],[Close Price]]/Table2[[#This Row],[Current Month Low]])-1</f>
        <v>3.8482421609881801E-2</v>
      </c>
      <c r="AH719" s="1">
        <f>(Table2[[#This Row],[Current Month High]]/Table2[[#This Row],[Close Price]])-1</f>
        <v>0.21168551075093145</v>
      </c>
      <c r="AI719">
        <v>45.088556303509499</v>
      </c>
      <c r="AJ719">
        <v>3.8482421609881801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-0.17</v>
      </c>
      <c r="AM719" t="s">
        <v>3189</v>
      </c>
      <c r="AN719">
        <v>-12.91</v>
      </c>
      <c r="AO719" t="s">
        <v>3189</v>
      </c>
      <c r="AP719">
        <v>-6.5300219835136994E-2</v>
      </c>
      <c r="AQ719">
        <f>(Table2[[#This Row],[Sharpe Ratio]]-AVERAGE(Table2[Sharpe Ratio]))/_xlfn.STDEV.P(Table2[Sharpe Ratio])</f>
        <v>-1.4144035986810295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697</v>
      </c>
      <c r="AT719">
        <f>_xlfn.RANK.AVG(Table2[[#This Row],[6M Return vs Nifty Z-Score]],Table2[6M Return vs Nifty Z-Score])</f>
        <v>670</v>
      </c>
      <c r="AU719">
        <f>_xlfn.RANK.AVG(Table2[[#This Row],[Sharpe Ratio Z-Score]],Table2[Sharpe Ratio Z-Score])</f>
        <v>683</v>
      </c>
      <c r="AV719">
        <f>(Table2[[#This Row],[Rank 1Y]]+Table2[[#This Row],[Rank 6M]]+Table2[[#This Row],[Rank Sharpe]])/3</f>
        <v>683.33333333333337</v>
      </c>
    </row>
    <row r="720" spans="1:48" x14ac:dyDescent="0.3">
      <c r="A720" t="s">
        <v>1232</v>
      </c>
      <c r="B720" t="s">
        <v>1233</v>
      </c>
      <c r="C720" t="s">
        <v>3144</v>
      </c>
      <c r="D720" t="s">
        <v>24</v>
      </c>
      <c r="E720">
        <v>9571.5633236060003</v>
      </c>
      <c r="F720">
        <v>157.49</v>
      </c>
      <c r="G720">
        <v>-53.752241307974302</v>
      </c>
      <c r="H720">
        <f>(Table2[[#This Row],[1Y Return vs Nifty]]-AVERAGE(Table2[1Y Return vs Nifty]))/_xlfn.STDEV.P(Table2[1Y Return vs Nifty])</f>
        <v>-1.3907818941948358</v>
      </c>
      <c r="I720">
        <v>-1.5810591864238299</v>
      </c>
      <c r="J720">
        <f>(Table2[[#This Row],[1M Return vs Nifty]]-AVERAGE(Table2[1M Return vs Nifty]))/_xlfn.STDEV.P(Table2[1M Return vs Nifty])</f>
        <v>-0.58027787898427929</v>
      </c>
      <c r="K720">
        <v>-41.8623906493428</v>
      </c>
      <c r="L720">
        <f>(Table2[[#This Row],[6M Return vs Nifty]]-AVERAGE(Table2[6M Return vs Nifty]))/_xlfn.STDEV.P(Table2[6M Return vs Nifty])</f>
        <v>-1.5892707473615892</v>
      </c>
      <c r="M720">
        <v>-1.2904589044218999</v>
      </c>
      <c r="N720">
        <f>(Table2[[#This Row],[1W Return vs Nifty]]-AVERAGE(Table2[1W Return vs Nifty]))/_xlfn.STDEV.P(Table2[1W Return vs Nifty])</f>
        <v>-0.62160876030179335</v>
      </c>
      <c r="O720">
        <v>163.66999999999999</v>
      </c>
      <c r="P720">
        <v>180.01165690319601</v>
      </c>
      <c r="Q720">
        <v>214.92831317095499</v>
      </c>
      <c r="R720">
        <v>37.779191938855597</v>
      </c>
      <c r="S720" s="1">
        <f>(Table2[[#This Row],[Close Price]]-Table2[[#This Row],[20D EMA]])/Table2[[#This Row],[20D EMA]]</f>
        <v>-3.7758905113948672E-2</v>
      </c>
      <c r="T720" s="1">
        <f>(Table2[[#This Row],[Close Price]]-Table2[[#This Row],[50D EMA]])/Table2[[#This Row],[50D EMA]]</f>
        <v>-0.1251122137901734</v>
      </c>
      <c r="U720" s="1">
        <f>(Table2[[#This Row],[Close Price]]-Table2[[#This Row],[200D EMA]])/Table2[[#This Row],[200D EMA]]</f>
        <v>-0.26724405139339774</v>
      </c>
      <c r="V720">
        <v>0.76192410521988496</v>
      </c>
      <c r="W720">
        <v>156.9</v>
      </c>
      <c r="X720">
        <v>161.19</v>
      </c>
      <c r="Y720">
        <v>156.5</v>
      </c>
      <c r="Z720">
        <v>163.13999999999999</v>
      </c>
      <c r="AA720">
        <v>151.46</v>
      </c>
      <c r="AB720">
        <v>176.75</v>
      </c>
      <c r="AC720" s="1">
        <f>(Table2[[#This Row],[Close Price]]/Table2[[#This Row],[Day Low]])-1</f>
        <v>3.7603569152326877E-3</v>
      </c>
      <c r="AD720" s="1">
        <f>(Table2[[#This Row],[Day High]]/Table2[[#This Row],[Close Price]])-1</f>
        <v>2.3493555146358425E-2</v>
      </c>
      <c r="AE720" s="1">
        <f>(Table2[[#This Row],[Close Price]]/Table2[[#This Row],[Current Week Low]])-1</f>
        <v>6.3258785942492679E-3</v>
      </c>
      <c r="AF720" s="1">
        <f>(Table2[[#This Row],[Current Week High]]/Table2[[#This Row],[Close Price]])-1</f>
        <v>3.587529366943909E-2</v>
      </c>
      <c r="AG720" s="1">
        <f>(Table2[[#This Row],[Close Price]]/Table2[[#This Row],[Current Month Low]])-1</f>
        <v>3.981249174699597E-2</v>
      </c>
      <c r="AH720" s="1">
        <f>(Table2[[#This Row],[Current Month High]]/Table2[[#This Row],[Close Price]])-1</f>
        <v>0.12229347895104437</v>
      </c>
      <c r="AI720">
        <v>90.932757635405395</v>
      </c>
      <c r="AJ720">
        <v>3.9812491746995899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-0.26</v>
      </c>
      <c r="AM720" t="s">
        <v>3189</v>
      </c>
      <c r="AN720">
        <v>-4.72</v>
      </c>
      <c r="AO720" t="s">
        <v>3189</v>
      </c>
      <c r="AP720">
        <v>-1.8597067912167E-2</v>
      </c>
      <c r="AQ720">
        <f>(Table2[[#This Row],[Sharpe Ratio]]-AVERAGE(Table2[Sharpe Ratio]))/_xlfn.STDEV.P(Table2[Sharpe Ratio])</f>
        <v>-0.87509125917850306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723</v>
      </c>
      <c r="AT720">
        <f>_xlfn.RANK.AVG(Table2[[#This Row],[6M Return vs Nifty Z-Score]],Table2[6M Return vs Nifty Z-Score])</f>
        <v>730</v>
      </c>
      <c r="AU720">
        <f>_xlfn.RANK.AVG(Table2[[#This Row],[Sharpe Ratio Z-Score]],Table2[Sharpe Ratio Z-Score])</f>
        <v>600</v>
      </c>
      <c r="AV720">
        <f>(Table2[[#This Row],[Rank 1Y]]+Table2[[#This Row],[Rank 6M]]+Table2[[#This Row],[Rank Sharpe]])/3</f>
        <v>684.33333333333337</v>
      </c>
    </row>
    <row r="721" spans="1:48" x14ac:dyDescent="0.3">
      <c r="A721" t="s">
        <v>112</v>
      </c>
      <c r="B721" t="s">
        <v>113</v>
      </c>
      <c r="C721" t="s">
        <v>3153</v>
      </c>
      <c r="D721" t="s">
        <v>114</v>
      </c>
      <c r="E721">
        <v>235653.79844968501</v>
      </c>
      <c r="F721">
        <v>2458.0500000000002</v>
      </c>
      <c r="G721">
        <v>-41.084443910318903</v>
      </c>
      <c r="H721">
        <f>(Table2[[#This Row],[1Y Return vs Nifty]]-AVERAGE(Table2[1Y Return vs Nifty]))/_xlfn.STDEV.P(Table2[1Y Return vs Nifty])</f>
        <v>-1.1446637032438454</v>
      </c>
      <c r="I721">
        <v>-14.9948500965917</v>
      </c>
      <c r="J721">
        <f>(Table2[[#This Row],[1M Return vs Nifty]]-AVERAGE(Table2[1M Return vs Nifty]))/_xlfn.STDEV.P(Table2[1M Return vs Nifty])</f>
        <v>-1.8227253002655459</v>
      </c>
      <c r="K721">
        <v>-20.048415063451699</v>
      </c>
      <c r="L721">
        <f>(Table2[[#This Row],[6M Return vs Nifty]]-AVERAGE(Table2[6M Return vs Nifty]))/_xlfn.STDEV.P(Table2[6M Return vs Nifty])</f>
        <v>-0.88388025947421855</v>
      </c>
      <c r="M721">
        <v>-1.1855918443965301</v>
      </c>
      <c r="N721">
        <f>(Table2[[#This Row],[1W Return vs Nifty]]-AVERAGE(Table2[1W Return vs Nifty]))/_xlfn.STDEV.P(Table2[1W Return vs Nifty])</f>
        <v>-0.59940828571975446</v>
      </c>
      <c r="O721">
        <v>2622.81</v>
      </c>
      <c r="P721">
        <v>2828.17012081761</v>
      </c>
      <c r="Q721">
        <v>2979.2096747354599</v>
      </c>
      <c r="R721">
        <v>27.4896508919967</v>
      </c>
      <c r="S721" s="1">
        <f>(Table2[[#This Row],[Close Price]]-Table2[[#This Row],[20D EMA]])/Table2[[#This Row],[20D EMA]]</f>
        <v>-6.28181225479542E-2</v>
      </c>
      <c r="T721" s="1">
        <f>(Table2[[#This Row],[Close Price]]-Table2[[#This Row],[50D EMA]])/Table2[[#This Row],[50D EMA]]</f>
        <v>-0.13086911501299997</v>
      </c>
      <c r="U721" s="1">
        <f>(Table2[[#This Row],[Close Price]]-Table2[[#This Row],[200D EMA]])/Table2[[#This Row],[200D EMA]]</f>
        <v>-0.17493219062593715</v>
      </c>
      <c r="V721">
        <v>1.16946213529176</v>
      </c>
      <c r="W721">
        <v>2453.3000000000002</v>
      </c>
      <c r="X721">
        <v>2506</v>
      </c>
      <c r="Y721">
        <v>2450.0500000000002</v>
      </c>
      <c r="Z721">
        <v>2518</v>
      </c>
      <c r="AA721">
        <v>2422.9499999999998</v>
      </c>
      <c r="AB721">
        <v>2965.75</v>
      </c>
      <c r="AC721" s="1">
        <f>(Table2[[#This Row],[Close Price]]/Table2[[#This Row],[Day Low]])-1</f>
        <v>1.9361676109730386E-3</v>
      </c>
      <c r="AD721" s="1">
        <f>(Table2[[#This Row],[Day High]]/Table2[[#This Row],[Close Price]])-1</f>
        <v>1.9507333048554676E-2</v>
      </c>
      <c r="AE721" s="1">
        <f>(Table2[[#This Row],[Close Price]]/Table2[[#This Row],[Current Week Low]])-1</f>
        <v>3.2652394849084221E-3</v>
      </c>
      <c r="AF721" s="1">
        <f>(Table2[[#This Row],[Current Week High]]/Table2[[#This Row],[Close Price]])-1</f>
        <v>2.4389251642562115E-2</v>
      </c>
      <c r="AG721" s="1">
        <f>(Table2[[#This Row],[Close Price]]/Table2[[#This Row],[Current Month Low]])-1</f>
        <v>1.4486473100972175E-2</v>
      </c>
      <c r="AH721" s="1">
        <f>(Table2[[#This Row],[Current Month High]]/Table2[[#This Row],[Close Price]])-1</f>
        <v>0.20654583918146496</v>
      </c>
      <c r="AI721">
        <v>39.254693761314797</v>
      </c>
      <c r="AJ721">
        <v>1.4486473100972099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-0.18</v>
      </c>
      <c r="AM721" t="s">
        <v>3189</v>
      </c>
      <c r="AN721">
        <v>-11.24</v>
      </c>
      <c r="AO721" t="s">
        <v>3189</v>
      </c>
      <c r="AP721">
        <v>-0.112218390852907</v>
      </c>
      <c r="AQ721">
        <f>(Table2[[#This Row],[Sharpe Ratio]]-AVERAGE(Table2[Sharpe Ratio]))/_xlfn.STDEV.P(Table2[Sharpe Ratio])</f>
        <v>-1.9561989065974559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690</v>
      </c>
      <c r="AT721">
        <f>_xlfn.RANK.AVG(Table2[[#This Row],[6M Return vs Nifty Z-Score]],Table2[6M Return vs Nifty Z-Score])</f>
        <v>645</v>
      </c>
      <c r="AU721">
        <f>_xlfn.RANK.AVG(Table2[[#This Row],[Sharpe Ratio Z-Score]],Table2[Sharpe Ratio Z-Score])</f>
        <v>719</v>
      </c>
      <c r="AV721">
        <f>(Table2[[#This Row],[Rank 1Y]]+Table2[[#This Row],[Rank 6M]]+Table2[[#This Row],[Rank Sharpe]])/3</f>
        <v>684.66666666666663</v>
      </c>
    </row>
    <row r="722" spans="1:48" x14ac:dyDescent="0.3">
      <c r="A722" t="s">
        <v>1465</v>
      </c>
      <c r="B722" t="s">
        <v>1466</v>
      </c>
      <c r="C722" t="s">
        <v>3144</v>
      </c>
      <c r="D722" t="s">
        <v>24</v>
      </c>
      <c r="E722">
        <v>7121.5560001559998</v>
      </c>
      <c r="F722">
        <v>62.26</v>
      </c>
      <c r="G722">
        <v>-53.681193981494197</v>
      </c>
      <c r="H722">
        <f>(Table2[[#This Row],[1Y Return vs Nifty]]-AVERAGE(Table2[1Y Return vs Nifty]))/_xlfn.STDEV.P(Table2[1Y Return vs Nifty])</f>
        <v>-1.3894015406166815</v>
      </c>
      <c r="I722">
        <v>-7.9957962506617601</v>
      </c>
      <c r="J722">
        <f>(Table2[[#This Row],[1M Return vs Nifty]]-AVERAGE(Table2[1M Return vs Nifty]))/_xlfn.STDEV.P(Table2[1M Return vs Nifty])</f>
        <v>-1.1744405267424467</v>
      </c>
      <c r="K722">
        <v>-39.049142967801998</v>
      </c>
      <c r="L722">
        <f>(Table2[[#This Row],[6M Return vs Nifty]]-AVERAGE(Table2[6M Return vs Nifty]))/_xlfn.STDEV.P(Table2[6M Return vs Nifty])</f>
        <v>-1.498299794046982</v>
      </c>
      <c r="M722">
        <v>-7.4210759290673902</v>
      </c>
      <c r="N722">
        <f>(Table2[[#This Row],[1W Return vs Nifty]]-AVERAGE(Table2[1W Return vs Nifty]))/_xlfn.STDEV.P(Table2[1W Return vs Nifty])</f>
        <v>-1.9194672813181148</v>
      </c>
      <c r="O722">
        <v>65.709999999999994</v>
      </c>
      <c r="P722">
        <v>71.052931969443605</v>
      </c>
      <c r="Q722">
        <v>83.204138392258102</v>
      </c>
      <c r="R722">
        <v>33.237401157411</v>
      </c>
      <c r="S722" s="1">
        <f>(Table2[[#This Row],[Close Price]]-Table2[[#This Row],[20D EMA]])/Table2[[#This Row],[20D EMA]]</f>
        <v>-5.2503424136356662E-2</v>
      </c>
      <c r="T722" s="1">
        <f>(Table2[[#This Row],[Close Price]]-Table2[[#This Row],[50D EMA]])/Table2[[#This Row],[50D EMA]]</f>
        <v>-0.12375185267829648</v>
      </c>
      <c r="U722" s="1">
        <f>(Table2[[#This Row],[Close Price]]-Table2[[#This Row],[200D EMA]])/Table2[[#This Row],[200D EMA]]</f>
        <v>-0.25171991197744192</v>
      </c>
      <c r="V722">
        <v>0.81103510586155103</v>
      </c>
      <c r="W722">
        <v>61.92</v>
      </c>
      <c r="X722">
        <v>63.55</v>
      </c>
      <c r="Y722">
        <v>61.75</v>
      </c>
      <c r="Z722">
        <v>64.66</v>
      </c>
      <c r="AA722">
        <v>61.75</v>
      </c>
      <c r="AB722">
        <v>71.790000000000006</v>
      </c>
      <c r="AC722" s="1">
        <f>(Table2[[#This Row],[Close Price]]/Table2[[#This Row],[Day Low]])-1</f>
        <v>5.4909560723512829E-3</v>
      </c>
      <c r="AD722" s="1">
        <f>(Table2[[#This Row],[Day High]]/Table2[[#This Row],[Close Price]])-1</f>
        <v>2.0719563122389983E-2</v>
      </c>
      <c r="AE722" s="1">
        <f>(Table2[[#This Row],[Close Price]]/Table2[[#This Row],[Current Week Low]])-1</f>
        <v>8.2591093117407866E-3</v>
      </c>
      <c r="AF722" s="1">
        <f>(Table2[[#This Row],[Current Week High]]/Table2[[#This Row],[Close Price]])-1</f>
        <v>3.8548024413748827E-2</v>
      </c>
      <c r="AG722" s="1">
        <f>(Table2[[#This Row],[Close Price]]/Table2[[#This Row],[Current Month Low]])-1</f>
        <v>8.2591093117407866E-3</v>
      </c>
      <c r="AH722" s="1">
        <f>(Table2[[#This Row],[Current Month High]]/Table2[[#This Row],[Close Price]])-1</f>
        <v>0.153067780276261</v>
      </c>
      <c r="AI722">
        <v>87.118535175072196</v>
      </c>
      <c r="AJ722">
        <v>0.82591093117407799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-0.25</v>
      </c>
      <c r="AM722" t="s">
        <v>3189</v>
      </c>
      <c r="AN722">
        <v>-8.9</v>
      </c>
      <c r="AO722" t="s">
        <v>3189</v>
      </c>
      <c r="AP722">
        <v>-2.1772664250620001E-2</v>
      </c>
      <c r="AQ722">
        <f>(Table2[[#This Row],[Sharpe Ratio]]-AVERAGE(Table2[Sharpe Ratio]))/_xlfn.STDEV.P(Table2[Sharpe Ratio])</f>
        <v>-0.91176198096258065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722</v>
      </c>
      <c r="AT722">
        <f>_xlfn.RANK.AVG(Table2[[#This Row],[6M Return vs Nifty Z-Score]],Table2[6M Return vs Nifty Z-Score])</f>
        <v>728</v>
      </c>
      <c r="AU722">
        <f>_xlfn.RANK.AVG(Table2[[#This Row],[Sharpe Ratio Z-Score]],Table2[Sharpe Ratio Z-Score])</f>
        <v>610</v>
      </c>
      <c r="AV722">
        <f>(Table2[[#This Row],[Rank 1Y]]+Table2[[#This Row],[Rank 6M]]+Table2[[#This Row],[Rank Sharpe]])/3</f>
        <v>686.66666666666663</v>
      </c>
    </row>
    <row r="723" spans="1:48" x14ac:dyDescent="0.3">
      <c r="A723" t="s">
        <v>330</v>
      </c>
      <c r="B723" t="s">
        <v>331</v>
      </c>
      <c r="C723" t="s">
        <v>3144</v>
      </c>
      <c r="D723" t="s">
        <v>24</v>
      </c>
      <c r="E723">
        <v>77403.376824480001</v>
      </c>
      <c r="F723">
        <v>993.6</v>
      </c>
      <c r="G723">
        <v>-52.422259645161901</v>
      </c>
      <c r="H723">
        <f>(Table2[[#This Row],[1Y Return vs Nifty]]-AVERAGE(Table2[1Y Return vs Nifty]))/_xlfn.STDEV.P(Table2[1Y Return vs Nifty])</f>
        <v>-1.3649421471122085</v>
      </c>
      <c r="I723">
        <v>-2.6068562369758799</v>
      </c>
      <c r="J723">
        <f>(Table2[[#This Row],[1M Return vs Nifty]]-AVERAGE(Table2[1M Return vs Nifty]))/_xlfn.STDEV.P(Table2[1M Return vs Nifty])</f>
        <v>-0.67529195134843356</v>
      </c>
      <c r="K723">
        <v>-36.397562596383899</v>
      </c>
      <c r="L723">
        <f>(Table2[[#This Row],[6M Return vs Nifty]]-AVERAGE(Table2[6M Return vs Nifty]))/_xlfn.STDEV.P(Table2[6M Return vs Nifty])</f>
        <v>-1.4125566169492261</v>
      </c>
      <c r="M723">
        <v>-2.5211845139018298</v>
      </c>
      <c r="N723">
        <f>(Table2[[#This Row],[1W Return vs Nifty]]-AVERAGE(Table2[1W Return vs Nifty]))/_xlfn.STDEV.P(Table2[1W Return vs Nifty])</f>
        <v>-0.8821547563859149</v>
      </c>
      <c r="O723">
        <v>1053.02</v>
      </c>
      <c r="P723">
        <v>1171.5995953117899</v>
      </c>
      <c r="Q723">
        <v>1346.23042141358</v>
      </c>
      <c r="R723">
        <v>28.679028636014699</v>
      </c>
      <c r="S723" s="1">
        <f>(Table2[[#This Row],[Close Price]]-Table2[[#This Row],[20D EMA]])/Table2[[#This Row],[20D EMA]]</f>
        <v>-5.6428178002317107E-2</v>
      </c>
      <c r="T723" s="1">
        <f>(Table2[[#This Row],[Close Price]]-Table2[[#This Row],[50D EMA]])/Table2[[#This Row],[50D EMA]]</f>
        <v>-0.15192869306550083</v>
      </c>
      <c r="U723" s="1">
        <f>(Table2[[#This Row],[Close Price]]-Table2[[#This Row],[200D EMA]])/Table2[[#This Row],[200D EMA]]</f>
        <v>-0.26193912706511863</v>
      </c>
      <c r="V723">
        <v>1.0147924113517299</v>
      </c>
      <c r="W723">
        <v>991.35</v>
      </c>
      <c r="X723">
        <v>1013.4</v>
      </c>
      <c r="Y723">
        <v>991.35</v>
      </c>
      <c r="Z723">
        <v>1022.05</v>
      </c>
      <c r="AA723">
        <v>966.4</v>
      </c>
      <c r="AB723">
        <v>1098.5999999999999</v>
      </c>
      <c r="AC723" s="1">
        <f>(Table2[[#This Row],[Close Price]]/Table2[[#This Row],[Day Low]])-1</f>
        <v>2.2696323195643409E-3</v>
      </c>
      <c r="AD723" s="1">
        <f>(Table2[[#This Row],[Day High]]/Table2[[#This Row],[Close Price]])-1</f>
        <v>1.9927536231884035E-2</v>
      </c>
      <c r="AE723" s="1">
        <f>(Table2[[#This Row],[Close Price]]/Table2[[#This Row],[Current Week Low]])-1</f>
        <v>2.2696323195643409E-3</v>
      </c>
      <c r="AF723" s="1">
        <f>(Table2[[#This Row],[Current Week High]]/Table2[[#This Row],[Close Price]])-1</f>
        <v>2.8633252818035304E-2</v>
      </c>
      <c r="AG723" s="1">
        <f>(Table2[[#This Row],[Close Price]]/Table2[[#This Row],[Current Month Low]])-1</f>
        <v>2.8145695364238499E-2</v>
      </c>
      <c r="AH723" s="1">
        <f>(Table2[[#This Row],[Current Month High]]/Table2[[#This Row],[Close Price]])-1</f>
        <v>0.10567632850241537</v>
      </c>
      <c r="AI723">
        <v>70.541465378421805</v>
      </c>
      <c r="AJ723">
        <v>2.8145695364238499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-0.31</v>
      </c>
      <c r="AM723" t="s">
        <v>3189</v>
      </c>
      <c r="AN723">
        <v>-5.71</v>
      </c>
      <c r="AO723" t="s">
        <v>3189</v>
      </c>
      <c r="AP723">
        <v>-3.2059023708197E-2</v>
      </c>
      <c r="AQ723">
        <f>(Table2[[#This Row],[Sharpe Ratio]]-AVERAGE(Table2[Sharpe Ratio]))/_xlfn.STDEV.P(Table2[Sharpe Ratio])</f>
        <v>-1.0305454111083592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721</v>
      </c>
      <c r="AT723">
        <f>_xlfn.RANK.AVG(Table2[[#This Row],[6M Return vs Nifty Z-Score]],Table2[6M Return vs Nifty Z-Score])</f>
        <v>721</v>
      </c>
      <c r="AU723">
        <f>_xlfn.RANK.AVG(Table2[[#This Row],[Sharpe Ratio Z-Score]],Table2[Sharpe Ratio Z-Score])</f>
        <v>626</v>
      </c>
      <c r="AV723">
        <f>(Table2[[#This Row],[Rank 1Y]]+Table2[[#This Row],[Rank 6M]]+Table2[[#This Row],[Rank Sharpe]])/3</f>
        <v>689.33333333333337</v>
      </c>
    </row>
    <row r="724" spans="1:48" x14ac:dyDescent="0.3">
      <c r="A724" t="s">
        <v>1831</v>
      </c>
      <c r="B724" t="s">
        <v>1832</v>
      </c>
      <c r="C724" t="s">
        <v>3156</v>
      </c>
      <c r="D724" t="s">
        <v>504</v>
      </c>
      <c r="E724">
        <v>4256.1252141579998</v>
      </c>
      <c r="F724">
        <v>85.43</v>
      </c>
      <c r="G724">
        <v>-45.602908166835299</v>
      </c>
      <c r="H724">
        <f>(Table2[[#This Row],[1Y Return vs Nifty]]-AVERAGE(Table2[1Y Return vs Nifty]))/_xlfn.STDEV.P(Table2[1Y Return vs Nifty])</f>
        <v>-1.2324513599122693</v>
      </c>
      <c r="I724">
        <v>-7.8739335796113199</v>
      </c>
      <c r="J724">
        <f>(Table2[[#This Row],[1M Return vs Nifty]]-AVERAGE(Table2[1M Return vs Nifty]))/_xlfn.STDEV.P(Table2[1M Return vs Nifty])</f>
        <v>-1.1631530419135088</v>
      </c>
      <c r="K724">
        <v>-19.814680872326001</v>
      </c>
      <c r="L724">
        <f>(Table2[[#This Row],[6M Return vs Nifty]]-AVERAGE(Table2[6M Return vs Nifty]))/_xlfn.STDEV.P(Table2[6M Return vs Nifty])</f>
        <v>-0.87632208309023318</v>
      </c>
      <c r="M724">
        <v>4.4136901075169304</v>
      </c>
      <c r="N724">
        <f>(Table2[[#This Row],[1W Return vs Nifty]]-AVERAGE(Table2[1W Return vs Nifty]))/_xlfn.STDEV.P(Table2[1W Return vs Nifty])</f>
        <v>0.58596600265116405</v>
      </c>
      <c r="O724">
        <v>87.15</v>
      </c>
      <c r="P724">
        <v>94.406113279733802</v>
      </c>
      <c r="Q724">
        <v>103.79311182509601</v>
      </c>
      <c r="R724">
        <v>50.564596801584599</v>
      </c>
      <c r="S724" s="1">
        <f>(Table2[[#This Row],[Close Price]]-Table2[[#This Row],[20D EMA]])/Table2[[#This Row],[20D EMA]]</f>
        <v>-1.9736087205966708E-2</v>
      </c>
      <c r="T724" s="1">
        <f>(Table2[[#This Row],[Close Price]]-Table2[[#This Row],[50D EMA]])/Table2[[#This Row],[50D EMA]]</f>
        <v>-9.5079788457520381E-2</v>
      </c>
      <c r="U724" s="1">
        <f>(Table2[[#This Row],[Close Price]]-Table2[[#This Row],[200D EMA]])/Table2[[#This Row],[200D EMA]]</f>
        <v>-0.1769203322089434</v>
      </c>
      <c r="V724">
        <v>0.95741294894626106</v>
      </c>
      <c r="W724">
        <v>84.53</v>
      </c>
      <c r="X724">
        <v>87.35</v>
      </c>
      <c r="Y724">
        <v>80.02</v>
      </c>
      <c r="Z724">
        <v>87.35</v>
      </c>
      <c r="AA724">
        <v>77.650000000000006</v>
      </c>
      <c r="AB724">
        <v>93.5</v>
      </c>
      <c r="AC724" s="1">
        <f>(Table2[[#This Row],[Close Price]]/Table2[[#This Row],[Day Low]])-1</f>
        <v>1.0647107535786127E-2</v>
      </c>
      <c r="AD724" s="1">
        <f>(Table2[[#This Row],[Day High]]/Table2[[#This Row],[Close Price]])-1</f>
        <v>2.247454055952236E-2</v>
      </c>
      <c r="AE724" s="1">
        <f>(Table2[[#This Row],[Close Price]]/Table2[[#This Row],[Current Week Low]])-1</f>
        <v>6.7608097975506265E-2</v>
      </c>
      <c r="AF724" s="1">
        <f>(Table2[[#This Row],[Current Week High]]/Table2[[#This Row],[Close Price]])-1</f>
        <v>2.247454055952236E-2</v>
      </c>
      <c r="AG724" s="1">
        <f>(Table2[[#This Row],[Close Price]]/Table2[[#This Row],[Current Month Low]])-1</f>
        <v>0.10019317450096588</v>
      </c>
      <c r="AH724" s="1">
        <f>(Table2[[#This Row],[Current Month High]]/Table2[[#This Row],[Close Price]])-1</f>
        <v>9.4463303289242573E-2</v>
      </c>
      <c r="AI724">
        <v>56.502399625424196</v>
      </c>
      <c r="AJ724">
        <v>10.0193174500965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</v>
      </c>
      <c r="AM724" t="s">
        <v>3189</v>
      </c>
      <c r="AN724">
        <v>-5.98</v>
      </c>
      <c r="AO724" t="s">
        <v>3189</v>
      </c>
      <c r="AP724">
        <v>-0.11664146111912201</v>
      </c>
      <c r="AQ724">
        <f>(Table2[[#This Row],[Sharpe Ratio]]-AVERAGE(Table2[Sharpe Ratio]))/_xlfn.STDEV.P(Table2[Sharpe Ratio])</f>
        <v>-2.0072750390390279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705</v>
      </c>
      <c r="AT724">
        <f>_xlfn.RANK.AVG(Table2[[#This Row],[6M Return vs Nifty Z-Score]],Table2[6M Return vs Nifty Z-Score])</f>
        <v>640</v>
      </c>
      <c r="AU724">
        <f>_xlfn.RANK.AVG(Table2[[#This Row],[Sharpe Ratio Z-Score]],Table2[Sharpe Ratio Z-Score])</f>
        <v>724</v>
      </c>
      <c r="AV724">
        <f>(Table2[[#This Row],[Rank 1Y]]+Table2[[#This Row],[Rank 6M]]+Table2[[#This Row],[Rank Sharpe]])/3</f>
        <v>689.66666666666663</v>
      </c>
    </row>
    <row r="725" spans="1:48" x14ac:dyDescent="0.3">
      <c r="A725" t="s">
        <v>2139</v>
      </c>
      <c r="B725" t="s">
        <v>2140</v>
      </c>
      <c r="C725" t="s">
        <v>3144</v>
      </c>
      <c r="D725" t="s">
        <v>54</v>
      </c>
      <c r="E725">
        <v>2890.3540120399998</v>
      </c>
      <c r="F725">
        <v>405.35</v>
      </c>
      <c r="G725">
        <v>-77.590107049657604</v>
      </c>
      <c r="H725">
        <f>(Table2[[#This Row],[1Y Return vs Nifty]]-AVERAGE(Table2[1Y Return vs Nifty]))/_xlfn.STDEV.P(Table2[1Y Return vs Nifty])</f>
        <v>-1.8539194238147492</v>
      </c>
      <c r="I725">
        <v>-14.0230728302723</v>
      </c>
      <c r="J725">
        <f>(Table2[[#This Row],[1M Return vs Nifty]]-AVERAGE(Table2[1M Return vs Nifty]))/_xlfn.STDEV.P(Table2[1M Return vs Nifty])</f>
        <v>-1.7327147904339755</v>
      </c>
      <c r="K725">
        <v>-51.839811836505497</v>
      </c>
      <c r="L725">
        <f>(Table2[[#This Row],[6M Return vs Nifty]]-AVERAGE(Table2[6M Return vs Nifty]))/_xlfn.STDEV.P(Table2[6M Return vs Nifty])</f>
        <v>-1.9119069386124188</v>
      </c>
      <c r="M725">
        <v>-0.29819321601293303</v>
      </c>
      <c r="N725">
        <f>(Table2[[#This Row],[1W Return vs Nifty]]-AVERAGE(Table2[1W Return vs Nifty]))/_xlfn.STDEV.P(Table2[1W Return vs Nifty])</f>
        <v>-0.41154499777404457</v>
      </c>
      <c r="O725">
        <v>395.92</v>
      </c>
      <c r="P725">
        <v>461.065186001771</v>
      </c>
      <c r="Q725">
        <v>646.16152353225095</v>
      </c>
      <c r="R725">
        <v>67.849162415191998</v>
      </c>
      <c r="S725" s="1">
        <f>(Table2[[#This Row],[Close Price]]-Table2[[#This Row],[20D EMA]])/Table2[[#This Row],[20D EMA]]</f>
        <v>2.3817943018791692E-2</v>
      </c>
      <c r="T725" s="1">
        <f>(Table2[[#This Row],[Close Price]]-Table2[[#This Row],[50D EMA]])/Table2[[#This Row],[50D EMA]]</f>
        <v>-0.12084014949147986</v>
      </c>
      <c r="U725" s="1">
        <f>(Table2[[#This Row],[Close Price]]-Table2[[#This Row],[200D EMA]])/Table2[[#This Row],[200D EMA]]</f>
        <v>-0.37268007264785963</v>
      </c>
      <c r="V725">
        <v>0.94985800863798897</v>
      </c>
      <c r="W725">
        <v>383.9</v>
      </c>
      <c r="X725">
        <v>409</v>
      </c>
      <c r="Y725">
        <v>366.05</v>
      </c>
      <c r="Z725">
        <v>409</v>
      </c>
      <c r="AA725">
        <v>362.15</v>
      </c>
      <c r="AB725">
        <v>421</v>
      </c>
      <c r="AC725" s="1">
        <f>(Table2[[#This Row],[Close Price]]/Table2[[#This Row],[Day Low]])-1</f>
        <v>5.5873925501432886E-2</v>
      </c>
      <c r="AD725" s="1">
        <f>(Table2[[#This Row],[Day High]]/Table2[[#This Row],[Close Price]])-1</f>
        <v>9.0045639570741631E-3</v>
      </c>
      <c r="AE725" s="1">
        <f>(Table2[[#This Row],[Close Price]]/Table2[[#This Row],[Current Week Low]])-1</f>
        <v>0.10736238218822569</v>
      </c>
      <c r="AF725" s="1">
        <f>(Table2[[#This Row],[Current Week High]]/Table2[[#This Row],[Close Price]])-1</f>
        <v>9.0045639570741631E-3</v>
      </c>
      <c r="AG725" s="1">
        <f>(Table2[[#This Row],[Close Price]]/Table2[[#This Row],[Current Month Low]])-1</f>
        <v>0.11928758801601558</v>
      </c>
      <c r="AH725" s="1">
        <f>(Table2[[#This Row],[Current Month High]]/Table2[[#This Row],[Close Price]])-1</f>
        <v>3.8608609843345132E-2</v>
      </c>
      <c r="AI725">
        <v>206.69791538176801</v>
      </c>
      <c r="AJ725">
        <v>11.9287588016015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-0.33</v>
      </c>
      <c r="AM725" t="s">
        <v>3189</v>
      </c>
      <c r="AN725">
        <v>5.55</v>
      </c>
      <c r="AO725" t="s">
        <v>3190</v>
      </c>
      <c r="AP725">
        <v>-1.9312356450956001E-2</v>
      </c>
      <c r="AQ725">
        <f>(Table2[[#This Row],[Sharpe Ratio]]-AVERAGE(Table2[Sharpe Ratio]))/_xlfn.STDEV.P(Table2[Sharpe Ratio])</f>
        <v>-0.88335117139834418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736</v>
      </c>
      <c r="AT725">
        <f>_xlfn.RANK.AVG(Table2[[#This Row],[6M Return vs Nifty Z-Score]],Table2[6M Return vs Nifty Z-Score])</f>
        <v>736</v>
      </c>
      <c r="AU725">
        <f>_xlfn.RANK.AVG(Table2[[#This Row],[Sharpe Ratio Z-Score]],Table2[Sharpe Ratio Z-Score])</f>
        <v>601</v>
      </c>
      <c r="AV725">
        <f>(Table2[[#This Row],[Rank 1Y]]+Table2[[#This Row],[Rank 6M]]+Table2[[#This Row],[Rank Sharpe]])/3</f>
        <v>691</v>
      </c>
    </row>
    <row r="726" spans="1:48" x14ac:dyDescent="0.3">
      <c r="A726" t="s">
        <v>1230</v>
      </c>
      <c r="B726" t="s">
        <v>1231</v>
      </c>
      <c r="C726" t="s">
        <v>3143</v>
      </c>
      <c r="D726" t="s">
        <v>249</v>
      </c>
      <c r="E726">
        <v>9577.1589400299999</v>
      </c>
      <c r="F726">
        <v>711.7</v>
      </c>
      <c r="G726">
        <v>-42.439665717243798</v>
      </c>
      <c r="H726">
        <f>(Table2[[#This Row],[1Y Return vs Nifty]]-AVERAGE(Table2[1Y Return vs Nifty]))/_xlfn.STDEV.P(Table2[1Y Return vs Nifty])</f>
        <v>-1.1709938322305482</v>
      </c>
      <c r="I726">
        <v>-2.5993064825516199</v>
      </c>
      <c r="J726">
        <f>(Table2[[#This Row],[1M Return vs Nifty]]-AVERAGE(Table2[1M Return vs Nifty]))/_xlfn.STDEV.P(Table2[1M Return vs Nifty])</f>
        <v>-0.67459265813754721</v>
      </c>
      <c r="K726">
        <v>-27.3712328235579</v>
      </c>
      <c r="L726">
        <f>(Table2[[#This Row],[6M Return vs Nifty]]-AVERAGE(Table2[6M Return vs Nifty]))/_xlfn.STDEV.P(Table2[6M Return vs Nifty])</f>
        <v>-1.1206755181914116</v>
      </c>
      <c r="M726">
        <v>-1.3403039957490199</v>
      </c>
      <c r="N726">
        <f>(Table2[[#This Row],[1W Return vs Nifty]]-AVERAGE(Table2[1W Return vs Nifty]))/_xlfn.STDEV.P(Table2[1W Return vs Nifty])</f>
        <v>-0.63216102221110426</v>
      </c>
      <c r="O726">
        <v>727.26</v>
      </c>
      <c r="P726">
        <v>786.57645863688504</v>
      </c>
      <c r="Q726">
        <v>885.38056160712904</v>
      </c>
      <c r="R726">
        <v>47.772460720251402</v>
      </c>
      <c r="S726" s="1">
        <f>(Table2[[#This Row],[Close Price]]-Table2[[#This Row],[20D EMA]])/Table2[[#This Row],[20D EMA]]</f>
        <v>-2.139537441905226E-2</v>
      </c>
      <c r="T726" s="1">
        <f>(Table2[[#This Row],[Close Price]]-Table2[[#This Row],[50D EMA]])/Table2[[#This Row],[50D EMA]]</f>
        <v>-9.5192854826400219E-2</v>
      </c>
      <c r="U726" s="1">
        <f>(Table2[[#This Row],[Close Price]]-Table2[[#This Row],[200D EMA]])/Table2[[#This Row],[200D EMA]]</f>
        <v>-0.19616486868863117</v>
      </c>
      <c r="V726">
        <v>0.82882903581141698</v>
      </c>
      <c r="W726">
        <v>702.55</v>
      </c>
      <c r="X726">
        <v>725.05</v>
      </c>
      <c r="Y726">
        <v>685.85</v>
      </c>
      <c r="Z726">
        <v>725.05</v>
      </c>
      <c r="AA726">
        <v>665.55</v>
      </c>
      <c r="AB726">
        <v>803.95</v>
      </c>
      <c r="AC726" s="1">
        <f>(Table2[[#This Row],[Close Price]]/Table2[[#This Row],[Day Low]])-1</f>
        <v>1.3023984058074367E-2</v>
      </c>
      <c r="AD726" s="1">
        <f>(Table2[[#This Row],[Day High]]/Table2[[#This Row],[Close Price]])-1</f>
        <v>1.875790361107188E-2</v>
      </c>
      <c r="AE726" s="1">
        <f>(Table2[[#This Row],[Close Price]]/Table2[[#This Row],[Current Week Low]])-1</f>
        <v>3.7690457097032892E-2</v>
      </c>
      <c r="AF726" s="1">
        <f>(Table2[[#This Row],[Current Week High]]/Table2[[#This Row],[Close Price]])-1</f>
        <v>1.875790361107188E-2</v>
      </c>
      <c r="AG726" s="1">
        <f>(Table2[[#This Row],[Close Price]]/Table2[[#This Row],[Current Month Low]])-1</f>
        <v>6.9341146420254018E-2</v>
      </c>
      <c r="AH726" s="1">
        <f>(Table2[[#This Row],[Current Month High]]/Table2[[#This Row],[Close Price]])-1</f>
        <v>0.12961922158212724</v>
      </c>
      <c r="AI726">
        <v>75.354784319235605</v>
      </c>
      <c r="AJ726">
        <v>6.9341146420254001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3189</v>
      </c>
      <c r="AN726">
        <v>-5.48</v>
      </c>
      <c r="AO726" t="s">
        <v>3189</v>
      </c>
      <c r="AP726">
        <v>-8.0942625842806995E-2</v>
      </c>
      <c r="AQ726">
        <f>(Table2[[#This Row],[Sharpe Ratio]]-AVERAGE(Table2[Sharpe Ratio]))/_xlfn.STDEV.P(Table2[Sharpe Ratio])</f>
        <v>-1.5950368585808978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696</v>
      </c>
      <c r="AT726">
        <f>_xlfn.RANK.AVG(Table2[[#This Row],[6M Return vs Nifty Z-Score]],Table2[6M Return vs Nifty Z-Score])</f>
        <v>696</v>
      </c>
      <c r="AU726">
        <f>_xlfn.RANK.AVG(Table2[[#This Row],[Sharpe Ratio Z-Score]],Table2[Sharpe Ratio Z-Score])</f>
        <v>695</v>
      </c>
      <c r="AV726">
        <f>(Table2[[#This Row],[Rank 1Y]]+Table2[[#This Row],[Rank 6M]]+Table2[[#This Row],[Rank Sharpe]])/3</f>
        <v>695.66666666666663</v>
      </c>
    </row>
    <row r="727" spans="1:48" x14ac:dyDescent="0.3">
      <c r="A727" t="s">
        <v>2256</v>
      </c>
      <c r="B727" t="s">
        <v>2257</v>
      </c>
      <c r="C727" t="s">
        <v>3153</v>
      </c>
      <c r="D727" t="s">
        <v>1282</v>
      </c>
      <c r="E727">
        <v>2491.4067432450001</v>
      </c>
      <c r="F727">
        <v>297.85000000000002</v>
      </c>
      <c r="G727">
        <v>-59.966001711892403</v>
      </c>
      <c r="H727">
        <f>(Table2[[#This Row],[1Y Return vs Nifty]]-AVERAGE(Table2[1Y Return vs Nifty]))/_xlfn.STDEV.P(Table2[1Y Return vs Nifty])</f>
        <v>-1.5115068648908678</v>
      </c>
      <c r="I727">
        <v>2.93582483222831</v>
      </c>
      <c r="J727">
        <f>(Table2[[#This Row],[1M Return vs Nifty]]-AVERAGE(Table2[1M Return vs Nifty]))/_xlfn.STDEV.P(Table2[1M Return vs Nifty])</f>
        <v>-0.16190316755598833</v>
      </c>
      <c r="K727">
        <v>-31.4005672840449</v>
      </c>
      <c r="L727">
        <f>(Table2[[#This Row],[6M Return vs Nifty]]-AVERAGE(Table2[6M Return vs Nifty]))/_xlfn.STDEV.P(Table2[6M Return vs Nifty])</f>
        <v>-1.2509706214270933</v>
      </c>
      <c r="M727">
        <v>8.4380908901967793</v>
      </c>
      <c r="N727">
        <f>(Table2[[#This Row],[1W Return vs Nifty]]-AVERAGE(Table2[1W Return vs Nifty]))/_xlfn.STDEV.P(Table2[1W Return vs Nifty])</f>
        <v>1.4379361757656439</v>
      </c>
      <c r="O727">
        <v>286.61</v>
      </c>
      <c r="P727">
        <v>303.302898322224</v>
      </c>
      <c r="Q727">
        <v>359.66284478573402</v>
      </c>
      <c r="R727">
        <v>66.741836690358397</v>
      </c>
      <c r="S727" s="1">
        <f>(Table2[[#This Row],[Close Price]]-Table2[[#This Row],[20D EMA]])/Table2[[#This Row],[20D EMA]]</f>
        <v>3.9217054534035831E-2</v>
      </c>
      <c r="T727" s="1">
        <f>(Table2[[#This Row],[Close Price]]-Table2[[#This Row],[50D EMA]])/Table2[[#This Row],[50D EMA]]</f>
        <v>-1.7978391741020897E-2</v>
      </c>
      <c r="U727" s="1">
        <f>(Table2[[#This Row],[Close Price]]-Table2[[#This Row],[200D EMA]])/Table2[[#This Row],[200D EMA]]</f>
        <v>-0.1718633038743784</v>
      </c>
      <c r="V727">
        <v>0.806677833611117</v>
      </c>
      <c r="W727">
        <v>292.55</v>
      </c>
      <c r="X727">
        <v>302</v>
      </c>
      <c r="Y727">
        <v>279.10000000000002</v>
      </c>
      <c r="Z727">
        <v>302</v>
      </c>
      <c r="AA727">
        <v>249.35</v>
      </c>
      <c r="AB727">
        <v>309.95</v>
      </c>
      <c r="AC727" s="1">
        <f>(Table2[[#This Row],[Close Price]]/Table2[[#This Row],[Day Low]])-1</f>
        <v>1.8116561271577458E-2</v>
      </c>
      <c r="AD727" s="1">
        <f>(Table2[[#This Row],[Day High]]/Table2[[#This Row],[Close Price]])-1</f>
        <v>1.393318784623121E-2</v>
      </c>
      <c r="AE727" s="1">
        <f>(Table2[[#This Row],[Close Price]]/Table2[[#This Row],[Current Week Low]])-1</f>
        <v>6.718022214260122E-2</v>
      </c>
      <c r="AF727" s="1">
        <f>(Table2[[#This Row],[Current Week High]]/Table2[[#This Row],[Close Price]])-1</f>
        <v>1.393318784623121E-2</v>
      </c>
      <c r="AG727" s="1">
        <f>(Table2[[#This Row],[Close Price]]/Table2[[#This Row],[Current Month Low]])-1</f>
        <v>0.19450571485863266</v>
      </c>
      <c r="AH727" s="1">
        <f>(Table2[[#This Row],[Current Month High]]/Table2[[#This Row],[Close Price]])-1</f>
        <v>4.0624475407083915E-2</v>
      </c>
      <c r="AI727">
        <v>77.616219442499897</v>
      </c>
      <c r="AJ727">
        <v>19.4505714858632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-0.08</v>
      </c>
      <c r="AM727" t="s">
        <v>3189</v>
      </c>
      <c r="AN727">
        <v>5.6</v>
      </c>
      <c r="AO727" t="s">
        <v>3190</v>
      </c>
      <c r="AP727">
        <v>-4.1715375390805998E-2</v>
      </c>
      <c r="AQ727">
        <f>(Table2[[#This Row],[Sharpe Ratio]]-AVERAGE(Table2[Sharpe Ratio]))/_xlfn.STDEV.P(Table2[Sharpe Ratio])</f>
        <v>-1.142053722701472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729</v>
      </c>
      <c r="AT727">
        <f>_xlfn.RANK.AVG(Table2[[#This Row],[6M Return vs Nifty Z-Score]],Table2[6M Return vs Nifty Z-Score])</f>
        <v>711</v>
      </c>
      <c r="AU727">
        <f>_xlfn.RANK.AVG(Table2[[#This Row],[Sharpe Ratio Z-Score]],Table2[Sharpe Ratio Z-Score])</f>
        <v>647</v>
      </c>
      <c r="AV727">
        <f>(Table2[[#This Row],[Rank 1Y]]+Table2[[#This Row],[Rank 6M]]+Table2[[#This Row],[Rank Sharpe]])/3</f>
        <v>695.66666666666663</v>
      </c>
    </row>
    <row r="728" spans="1:48" x14ac:dyDescent="0.3">
      <c r="A728" t="s">
        <v>308</v>
      </c>
      <c r="B728" t="s">
        <v>309</v>
      </c>
      <c r="C728" t="s">
        <v>3149</v>
      </c>
      <c r="D728" t="s">
        <v>310</v>
      </c>
      <c r="E728">
        <v>87315.228833770001</v>
      </c>
      <c r="F728">
        <v>726.85</v>
      </c>
      <c r="G728">
        <v>-43.849606588891596</v>
      </c>
      <c r="H728">
        <f>(Table2[[#This Row],[1Y Return vs Nifty]]-AVERAGE(Table2[1Y Return vs Nifty]))/_xlfn.STDEV.P(Table2[1Y Return vs Nifty])</f>
        <v>-1.1983870787267423</v>
      </c>
      <c r="I728">
        <v>-26.431658484062002</v>
      </c>
      <c r="J728">
        <f>(Table2[[#This Row],[1M Return vs Nifty]]-AVERAGE(Table2[1M Return vs Nifty]))/_xlfn.STDEV.P(Table2[1M Return vs Nifty])</f>
        <v>-2.8820554466695207</v>
      </c>
      <c r="K728">
        <v>-37.682742502016801</v>
      </c>
      <c r="L728">
        <f>(Table2[[#This Row],[6M Return vs Nifty]]-AVERAGE(Table2[6M Return vs Nifty]))/_xlfn.STDEV.P(Table2[6M Return vs Nifty])</f>
        <v>-1.4541150058402352</v>
      </c>
      <c r="M728">
        <v>-7.6441787438330602</v>
      </c>
      <c r="N728">
        <f>(Table2[[#This Row],[1W Return vs Nifty]]-AVERAGE(Table2[1W Return vs Nifty]))/_xlfn.STDEV.P(Table2[1W Return vs Nifty])</f>
        <v>-1.9666983981930262</v>
      </c>
      <c r="O728">
        <v>814.22</v>
      </c>
      <c r="P728">
        <v>908.94586438700901</v>
      </c>
      <c r="Q728">
        <v>1004.69258901201</v>
      </c>
      <c r="R728">
        <v>42.128080022592201</v>
      </c>
      <c r="S728" s="1">
        <f>(Table2[[#This Row],[Close Price]]-Table2[[#This Row],[20D EMA]])/Table2[[#This Row],[20D EMA]]</f>
        <v>-0.10730515094200585</v>
      </c>
      <c r="T728" s="1">
        <f>(Table2[[#This Row],[Close Price]]-Table2[[#This Row],[50D EMA]])/Table2[[#This Row],[50D EMA]]</f>
        <v>-0.20033741449477194</v>
      </c>
      <c r="U728" s="1">
        <f>(Table2[[#This Row],[Close Price]]-Table2[[#This Row],[200D EMA]])/Table2[[#This Row],[200D EMA]]</f>
        <v>-0.27654487755825247</v>
      </c>
      <c r="V728">
        <v>2.8130612131623001</v>
      </c>
      <c r="W728">
        <v>685</v>
      </c>
      <c r="X728">
        <v>726.85</v>
      </c>
      <c r="Y728">
        <v>588</v>
      </c>
      <c r="Z728">
        <v>726.85</v>
      </c>
      <c r="AA728">
        <v>588</v>
      </c>
      <c r="AB728">
        <v>1090.95</v>
      </c>
      <c r="AC728" s="1">
        <f>(Table2[[#This Row],[Close Price]]/Table2[[#This Row],[Day Low]])-1</f>
        <v>6.1094890510948963E-2</v>
      </c>
      <c r="AD728" s="1">
        <f>(Table2[[#This Row],[Day High]]/Table2[[#This Row],[Close Price]])-1</f>
        <v>0</v>
      </c>
      <c r="AE728" s="1">
        <f>(Table2[[#This Row],[Close Price]]/Table2[[#This Row],[Current Week Low]])-1</f>
        <v>0.23613945578231288</v>
      </c>
      <c r="AF728" s="1">
        <f>(Table2[[#This Row],[Current Week High]]/Table2[[#This Row],[Close Price]])-1</f>
        <v>0</v>
      </c>
      <c r="AG728" s="1">
        <f>(Table2[[#This Row],[Close Price]]/Table2[[#This Row],[Current Month Low]])-1</f>
        <v>0.23613945578231288</v>
      </c>
      <c r="AH728" s="1">
        <f>(Table2[[#This Row],[Current Month High]]/Table2[[#This Row],[Close Price]])-1</f>
        <v>0.50092866478640707</v>
      </c>
      <c r="AI728">
        <v>85.457797344706506</v>
      </c>
      <c r="AJ728">
        <v>23.613945578231199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-0.18</v>
      </c>
      <c r="AM728" t="s">
        <v>3189</v>
      </c>
      <c r="AN728">
        <v>-22.37</v>
      </c>
      <c r="AO728" t="s">
        <v>3189</v>
      </c>
      <c r="AP728">
        <v>-5.6273473268348001E-2</v>
      </c>
      <c r="AQ728">
        <f>(Table2[[#This Row],[Sharpe Ratio]]-AVERAGE(Table2[Sharpe Ratio]))/_xlfn.STDEV.P(Table2[Sharpe Ratio])</f>
        <v>-1.3101657558677475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698</v>
      </c>
      <c r="AT728">
        <f>_xlfn.RANK.AVG(Table2[[#This Row],[6M Return vs Nifty Z-Score]],Table2[6M Return vs Nifty Z-Score])</f>
        <v>725</v>
      </c>
      <c r="AU728">
        <f>_xlfn.RANK.AVG(Table2[[#This Row],[Sharpe Ratio Z-Score]],Table2[Sharpe Ratio Z-Score])</f>
        <v>670</v>
      </c>
      <c r="AV728">
        <f>(Table2[[#This Row],[Rank 1Y]]+Table2[[#This Row],[Rank 6M]]+Table2[[#This Row],[Rank Sharpe]])/3</f>
        <v>697.66666666666663</v>
      </c>
    </row>
    <row r="729" spans="1:48" x14ac:dyDescent="0.3">
      <c r="A729" t="s">
        <v>1751</v>
      </c>
      <c r="B729" t="s">
        <v>1752</v>
      </c>
      <c r="C729" t="s">
        <v>3153</v>
      </c>
      <c r="D729" t="s">
        <v>451</v>
      </c>
      <c r="E729">
        <v>4732.2211110150001</v>
      </c>
      <c r="F729">
        <v>285.14999999999998</v>
      </c>
      <c r="G729">
        <v>-52.113916070828601</v>
      </c>
      <c r="H729">
        <f>(Table2[[#This Row],[1Y Return vs Nifty]]-AVERAGE(Table2[1Y Return vs Nifty]))/_xlfn.STDEV.P(Table2[1Y Return vs Nifty])</f>
        <v>-1.3589514479934874</v>
      </c>
      <c r="I729">
        <v>3.9106601034605899</v>
      </c>
      <c r="J729">
        <f>(Table2[[#This Row],[1M Return vs Nifty]]-AVERAGE(Table2[1M Return vs Nifty]))/_xlfn.STDEV.P(Table2[1M Return vs Nifty])</f>
        <v>-7.1609411150520969E-2</v>
      </c>
      <c r="K729">
        <v>-23.7722245978172</v>
      </c>
      <c r="L729">
        <f>(Table2[[#This Row],[6M Return vs Nifty]]-AVERAGE(Table2[6M Return vs Nifty]))/_xlfn.STDEV.P(Table2[6M Return vs Nifty])</f>
        <v>-1.0042957157904278</v>
      </c>
      <c r="M729">
        <v>1.3958181438141499</v>
      </c>
      <c r="N729">
        <f>(Table2[[#This Row],[1W Return vs Nifty]]-AVERAGE(Table2[1W Return vs Nifty]))/_xlfn.STDEV.P(Table2[1W Return vs Nifty])</f>
        <v>-5.2920887148383444E-2</v>
      </c>
      <c r="O729">
        <v>280.58999999999997</v>
      </c>
      <c r="P729">
        <v>290.15495862687402</v>
      </c>
      <c r="Q729">
        <v>330.55550614423697</v>
      </c>
      <c r="R729">
        <v>62.078222465870297</v>
      </c>
      <c r="S729" s="1">
        <f>(Table2[[#This Row],[Close Price]]-Table2[[#This Row],[20D EMA]])/Table2[[#This Row],[20D EMA]]</f>
        <v>1.6251470116540156E-2</v>
      </c>
      <c r="T729" s="1">
        <f>(Table2[[#This Row],[Close Price]]-Table2[[#This Row],[50D EMA]])/Table2[[#This Row],[50D EMA]]</f>
        <v>-1.7249261051954623E-2</v>
      </c>
      <c r="U729" s="1">
        <f>(Table2[[#This Row],[Close Price]]-Table2[[#This Row],[200D EMA]])/Table2[[#This Row],[200D EMA]]</f>
        <v>-0.13736121559089814</v>
      </c>
      <c r="V729">
        <v>0.75493056732205699</v>
      </c>
      <c r="W729">
        <v>281.95</v>
      </c>
      <c r="X729">
        <v>290</v>
      </c>
      <c r="Y729">
        <v>274.5</v>
      </c>
      <c r="Z729">
        <v>290</v>
      </c>
      <c r="AA729">
        <v>265.8</v>
      </c>
      <c r="AB729">
        <v>298.60000000000002</v>
      </c>
      <c r="AC729" s="1">
        <f>(Table2[[#This Row],[Close Price]]/Table2[[#This Row],[Day Low]])-1</f>
        <v>1.1349530058520907E-2</v>
      </c>
      <c r="AD729" s="1">
        <f>(Table2[[#This Row],[Day High]]/Table2[[#This Row],[Close Price]])-1</f>
        <v>1.7008591969139175E-2</v>
      </c>
      <c r="AE729" s="1">
        <f>(Table2[[#This Row],[Close Price]]/Table2[[#This Row],[Current Week Low]])-1</f>
        <v>3.8797814207650161E-2</v>
      </c>
      <c r="AF729" s="1">
        <f>(Table2[[#This Row],[Current Week High]]/Table2[[#This Row],[Close Price]])-1</f>
        <v>1.7008591969139175E-2</v>
      </c>
      <c r="AG729" s="1">
        <f>(Table2[[#This Row],[Close Price]]/Table2[[#This Row],[Current Month Low]])-1</f>
        <v>7.2799097065462615E-2</v>
      </c>
      <c r="AH729" s="1">
        <f>(Table2[[#This Row],[Current Month High]]/Table2[[#This Row],[Close Price]])-1</f>
        <v>4.7168157110293096E-2</v>
      </c>
      <c r="AI729">
        <v>90.215675960021002</v>
      </c>
      <c r="AJ729">
        <v>8.5665334094803001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0</v>
      </c>
      <c r="AM729" t="s">
        <v>3191</v>
      </c>
      <c r="AN729">
        <v>-1.82</v>
      </c>
      <c r="AO729" t="s">
        <v>3189</v>
      </c>
      <c r="AP729">
        <v>-8.7518946274977E-2</v>
      </c>
      <c r="AQ729">
        <f>(Table2[[#This Row],[Sharpe Ratio]]-AVERAGE(Table2[Sharpe Ratio]))/_xlfn.STDEV.P(Table2[Sharpe Ratio])</f>
        <v>-1.6709780019847011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719</v>
      </c>
      <c r="AT729">
        <f>_xlfn.RANK.AVG(Table2[[#This Row],[6M Return vs Nifty Z-Score]],Table2[6M Return vs Nifty Z-Score])</f>
        <v>677</v>
      </c>
      <c r="AU729">
        <f>_xlfn.RANK.AVG(Table2[[#This Row],[Sharpe Ratio Z-Score]],Table2[Sharpe Ratio Z-Score])</f>
        <v>700</v>
      </c>
      <c r="AV729">
        <f>(Table2[[#This Row],[Rank 1Y]]+Table2[[#This Row],[Rank 6M]]+Table2[[#This Row],[Rank Sharpe]])/3</f>
        <v>698.66666666666663</v>
      </c>
    </row>
    <row r="730" spans="1:48" x14ac:dyDescent="0.3">
      <c r="A730" t="s">
        <v>758</v>
      </c>
      <c r="B730" t="s">
        <v>759</v>
      </c>
      <c r="C730" t="s">
        <v>3142</v>
      </c>
      <c r="D730" t="s">
        <v>188</v>
      </c>
      <c r="E730">
        <v>22361.525556000001</v>
      </c>
      <c r="F730">
        <v>319.45</v>
      </c>
      <c r="G730">
        <v>-38.226652767218603</v>
      </c>
      <c r="H730">
        <f>(Table2[[#This Row],[1Y Return vs Nifty]]-AVERAGE(Table2[1Y Return vs Nifty]))/_xlfn.STDEV.P(Table2[1Y Return vs Nifty])</f>
        <v>-1.0891406818237372</v>
      </c>
      <c r="I730">
        <v>-21.3215039921756</v>
      </c>
      <c r="J730">
        <f>(Table2[[#This Row],[1M Return vs Nifty]]-AVERAGE(Table2[1M Return vs Nifty]))/_xlfn.STDEV.P(Table2[1M Return vs Nifty])</f>
        <v>-2.4087292771091748</v>
      </c>
      <c r="K730">
        <v>-36.902808602802502</v>
      </c>
      <c r="L730">
        <f>(Table2[[#This Row],[6M Return vs Nifty]]-AVERAGE(Table2[6M Return vs Nifty]))/_xlfn.STDEV.P(Table2[6M Return vs Nifty])</f>
        <v>-1.4288945708250558</v>
      </c>
      <c r="M730">
        <v>-1.3248991412584901</v>
      </c>
      <c r="N730">
        <f>(Table2[[#This Row],[1W Return vs Nifty]]-AVERAGE(Table2[1W Return vs Nifty]))/_xlfn.STDEV.P(Table2[1W Return vs Nifty])</f>
        <v>-0.62889979718511158</v>
      </c>
      <c r="O730">
        <v>373.26</v>
      </c>
      <c r="P730">
        <v>431.89468782039398</v>
      </c>
      <c r="Q730">
        <v>469.38859728027398</v>
      </c>
      <c r="R730">
        <v>20.218074340988299</v>
      </c>
      <c r="S730" s="1">
        <f>(Table2[[#This Row],[Close Price]]-Table2[[#This Row],[20D EMA]])/Table2[[#This Row],[20D EMA]]</f>
        <v>-0.14416224615549483</v>
      </c>
      <c r="T730" s="1">
        <f>(Table2[[#This Row],[Close Price]]-Table2[[#This Row],[50D EMA]])/Table2[[#This Row],[50D EMA]]</f>
        <v>-0.26035209737785614</v>
      </c>
      <c r="U730" s="1">
        <f>(Table2[[#This Row],[Close Price]]-Table2[[#This Row],[200D EMA]])/Table2[[#This Row],[200D EMA]]</f>
        <v>-0.31943382977142287</v>
      </c>
      <c r="V730">
        <v>2.79167109206043</v>
      </c>
      <c r="W730">
        <v>317.8</v>
      </c>
      <c r="X730">
        <v>324.60000000000002</v>
      </c>
      <c r="Y730">
        <v>317.14999999999998</v>
      </c>
      <c r="Z730">
        <v>328.05</v>
      </c>
      <c r="AA730">
        <v>306.10000000000002</v>
      </c>
      <c r="AB730">
        <v>445.55</v>
      </c>
      <c r="AC730" s="1">
        <f>(Table2[[#This Row],[Close Price]]/Table2[[#This Row],[Day Low]])-1</f>
        <v>5.191944619257427E-3</v>
      </c>
      <c r="AD730" s="1">
        <f>(Table2[[#This Row],[Day High]]/Table2[[#This Row],[Close Price]])-1</f>
        <v>1.6121458757239138E-2</v>
      </c>
      <c r="AE730" s="1">
        <f>(Table2[[#This Row],[Close Price]]/Table2[[#This Row],[Current Week Low]])-1</f>
        <v>7.2520889169163105E-3</v>
      </c>
      <c r="AF730" s="1">
        <f>(Table2[[#This Row],[Current Week High]]/Table2[[#This Row],[Close Price]])-1</f>
        <v>2.6921270934418651E-2</v>
      </c>
      <c r="AG730" s="1">
        <f>(Table2[[#This Row],[Close Price]]/Table2[[#This Row],[Current Month Low]])-1</f>
        <v>4.3613198301208689E-2</v>
      </c>
      <c r="AH730" s="1">
        <f>(Table2[[#This Row],[Current Month High]]/Table2[[#This Row],[Close Price]])-1</f>
        <v>0.39474096102676492</v>
      </c>
      <c r="AI730">
        <v>78.541242760995402</v>
      </c>
      <c r="AJ730">
        <v>4.36131983012086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-0.32</v>
      </c>
      <c r="AM730" t="s">
        <v>3189</v>
      </c>
      <c r="AN730">
        <v>-27.78</v>
      </c>
      <c r="AO730" t="s">
        <v>3189</v>
      </c>
      <c r="AP730">
        <v>-8.7693924319368996E-2</v>
      </c>
      <c r="AQ730">
        <f>(Table2[[#This Row],[Sharpe Ratio]]-AVERAGE(Table2[Sharpe Ratio]))/_xlfn.STDEV.P(Table2[Sharpe Ratio])</f>
        <v>-1.6729985897736854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679</v>
      </c>
      <c r="AT730">
        <f>_xlfn.RANK.AVG(Table2[[#This Row],[6M Return vs Nifty Z-Score]],Table2[6M Return vs Nifty Z-Score])</f>
        <v>723</v>
      </c>
      <c r="AU730">
        <f>_xlfn.RANK.AVG(Table2[[#This Row],[Sharpe Ratio Z-Score]],Table2[Sharpe Ratio Z-Score])</f>
        <v>701</v>
      </c>
      <c r="AV730">
        <f>(Table2[[#This Row],[Rank 1Y]]+Table2[[#This Row],[Rank 6M]]+Table2[[#This Row],[Rank Sharpe]])/3</f>
        <v>701</v>
      </c>
    </row>
    <row r="731" spans="1:48" x14ac:dyDescent="0.3">
      <c r="A731" t="s">
        <v>933</v>
      </c>
      <c r="B731" t="s">
        <v>934</v>
      </c>
      <c r="C731" t="s">
        <v>3158</v>
      </c>
      <c r="D731" t="s">
        <v>499</v>
      </c>
      <c r="E731">
        <v>16253.550573750001</v>
      </c>
      <c r="F731">
        <v>448.35</v>
      </c>
      <c r="G731">
        <v>-34.8173694812088</v>
      </c>
      <c r="H731">
        <f>(Table2[[#This Row],[1Y Return vs Nifty]]-AVERAGE(Table2[1Y Return vs Nifty]))/_xlfn.STDEV.P(Table2[1Y Return vs Nifty])</f>
        <v>-1.0229029130583887</v>
      </c>
      <c r="I731">
        <v>-5.8558828773681002</v>
      </c>
      <c r="J731">
        <f>(Table2[[#This Row],[1M Return vs Nifty]]-AVERAGE(Table2[1M Return vs Nifty]))/_xlfn.STDEV.P(Table2[1M Return vs Nifty])</f>
        <v>-0.97623184209695668</v>
      </c>
      <c r="K731">
        <v>-33.2481599231186</v>
      </c>
      <c r="L731">
        <f>(Table2[[#This Row],[6M Return vs Nifty]]-AVERAGE(Table2[6M Return vs Nifty]))/_xlfn.STDEV.P(Table2[6M Return vs Nifty])</f>
        <v>-1.3107155435739875</v>
      </c>
      <c r="M731">
        <v>2.8741991026902398</v>
      </c>
      <c r="N731">
        <f>(Table2[[#This Row],[1W Return vs Nifty]]-AVERAGE(Table2[1W Return vs Nifty]))/_xlfn.STDEV.P(Table2[1W Return vs Nifty])</f>
        <v>0.26005402501334401</v>
      </c>
      <c r="O731">
        <v>463.03</v>
      </c>
      <c r="P731">
        <v>508.25765456977803</v>
      </c>
      <c r="Q731">
        <v>589.60890951085696</v>
      </c>
      <c r="R731">
        <v>45.596620086348302</v>
      </c>
      <c r="S731" s="1">
        <f>(Table2[[#This Row],[Close Price]]-Table2[[#This Row],[20D EMA]])/Table2[[#This Row],[20D EMA]]</f>
        <v>-3.1704209230503315E-2</v>
      </c>
      <c r="T731" s="1">
        <f>(Table2[[#This Row],[Close Price]]-Table2[[#This Row],[50D EMA]])/Table2[[#This Row],[50D EMA]]</f>
        <v>-0.1178686715903722</v>
      </c>
      <c r="U731" s="1">
        <f>(Table2[[#This Row],[Close Price]]-Table2[[#This Row],[200D EMA]])/Table2[[#This Row],[200D EMA]]</f>
        <v>-0.23958069023761219</v>
      </c>
      <c r="V731">
        <v>0.66381283633361099</v>
      </c>
      <c r="W731">
        <v>445.85</v>
      </c>
      <c r="X731">
        <v>459.75</v>
      </c>
      <c r="Y731">
        <v>434.75</v>
      </c>
      <c r="Z731">
        <v>459.75</v>
      </c>
      <c r="AA731">
        <v>422.6</v>
      </c>
      <c r="AB731">
        <v>529.5</v>
      </c>
      <c r="AC731" s="1">
        <f>(Table2[[#This Row],[Close Price]]/Table2[[#This Row],[Day Low]])-1</f>
        <v>5.6072670180553619E-3</v>
      </c>
      <c r="AD731" s="1">
        <f>(Table2[[#This Row],[Day High]]/Table2[[#This Row],[Close Price]])-1</f>
        <v>2.5426564068250279E-2</v>
      </c>
      <c r="AE731" s="1">
        <f>(Table2[[#This Row],[Close Price]]/Table2[[#This Row],[Current Week Low]])-1</f>
        <v>3.128234617596326E-2</v>
      </c>
      <c r="AF731" s="1">
        <f>(Table2[[#This Row],[Current Week High]]/Table2[[#This Row],[Close Price]])-1</f>
        <v>2.5426564068250279E-2</v>
      </c>
      <c r="AG731" s="1">
        <f>(Table2[[#This Row],[Close Price]]/Table2[[#This Row],[Current Month Low]])-1</f>
        <v>6.09323237103645E-2</v>
      </c>
      <c r="AH731" s="1">
        <f>(Table2[[#This Row],[Current Month High]]/Table2[[#This Row],[Close Price]])-1</f>
        <v>0.18099698895951821</v>
      </c>
      <c r="AI731">
        <v>71.573547451767496</v>
      </c>
      <c r="AJ731">
        <v>6.09323237103645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-0.17</v>
      </c>
      <c r="AM731" t="s">
        <v>3189</v>
      </c>
      <c r="AN731">
        <v>-5.49</v>
      </c>
      <c r="AO731" t="s">
        <v>3189</v>
      </c>
      <c r="AP731">
        <v>-0.131610486836817</v>
      </c>
      <c r="AQ731">
        <f>(Table2[[#This Row],[Sharpe Ratio]]-AVERAGE(Table2[Sharpe Ratio]))/_xlfn.STDEV.P(Table2[Sharpe Ratio])</f>
        <v>-2.1801323291251182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664</v>
      </c>
      <c r="AT731">
        <f>_xlfn.RANK.AVG(Table2[[#This Row],[6M Return vs Nifty Z-Score]],Table2[6M Return vs Nifty Z-Score])</f>
        <v>717</v>
      </c>
      <c r="AU731">
        <f>_xlfn.RANK.AVG(Table2[[#This Row],[Sharpe Ratio Z-Score]],Table2[Sharpe Ratio Z-Score])</f>
        <v>729</v>
      </c>
      <c r="AV731">
        <f>(Table2[[#This Row],[Rank 1Y]]+Table2[[#This Row],[Rank 6M]]+Table2[[#This Row],[Rank Sharpe]])/3</f>
        <v>703.33333333333337</v>
      </c>
    </row>
    <row r="732" spans="1:48" x14ac:dyDescent="0.3">
      <c r="A732" t="s">
        <v>2473</v>
      </c>
      <c r="B732" t="s">
        <v>2474</v>
      </c>
      <c r="C732" t="s">
        <v>3162</v>
      </c>
      <c r="D732" t="s">
        <v>2091</v>
      </c>
      <c r="E732">
        <v>2003.2866955520001</v>
      </c>
      <c r="F732">
        <v>10.88</v>
      </c>
      <c r="G732">
        <v>-66.027290507146901</v>
      </c>
      <c r="H732">
        <f>(Table2[[#This Row],[1Y Return vs Nifty]]-AVERAGE(Table2[1Y Return vs Nifty]))/_xlfn.STDEV.P(Table2[1Y Return vs Nifty])</f>
        <v>-1.6292695181991417</v>
      </c>
      <c r="I732">
        <v>-11.128335988167001</v>
      </c>
      <c r="J732">
        <f>(Table2[[#This Row],[1M Return vs Nifty]]-AVERAGE(Table2[1M Return vs Nifty]))/_xlfn.STDEV.P(Table2[1M Return vs Nifty])</f>
        <v>-1.464590861199671</v>
      </c>
      <c r="K732">
        <v>-35.621909485691702</v>
      </c>
      <c r="L732">
        <f>(Table2[[#This Row],[6M Return vs Nifty]]-AVERAGE(Table2[6M Return vs Nifty]))/_xlfn.STDEV.P(Table2[6M Return vs Nifty])</f>
        <v>-1.3874746082145868</v>
      </c>
      <c r="M732">
        <v>-2.4164985717283498</v>
      </c>
      <c r="N732">
        <f>(Table2[[#This Row],[1W Return vs Nifty]]-AVERAGE(Table2[1W Return vs Nifty]))/_xlfn.STDEV.P(Table2[1W Return vs Nifty])</f>
        <v>-0.85999262465687742</v>
      </c>
      <c r="O732">
        <v>11.54</v>
      </c>
      <c r="P732">
        <v>12.6316311927458</v>
      </c>
      <c r="Q732">
        <v>15.1012142021115</v>
      </c>
      <c r="R732">
        <v>36.950620397360197</v>
      </c>
      <c r="S732" s="1">
        <f>(Table2[[#This Row],[Close Price]]-Table2[[#This Row],[20D EMA]])/Table2[[#This Row],[20D EMA]]</f>
        <v>-5.7192374350086519E-2</v>
      </c>
      <c r="T732" s="1">
        <f>(Table2[[#This Row],[Close Price]]-Table2[[#This Row],[50D EMA]])/Table2[[#This Row],[50D EMA]]</f>
        <v>-0.13867022920616467</v>
      </c>
      <c r="U732" s="1">
        <f>(Table2[[#This Row],[Close Price]]-Table2[[#This Row],[200D EMA]])/Table2[[#This Row],[200D EMA]]</f>
        <v>-0.27952813234854157</v>
      </c>
      <c r="V732">
        <v>0.96321718883302199</v>
      </c>
      <c r="W732">
        <v>10.78</v>
      </c>
      <c r="X732">
        <v>11.52</v>
      </c>
      <c r="Y732">
        <v>10.46</v>
      </c>
      <c r="Z732">
        <v>11.52</v>
      </c>
      <c r="AA732">
        <v>10.25</v>
      </c>
      <c r="AB732">
        <v>13.24</v>
      </c>
      <c r="AC732" s="1">
        <f>(Table2[[#This Row],[Close Price]]/Table2[[#This Row],[Day Low]])-1</f>
        <v>9.27643784786647E-3</v>
      </c>
      <c r="AD732" s="1">
        <f>(Table2[[#This Row],[Day High]]/Table2[[#This Row],[Close Price]])-1</f>
        <v>5.8823529411764497E-2</v>
      </c>
      <c r="AE732" s="1">
        <f>(Table2[[#This Row],[Close Price]]/Table2[[#This Row],[Current Week Low]])-1</f>
        <v>4.0152963671128195E-2</v>
      </c>
      <c r="AF732" s="1">
        <f>(Table2[[#This Row],[Current Week High]]/Table2[[#This Row],[Close Price]])-1</f>
        <v>5.8823529411764497E-2</v>
      </c>
      <c r="AG732" s="1">
        <f>(Table2[[#This Row],[Close Price]]/Table2[[#This Row],[Current Month Low]])-1</f>
        <v>6.1463414634146396E-2</v>
      </c>
      <c r="AH732" s="1">
        <f>(Table2[[#This Row],[Current Month High]]/Table2[[#This Row],[Close Price]])-1</f>
        <v>0.21691176470588225</v>
      </c>
      <c r="AI732">
        <v>139.430147058823</v>
      </c>
      <c r="AJ732">
        <v>6.1463414634146396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-0.19</v>
      </c>
      <c r="AM732" t="s">
        <v>3189</v>
      </c>
      <c r="AN732">
        <v>-12.89</v>
      </c>
      <c r="AO732" t="s">
        <v>3189</v>
      </c>
      <c r="AP732">
        <v>-4.8108085499597997E-2</v>
      </c>
      <c r="AQ732">
        <f>(Table2[[#This Row],[Sharpe Ratio]]-AVERAGE(Table2[Sharpe Ratio]))/_xlfn.STDEV.P(Table2[Sharpe Ratio])</f>
        <v>-1.2158745956528412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733</v>
      </c>
      <c r="AT732">
        <f>_xlfn.RANK.AVG(Table2[[#This Row],[6M Return vs Nifty Z-Score]],Table2[6M Return vs Nifty Z-Score])</f>
        <v>720</v>
      </c>
      <c r="AU732">
        <f>_xlfn.RANK.AVG(Table2[[#This Row],[Sharpe Ratio Z-Score]],Table2[Sharpe Ratio Z-Score])</f>
        <v>661</v>
      </c>
      <c r="AV732">
        <f>(Table2[[#This Row],[Rank 1Y]]+Table2[[#This Row],[Rank 6M]]+Table2[[#This Row],[Rank Sharpe]])/3</f>
        <v>704.66666666666663</v>
      </c>
    </row>
    <row r="733" spans="1:48" x14ac:dyDescent="0.3">
      <c r="A733" t="s">
        <v>392</v>
      </c>
      <c r="B733" t="s">
        <v>393</v>
      </c>
      <c r="C733" t="s">
        <v>3145</v>
      </c>
      <c r="D733" t="s">
        <v>27</v>
      </c>
      <c r="E733">
        <v>58269.046711039999</v>
      </c>
      <c r="F733">
        <v>8.36</v>
      </c>
      <c r="G733">
        <v>-57.290443399119702</v>
      </c>
      <c r="H733">
        <f>(Table2[[#This Row],[1Y Return vs Nifty]]-AVERAGE(Table2[1Y Return vs Nifty]))/_xlfn.STDEV.P(Table2[1Y Return vs Nifty])</f>
        <v>-1.459524381192054</v>
      </c>
      <c r="I733">
        <v>9.6374904098510399</v>
      </c>
      <c r="J733">
        <f>(Table2[[#This Row],[1M Return vs Nifty]]-AVERAGE(Table2[1M Return vs Nifty]))/_xlfn.STDEV.P(Table2[1M Return vs Nifty])</f>
        <v>0.45883612761933706</v>
      </c>
      <c r="K733">
        <v>-47.025624305823101</v>
      </c>
      <c r="L733">
        <f>(Table2[[#This Row],[6M Return vs Nifty]]-AVERAGE(Table2[6M Return vs Nifty]))/_xlfn.STDEV.P(Table2[6M Return vs Nifty])</f>
        <v>-1.7562323309427488</v>
      </c>
      <c r="M733">
        <v>14.2268580716282</v>
      </c>
      <c r="N733">
        <f>(Table2[[#This Row],[1W Return vs Nifty]]-AVERAGE(Table2[1W Return vs Nifty]))/_xlfn.STDEV.P(Table2[1W Return vs Nifty])</f>
        <v>2.6634247003949985</v>
      </c>
      <c r="O733">
        <v>7.81</v>
      </c>
      <c r="P733">
        <v>9.1664547036156296</v>
      </c>
      <c r="Q733">
        <v>12.1049661854912</v>
      </c>
      <c r="R733">
        <v>68.592782576252404</v>
      </c>
      <c r="S733" s="1">
        <f>(Table2[[#This Row],[Close Price]]-Table2[[#This Row],[20D EMA]])/Table2[[#This Row],[20D EMA]]</f>
        <v>7.0422535211267581E-2</v>
      </c>
      <c r="T733" s="1">
        <f>(Table2[[#This Row],[Close Price]]-Table2[[#This Row],[50D EMA]])/Table2[[#This Row],[50D EMA]]</f>
        <v>-8.7978911115715333E-2</v>
      </c>
      <c r="U733" s="1">
        <f>(Table2[[#This Row],[Close Price]]-Table2[[#This Row],[200D EMA]])/Table2[[#This Row],[200D EMA]]</f>
        <v>-0.30937436157234799</v>
      </c>
      <c r="V733">
        <v>1.2436612308950099</v>
      </c>
      <c r="W733">
        <v>8.2100000000000009</v>
      </c>
      <c r="X733">
        <v>8.67</v>
      </c>
      <c r="Y733">
        <v>6.67</v>
      </c>
      <c r="Z733">
        <v>8.67</v>
      </c>
      <c r="AA733">
        <v>6.61</v>
      </c>
      <c r="AB733">
        <v>8.67</v>
      </c>
      <c r="AC733" s="1">
        <f>(Table2[[#This Row],[Close Price]]/Table2[[#This Row],[Day Low]])-1</f>
        <v>1.8270401948842663E-2</v>
      </c>
      <c r="AD733" s="1">
        <f>(Table2[[#This Row],[Day High]]/Table2[[#This Row],[Close Price]])-1</f>
        <v>3.7081339712918826E-2</v>
      </c>
      <c r="AE733" s="1">
        <f>(Table2[[#This Row],[Close Price]]/Table2[[#This Row],[Current Week Low]])-1</f>
        <v>0.25337331334332824</v>
      </c>
      <c r="AF733" s="1">
        <f>(Table2[[#This Row],[Current Week High]]/Table2[[#This Row],[Close Price]])-1</f>
        <v>3.7081339712918826E-2</v>
      </c>
      <c r="AG733" s="1">
        <f>(Table2[[#This Row],[Close Price]]/Table2[[#This Row],[Current Month Low]])-1</f>
        <v>0.26475037821482594</v>
      </c>
      <c r="AH733" s="1">
        <f>(Table2[[#This Row],[Current Month High]]/Table2[[#This Row],[Close Price]])-1</f>
        <v>3.7081339712918826E-2</v>
      </c>
      <c r="AI733">
        <v>129.425837320574</v>
      </c>
      <c r="AJ733">
        <v>26.475037821482498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-0.36</v>
      </c>
      <c r="AM733" t="s">
        <v>3189</v>
      </c>
      <c r="AN733">
        <v>6.09</v>
      </c>
      <c r="AO733" t="s">
        <v>3190</v>
      </c>
      <c r="AP733">
        <v>-4.8283641133747002E-2</v>
      </c>
      <c r="AQ733">
        <f>(Table2[[#This Row],[Sharpe Ratio]]-AVERAGE(Table2[Sharpe Ratio]))/_xlfn.STDEV.P(Table2[Sharpe Ratio])</f>
        <v>-1.2179018532546815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725</v>
      </c>
      <c r="AT733">
        <f>_xlfn.RANK.AVG(Table2[[#This Row],[6M Return vs Nifty Z-Score]],Table2[6M Return vs Nifty Z-Score])</f>
        <v>733</v>
      </c>
      <c r="AU733">
        <f>_xlfn.RANK.AVG(Table2[[#This Row],[Sharpe Ratio Z-Score]],Table2[Sharpe Ratio Z-Score])</f>
        <v>662</v>
      </c>
      <c r="AV733">
        <f>(Table2[[#This Row],[Rank 1Y]]+Table2[[#This Row],[Rank 6M]]+Table2[[#This Row],[Rank Sharpe]])/3</f>
        <v>706.66666666666663</v>
      </c>
    </row>
    <row r="734" spans="1:48" x14ac:dyDescent="0.3">
      <c r="A734" t="s">
        <v>2031</v>
      </c>
      <c r="B734" t="s">
        <v>2032</v>
      </c>
      <c r="C734" t="s">
        <v>3155</v>
      </c>
      <c r="D734" t="s">
        <v>448</v>
      </c>
      <c r="E734">
        <v>3262.3017</v>
      </c>
      <c r="F734">
        <v>850</v>
      </c>
      <c r="G734">
        <v>-59.843075859993</v>
      </c>
      <c r="H734">
        <f>(Table2[[#This Row],[1Y Return vs Nifty]]-AVERAGE(Table2[1Y Return vs Nifty]))/_xlfn.STDEV.P(Table2[1Y Return vs Nifty])</f>
        <v>-1.5091185816447064</v>
      </c>
      <c r="I734">
        <v>-13.575557193662799</v>
      </c>
      <c r="J734">
        <f>(Table2[[#This Row],[1M Return vs Nifty]]-AVERAGE(Table2[1M Return vs Nifty]))/_xlfn.STDEV.P(Table2[1M Return vs Nifty])</f>
        <v>-1.691263820129447</v>
      </c>
      <c r="K734">
        <v>-21.507268745079202</v>
      </c>
      <c r="L734">
        <f>(Table2[[#This Row],[6M Return vs Nifty]]-AVERAGE(Table2[6M Return vs Nifty]))/_xlfn.STDEV.P(Table2[6M Return vs Nifty])</f>
        <v>-0.93105467324339375</v>
      </c>
      <c r="M734">
        <v>-2.6032455596801598</v>
      </c>
      <c r="N734">
        <f>(Table2[[#This Row],[1W Return vs Nifty]]-AVERAGE(Table2[1W Return vs Nifty]))/_xlfn.STDEV.P(Table2[1W Return vs Nifty])</f>
        <v>-0.89952717209525779</v>
      </c>
      <c r="O734">
        <v>889.63</v>
      </c>
      <c r="P734">
        <v>967.35341546370603</v>
      </c>
      <c r="Q734">
        <v>1111.47966082427</v>
      </c>
      <c r="R734">
        <v>41.001114299027101</v>
      </c>
      <c r="S734" s="1">
        <f>(Table2[[#This Row],[Close Price]]-Table2[[#This Row],[20D EMA]])/Table2[[#This Row],[20D EMA]]</f>
        <v>-4.4546609264525694E-2</v>
      </c>
      <c r="T734" s="1">
        <f>(Table2[[#This Row],[Close Price]]-Table2[[#This Row],[50D EMA]])/Table2[[#This Row],[50D EMA]]</f>
        <v>-0.12131389995398119</v>
      </c>
      <c r="U734" s="1">
        <f>(Table2[[#This Row],[Close Price]]-Table2[[#This Row],[200D EMA]])/Table2[[#This Row],[200D EMA]]</f>
        <v>-0.23525366233904585</v>
      </c>
      <c r="V734">
        <v>2.1012619300500699</v>
      </c>
      <c r="W734">
        <v>828.1</v>
      </c>
      <c r="X734">
        <v>864.75</v>
      </c>
      <c r="Y734">
        <v>800.8</v>
      </c>
      <c r="Z734">
        <v>864.75</v>
      </c>
      <c r="AA734">
        <v>800.8</v>
      </c>
      <c r="AB734">
        <v>1001.95</v>
      </c>
      <c r="AC734" s="1">
        <f>(Table2[[#This Row],[Close Price]]/Table2[[#This Row],[Day Low]])-1</f>
        <v>2.6446081391136245E-2</v>
      </c>
      <c r="AD734" s="1">
        <f>(Table2[[#This Row],[Day High]]/Table2[[#This Row],[Close Price]])-1</f>
        <v>1.7352941176470571E-2</v>
      </c>
      <c r="AE734" s="1">
        <f>(Table2[[#This Row],[Close Price]]/Table2[[#This Row],[Current Week Low]])-1</f>
        <v>6.1438561438561523E-2</v>
      </c>
      <c r="AF734" s="1">
        <f>(Table2[[#This Row],[Current Week High]]/Table2[[#This Row],[Close Price]])-1</f>
        <v>1.7352941176470571E-2</v>
      </c>
      <c r="AG734" s="1">
        <f>(Table2[[#This Row],[Close Price]]/Table2[[#This Row],[Current Month Low]])-1</f>
        <v>6.1438561438561523E-2</v>
      </c>
      <c r="AH734" s="1">
        <f>(Table2[[#This Row],[Current Month High]]/Table2[[#This Row],[Close Price]])-1</f>
        <v>0.17876470588235294</v>
      </c>
      <c r="AI734">
        <v>70.323529411764696</v>
      </c>
      <c r="AJ734">
        <v>6.1438561438561496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-0.2</v>
      </c>
      <c r="AM734" t="s">
        <v>3189</v>
      </c>
      <c r="AN734">
        <v>-12.53</v>
      </c>
      <c r="AO734" t="s">
        <v>3189</v>
      </c>
      <c r="AP734">
        <v>-0.183951455373839</v>
      </c>
      <c r="AQ734">
        <f>(Table2[[#This Row],[Sharpe Ratio]]-AVERAGE(Table2[Sharpe Ratio]))/_xlfn.STDEV.P(Table2[Sharpe Ratio])</f>
        <v>-2.7845482846068301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728</v>
      </c>
      <c r="AT734">
        <f>_xlfn.RANK.AVG(Table2[[#This Row],[6M Return vs Nifty Z-Score]],Table2[6M Return vs Nifty Z-Score])</f>
        <v>657</v>
      </c>
      <c r="AU734">
        <f>_xlfn.RANK.AVG(Table2[[#This Row],[Sharpe Ratio Z-Score]],Table2[Sharpe Ratio Z-Score])</f>
        <v>737</v>
      </c>
      <c r="AV734">
        <f>(Table2[[#This Row],[Rank 1Y]]+Table2[[#This Row],[Rank 6M]]+Table2[[#This Row],[Rank Sharpe]])/3</f>
        <v>707.33333333333337</v>
      </c>
    </row>
    <row r="735" spans="1:48" x14ac:dyDescent="0.3">
      <c r="A735" t="s">
        <v>1086</v>
      </c>
      <c r="B735" t="s">
        <v>1087</v>
      </c>
      <c r="C735" t="s">
        <v>3162</v>
      </c>
      <c r="D735" t="s">
        <v>632</v>
      </c>
      <c r="E735">
        <v>11824.95457962</v>
      </c>
      <c r="F735">
        <v>123.11</v>
      </c>
      <c r="G735">
        <v>-72.106396310444893</v>
      </c>
      <c r="H735">
        <f>(Table2[[#This Row],[1Y Return vs Nifty]]-AVERAGE(Table2[1Y Return vs Nifty]))/_xlfn.STDEV.P(Table2[1Y Return vs Nifty])</f>
        <v>-1.7473783319053262</v>
      </c>
      <c r="I735">
        <v>3.2913934627600301</v>
      </c>
      <c r="J735">
        <f>(Table2[[#This Row],[1M Return vs Nifty]]-AVERAGE(Table2[1M Return vs Nifty]))/_xlfn.STDEV.P(Table2[1M Return vs Nifty])</f>
        <v>-0.12896875467813632</v>
      </c>
      <c r="K735">
        <v>-22.9528676548593</v>
      </c>
      <c r="L735">
        <f>(Table2[[#This Row],[6M Return vs Nifty]]-AVERAGE(Table2[6M Return vs Nifty]))/_xlfn.STDEV.P(Table2[6M Return vs Nifty])</f>
        <v>-0.97780047234104961</v>
      </c>
      <c r="M735">
        <v>-3.03443498932327</v>
      </c>
      <c r="N735">
        <f>(Table2[[#This Row],[1W Return vs Nifty]]-AVERAGE(Table2[1W Return vs Nifty]))/_xlfn.STDEV.P(Table2[1W Return vs Nifty])</f>
        <v>-0.99081045943562773</v>
      </c>
      <c r="O735">
        <v>121</v>
      </c>
      <c r="P735">
        <v>125.37957645711801</v>
      </c>
      <c r="Q735">
        <v>150.43899868174401</v>
      </c>
      <c r="R735">
        <v>60.082298300565398</v>
      </c>
      <c r="S735" s="1">
        <f>(Table2[[#This Row],[Close Price]]-Table2[[#This Row],[20D EMA]])/Table2[[#This Row],[20D EMA]]</f>
        <v>1.7438016528925616E-2</v>
      </c>
      <c r="T735" s="1">
        <f>(Table2[[#This Row],[Close Price]]-Table2[[#This Row],[50D EMA]])/Table2[[#This Row],[50D EMA]]</f>
        <v>-1.8101643993782678E-2</v>
      </c>
      <c r="U735" s="1">
        <f>(Table2[[#This Row],[Close Price]]-Table2[[#This Row],[200D EMA]])/Table2[[#This Row],[200D EMA]]</f>
        <v>-0.18166166300773459</v>
      </c>
      <c r="V735">
        <v>0.87888608071395202</v>
      </c>
      <c r="W735">
        <v>122.07</v>
      </c>
      <c r="X735">
        <v>124.79</v>
      </c>
      <c r="Y735">
        <v>118.19</v>
      </c>
      <c r="Z735">
        <v>124.79</v>
      </c>
      <c r="AA735">
        <v>114.36</v>
      </c>
      <c r="AB735">
        <v>126.82</v>
      </c>
      <c r="AC735" s="1">
        <f>(Table2[[#This Row],[Close Price]]/Table2[[#This Row],[Day Low]])-1</f>
        <v>8.5197018104365974E-3</v>
      </c>
      <c r="AD735" s="1">
        <f>(Table2[[#This Row],[Day High]]/Table2[[#This Row],[Close Price]])-1</f>
        <v>1.3646332548127749E-2</v>
      </c>
      <c r="AE735" s="1">
        <f>(Table2[[#This Row],[Close Price]]/Table2[[#This Row],[Current Week Low]])-1</f>
        <v>4.1627887300109911E-2</v>
      </c>
      <c r="AF735" s="1">
        <f>(Table2[[#This Row],[Current Week High]]/Table2[[#This Row],[Close Price]])-1</f>
        <v>1.3646332548127749E-2</v>
      </c>
      <c r="AG735" s="1">
        <f>(Table2[[#This Row],[Close Price]]/Table2[[#This Row],[Current Month Low]])-1</f>
        <v>7.6512766701643864E-2</v>
      </c>
      <c r="AH735" s="1">
        <f>(Table2[[#This Row],[Current Month High]]/Table2[[#This Row],[Close Price]])-1</f>
        <v>3.0135651043782019E-2</v>
      </c>
      <c r="AI735">
        <v>143.44082527820601</v>
      </c>
      <c r="AJ735">
        <v>7.6512766701643802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-0.04</v>
      </c>
      <c r="AM735" t="s">
        <v>3189</v>
      </c>
      <c r="AN735">
        <v>0.41</v>
      </c>
      <c r="AO735" t="s">
        <v>3190</v>
      </c>
      <c r="AP735">
        <v>-0.13266587017081</v>
      </c>
      <c r="AQ735">
        <f>(Table2[[#This Row],[Sharpe Ratio]]-AVERAGE(Table2[Sharpe Ratio]))/_xlfn.STDEV.P(Table2[Sharpe Ratio])</f>
        <v>-2.1923195420110178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735</v>
      </c>
      <c r="AT735">
        <f>_xlfn.RANK.AVG(Table2[[#This Row],[6M Return vs Nifty Z-Score]],Table2[6M Return vs Nifty Z-Score])</f>
        <v>672</v>
      </c>
      <c r="AU735">
        <f>_xlfn.RANK.AVG(Table2[[#This Row],[Sharpe Ratio Z-Score]],Table2[Sharpe Ratio Z-Score])</f>
        <v>730</v>
      </c>
      <c r="AV735">
        <f>(Table2[[#This Row],[Rank 1Y]]+Table2[[#This Row],[Rank 6M]]+Table2[[#This Row],[Rank Sharpe]])/3</f>
        <v>712.33333333333337</v>
      </c>
    </row>
    <row r="736" spans="1:48" x14ac:dyDescent="0.3">
      <c r="A736" t="s">
        <v>1486</v>
      </c>
      <c r="B736" t="s">
        <v>1487</v>
      </c>
      <c r="C736" t="s">
        <v>3153</v>
      </c>
      <c r="D736" t="s">
        <v>85</v>
      </c>
      <c r="E736">
        <v>6971.0876319899899</v>
      </c>
      <c r="F736">
        <v>236.1</v>
      </c>
      <c r="G736">
        <v>-51.9482079400766</v>
      </c>
      <c r="H736">
        <f>(Table2[[#This Row],[1Y Return vs Nifty]]-AVERAGE(Table2[1Y Return vs Nifty]))/_xlfn.STDEV.P(Table2[1Y Return vs Nifty])</f>
        <v>-1.3557319628623072</v>
      </c>
      <c r="I736">
        <v>0.98985541795001797</v>
      </c>
      <c r="J736">
        <f>(Table2[[#This Row],[1M Return vs Nifty]]-AVERAGE(Table2[1M Return vs Nifty]))/_xlfn.STDEV.P(Table2[1M Return vs Nifty])</f>
        <v>-0.34214786473772063</v>
      </c>
      <c r="K736">
        <v>-26.1352324437728</v>
      </c>
      <c r="L736">
        <f>(Table2[[#This Row],[6M Return vs Nifty]]-AVERAGE(Table2[6M Return vs Nifty]))/_xlfn.STDEV.P(Table2[6M Return vs Nifty])</f>
        <v>-1.0807074295001651</v>
      </c>
      <c r="M736">
        <v>-2.88004682288723</v>
      </c>
      <c r="N736">
        <f>(Table2[[#This Row],[1W Return vs Nifty]]-AVERAGE(Table2[1W Return vs Nifty]))/_xlfn.STDEV.P(Table2[1W Return vs Nifty])</f>
        <v>-0.95812631091557121</v>
      </c>
      <c r="O736">
        <v>244.2</v>
      </c>
      <c r="P736">
        <v>259.79577517307303</v>
      </c>
      <c r="Q736">
        <v>306.67620123789101</v>
      </c>
      <c r="R736">
        <v>41.610950777896498</v>
      </c>
      <c r="S736" s="1">
        <f>(Table2[[#This Row],[Close Price]]-Table2[[#This Row],[20D EMA]])/Table2[[#This Row],[20D EMA]]</f>
        <v>-3.3169533169533146E-2</v>
      </c>
      <c r="T736" s="1">
        <f>(Table2[[#This Row],[Close Price]]-Table2[[#This Row],[50D EMA]])/Table2[[#This Row],[50D EMA]]</f>
        <v>-9.1209239862685115E-2</v>
      </c>
      <c r="U736" s="1">
        <f>(Table2[[#This Row],[Close Price]]-Table2[[#This Row],[200D EMA]])/Table2[[#This Row],[200D EMA]]</f>
        <v>-0.23013263159323058</v>
      </c>
      <c r="V736">
        <v>1.1642502221862601</v>
      </c>
      <c r="W736">
        <v>234.2</v>
      </c>
      <c r="X736">
        <v>240.5</v>
      </c>
      <c r="Y736">
        <v>229.25</v>
      </c>
      <c r="Z736">
        <v>244.2</v>
      </c>
      <c r="AA736">
        <v>229.25</v>
      </c>
      <c r="AB736">
        <v>267.85000000000002</v>
      </c>
      <c r="AC736" s="1">
        <f>(Table2[[#This Row],[Close Price]]/Table2[[#This Row],[Day Low]])-1</f>
        <v>8.1127241673784045E-3</v>
      </c>
      <c r="AD736" s="1">
        <f>(Table2[[#This Row],[Day High]]/Table2[[#This Row],[Close Price]])-1</f>
        <v>1.8636171113934896E-2</v>
      </c>
      <c r="AE736" s="1">
        <f>(Table2[[#This Row],[Close Price]]/Table2[[#This Row],[Current Week Low]])-1</f>
        <v>2.9880043620501562E-2</v>
      </c>
      <c r="AF736" s="1">
        <f>(Table2[[#This Row],[Current Week High]]/Table2[[#This Row],[Close Price]])-1</f>
        <v>3.4307496823379857E-2</v>
      </c>
      <c r="AG736" s="1">
        <f>(Table2[[#This Row],[Close Price]]/Table2[[#This Row],[Current Month Low]])-1</f>
        <v>2.9880043620501562E-2</v>
      </c>
      <c r="AH736" s="1">
        <f>(Table2[[#This Row],[Current Month High]]/Table2[[#This Row],[Close Price]])-1</f>
        <v>0.13447691656077954</v>
      </c>
      <c r="AI736">
        <v>70.520965692503196</v>
      </c>
      <c r="AJ736">
        <v>2.98800436205015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-0.13</v>
      </c>
      <c r="AM736" t="s">
        <v>3189</v>
      </c>
      <c r="AN736">
        <v>-8.98</v>
      </c>
      <c r="AO736" t="s">
        <v>3189</v>
      </c>
      <c r="AP736">
        <v>-0.13992613618840999</v>
      </c>
      <c r="AQ736">
        <f>(Table2[[#This Row],[Sharpe Ratio]]-AVERAGE(Table2[Sharpe Ratio]))/_xlfn.STDEV.P(Table2[Sharpe Ratio])</f>
        <v>-2.2761586597181194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717</v>
      </c>
      <c r="AT736">
        <f>_xlfn.RANK.AVG(Table2[[#This Row],[6M Return vs Nifty Z-Score]],Table2[6M Return vs Nifty Z-Score])</f>
        <v>689</v>
      </c>
      <c r="AU736">
        <f>_xlfn.RANK.AVG(Table2[[#This Row],[Sharpe Ratio Z-Score]],Table2[Sharpe Ratio Z-Score])</f>
        <v>732</v>
      </c>
      <c r="AV736">
        <f>(Table2[[#This Row],[Rank 1Y]]+Table2[[#This Row],[Rank 6M]]+Table2[[#This Row],[Rank Sharpe]])/3</f>
        <v>712.66666666666663</v>
      </c>
    </row>
    <row r="737" spans="1:48" x14ac:dyDescent="0.3">
      <c r="A737" t="s">
        <v>1753</v>
      </c>
      <c r="B737" t="s">
        <v>1754</v>
      </c>
      <c r="C737" t="s">
        <v>3152</v>
      </c>
      <c r="D737" t="s">
        <v>468</v>
      </c>
      <c r="E737">
        <v>4730.9085704099998</v>
      </c>
      <c r="F737">
        <v>427.9</v>
      </c>
      <c r="G737">
        <v>-58.308427656757701</v>
      </c>
      <c r="H737">
        <f>(Table2[[#This Row],[1Y Return vs Nifty]]-AVERAGE(Table2[1Y Return vs Nifty]))/_xlfn.STDEV.P(Table2[1Y Return vs Nifty])</f>
        <v>-1.4793024401585495</v>
      </c>
      <c r="I737">
        <v>-12.821595575848599</v>
      </c>
      <c r="J737">
        <f>(Table2[[#This Row],[1M Return vs Nifty]]-AVERAGE(Table2[1M Return vs Nifty]))/_xlfn.STDEV.P(Table2[1M Return vs Nifty])</f>
        <v>-1.6214284041704712</v>
      </c>
      <c r="K737">
        <v>-34.826149363539699</v>
      </c>
      <c r="L737">
        <f>(Table2[[#This Row],[6M Return vs Nifty]]-AVERAGE(Table2[6M Return vs Nifty]))/_xlfn.STDEV.P(Table2[6M Return vs Nifty])</f>
        <v>-1.3617424064618182</v>
      </c>
      <c r="M737">
        <v>-6.6204341710127901</v>
      </c>
      <c r="N737">
        <f>(Table2[[#This Row],[1W Return vs Nifty]]-AVERAGE(Table2[1W Return vs Nifty]))/_xlfn.STDEV.P(Table2[1W Return vs Nifty])</f>
        <v>-1.7499705204218921</v>
      </c>
      <c r="O737">
        <v>452.42</v>
      </c>
      <c r="P737">
        <v>497.02059738771999</v>
      </c>
      <c r="Q737">
        <v>581.19880580904703</v>
      </c>
      <c r="R737">
        <v>28.314812423730299</v>
      </c>
      <c r="S737" s="1">
        <f>(Table2[[#This Row],[Close Price]]-Table2[[#This Row],[20D EMA]])/Table2[[#This Row],[20D EMA]]</f>
        <v>-5.4197427169444402E-2</v>
      </c>
      <c r="T737" s="1">
        <f>(Table2[[#This Row],[Close Price]]-Table2[[#This Row],[50D EMA]])/Table2[[#This Row],[50D EMA]]</f>
        <v>-0.13906988513355281</v>
      </c>
      <c r="U737" s="1">
        <f>(Table2[[#This Row],[Close Price]]-Table2[[#This Row],[200D EMA]])/Table2[[#This Row],[200D EMA]]</f>
        <v>-0.26376311216890802</v>
      </c>
      <c r="V737">
        <v>0.73569792863396399</v>
      </c>
      <c r="W737">
        <v>426.8</v>
      </c>
      <c r="X737">
        <v>435.9</v>
      </c>
      <c r="Y737">
        <v>421</v>
      </c>
      <c r="Z737">
        <v>435.9</v>
      </c>
      <c r="AA737">
        <v>418.65</v>
      </c>
      <c r="AB737">
        <v>506.6</v>
      </c>
      <c r="AC737" s="1">
        <f>(Table2[[#This Row],[Close Price]]/Table2[[#This Row],[Day Low]])-1</f>
        <v>2.5773195876288568E-3</v>
      </c>
      <c r="AD737" s="1">
        <f>(Table2[[#This Row],[Day High]]/Table2[[#This Row],[Close Price]])-1</f>
        <v>1.8695956999298824E-2</v>
      </c>
      <c r="AE737" s="1">
        <f>(Table2[[#This Row],[Close Price]]/Table2[[#This Row],[Current Week Low]])-1</f>
        <v>1.6389548693586553E-2</v>
      </c>
      <c r="AF737" s="1">
        <f>(Table2[[#This Row],[Current Week High]]/Table2[[#This Row],[Close Price]])-1</f>
        <v>1.8695956999298824E-2</v>
      </c>
      <c r="AG737" s="1">
        <f>(Table2[[#This Row],[Close Price]]/Table2[[#This Row],[Current Month Low]])-1</f>
        <v>2.2094828615788931E-2</v>
      </c>
      <c r="AH737" s="1">
        <f>(Table2[[#This Row],[Current Month High]]/Table2[[#This Row],[Close Price]])-1</f>
        <v>0.18392147698060302</v>
      </c>
      <c r="AI737">
        <v>81.350782893199295</v>
      </c>
      <c r="AJ737">
        <v>2.20948286157889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-0.16</v>
      </c>
      <c r="AM737" t="s">
        <v>3189</v>
      </c>
      <c r="AN737">
        <v>-7.89</v>
      </c>
      <c r="AO737" t="s">
        <v>3189</v>
      </c>
      <c r="AP737">
        <v>-0.13693955728315199</v>
      </c>
      <c r="AQ737">
        <f>(Table2[[#This Row],[Sharpe Ratio]]-AVERAGE(Table2[Sharpe Ratio]))/_xlfn.STDEV.P(Table2[Sharpe Ratio])</f>
        <v>-2.2416706478777155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726</v>
      </c>
      <c r="AT737">
        <f>_xlfn.RANK.AVG(Table2[[#This Row],[6M Return vs Nifty Z-Score]],Table2[6M Return vs Nifty Z-Score])</f>
        <v>718</v>
      </c>
      <c r="AU737">
        <f>_xlfn.RANK.AVG(Table2[[#This Row],[Sharpe Ratio Z-Score]],Table2[Sharpe Ratio Z-Score])</f>
        <v>731</v>
      </c>
      <c r="AV737">
        <f>(Table2[[#This Row],[Rank 1Y]]+Table2[[#This Row],[Rank 6M]]+Table2[[#This Row],[Rank Sharpe]])/3</f>
        <v>725</v>
      </c>
    </row>
    <row r="738" spans="1:48" x14ac:dyDescent="0.3">
      <c r="A738" t="s">
        <v>2523</v>
      </c>
      <c r="B738" t="s">
        <v>2524</v>
      </c>
      <c r="C738" t="s">
        <v>3144</v>
      </c>
      <c r="D738" t="s">
        <v>54</v>
      </c>
      <c r="E738">
        <v>1904.2674448949999</v>
      </c>
      <c r="F738">
        <v>181.51</v>
      </c>
      <c r="G738">
        <v>-88.462441060857699</v>
      </c>
      <c r="H738">
        <f>(Table2[[#This Row],[1Y Return vs Nifty]]-AVERAGE(Table2[1Y Return vs Nifty]))/_xlfn.STDEV.P(Table2[1Y Return vs Nifty])</f>
        <v>-2.0651541865957483</v>
      </c>
      <c r="I738">
        <v>-2.71723487118948</v>
      </c>
      <c r="J738">
        <f>(Table2[[#This Row],[1M Return vs Nifty]]-AVERAGE(Table2[1M Return vs Nifty]))/_xlfn.STDEV.P(Table2[1M Return vs Nifty])</f>
        <v>-0.68551573151331457</v>
      </c>
      <c r="K738">
        <v>-64.581591819547299</v>
      </c>
      <c r="L738">
        <f>(Table2[[#This Row],[6M Return vs Nifty]]-AVERAGE(Table2[6M Return vs Nifty]))/_xlfn.STDEV.P(Table2[6M Return vs Nifty])</f>
        <v>-2.3239331813026611</v>
      </c>
      <c r="M738">
        <v>3.7669576117278201</v>
      </c>
      <c r="N738">
        <f>(Table2[[#This Row],[1W Return vs Nifty]]-AVERAGE(Table2[1W Return vs Nifty]))/_xlfn.STDEV.P(Table2[1W Return vs Nifty])</f>
        <v>0.44905200572332848</v>
      </c>
      <c r="O738">
        <v>192.13</v>
      </c>
      <c r="P738">
        <v>226.02566759360201</v>
      </c>
      <c r="Q738">
        <v>358.77325698110798</v>
      </c>
      <c r="R738">
        <v>52.738120957328597</v>
      </c>
      <c r="S738" s="1">
        <f>(Table2[[#This Row],[Close Price]]-Table2[[#This Row],[20D EMA]])/Table2[[#This Row],[20D EMA]]</f>
        <v>-5.5275074168531751E-2</v>
      </c>
      <c r="T738" s="1">
        <f>(Table2[[#This Row],[Close Price]]-Table2[[#This Row],[50D EMA]])/Table2[[#This Row],[50D EMA]]</f>
        <v>-0.1969496122610373</v>
      </c>
      <c r="U738" s="1">
        <f>(Table2[[#This Row],[Close Price]]-Table2[[#This Row],[200D EMA]])/Table2[[#This Row],[200D EMA]]</f>
        <v>-0.49408157807715913</v>
      </c>
      <c r="V738">
        <v>1.4911088655537199</v>
      </c>
      <c r="W738">
        <v>180.1</v>
      </c>
      <c r="X738">
        <v>190.58</v>
      </c>
      <c r="Y738">
        <v>178</v>
      </c>
      <c r="Z738">
        <v>194.01</v>
      </c>
      <c r="AA738">
        <v>160.68</v>
      </c>
      <c r="AB738">
        <v>233</v>
      </c>
      <c r="AC738" s="1">
        <f>(Table2[[#This Row],[Close Price]]/Table2[[#This Row],[Day Low]])-1</f>
        <v>7.828983897834485E-3</v>
      </c>
      <c r="AD738" s="1">
        <f>(Table2[[#This Row],[Day High]]/Table2[[#This Row],[Close Price]])-1</f>
        <v>4.9969698639193538E-2</v>
      </c>
      <c r="AE738" s="1">
        <f>(Table2[[#This Row],[Close Price]]/Table2[[#This Row],[Current Week Low]])-1</f>
        <v>1.9719101123595539E-2</v>
      </c>
      <c r="AF738" s="1">
        <f>(Table2[[#This Row],[Current Week High]]/Table2[[#This Row],[Close Price]])-1</f>
        <v>6.8866729105834468E-2</v>
      </c>
      <c r="AG738" s="1">
        <f>(Table2[[#This Row],[Close Price]]/Table2[[#This Row],[Current Month Low]])-1</f>
        <v>0.12963654468508823</v>
      </c>
      <c r="AH738" s="1">
        <f>(Table2[[#This Row],[Current Month High]]/Table2[[#This Row],[Close Price]])-1</f>
        <v>0.28367583053275314</v>
      </c>
      <c r="AI738">
        <v>271.79769709657802</v>
      </c>
      <c r="AJ738">
        <v>12.9636544685088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-0.39</v>
      </c>
      <c r="AM738" t="s">
        <v>3189</v>
      </c>
      <c r="AN738">
        <v>-6.39</v>
      </c>
      <c r="AO738" t="s">
        <v>3189</v>
      </c>
      <c r="AP738">
        <v>-0.10093403317313999</v>
      </c>
      <c r="AQ738">
        <f>(Table2[[#This Row],[Sharpe Ratio]]-AVERAGE(Table2[Sharpe Ratio]))/_xlfn.STDEV.P(Table2[Sharpe Ratio])</f>
        <v>-1.8258909275964652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711</v>
      </c>
      <c r="AV738">
        <f>(Table2[[#This Row],[Rank 1Y]]+Table2[[#This Row],[Rank 6M]]+Table2[[#This Row],[Rank Sharpe]])/3</f>
        <v>728.33333333333337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0B6D-7999-49D2-ADD7-CB721D187087}">
  <dimension ref="A1:Q1483"/>
  <sheetViews>
    <sheetView topLeftCell="E1" workbookViewId="0">
      <selection activeCell="J2" sqref="J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3141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3142</v>
      </c>
      <c r="D2" t="s">
        <v>18</v>
      </c>
      <c r="E2">
        <v>1719693.9478778399</v>
      </c>
      <c r="F2">
        <v>1270.8</v>
      </c>
      <c r="G2">
        <v>-12.2151293014452</v>
      </c>
      <c r="H2">
        <v>-1.49002747763029</v>
      </c>
      <c r="I2">
        <v>-17.214436593701301</v>
      </c>
      <c r="J2">
        <v>2.2240322370267598</v>
      </c>
      <c r="K2">
        <v>1343.79541931379</v>
      </c>
      <c r="L2">
        <v>1396.2540153801799</v>
      </c>
      <c r="M2">
        <v>45.218606639648399</v>
      </c>
      <c r="N2">
        <v>0.96275645729216197</v>
      </c>
      <c r="O2">
        <v>26.597418948693701</v>
      </c>
      <c r="P2">
        <v>7.2450314359255596</v>
      </c>
      <c r="Q2">
        <v>-3.9070773607905999E-2</v>
      </c>
    </row>
    <row r="3" spans="1:17" x14ac:dyDescent="0.3">
      <c r="A3" t="s">
        <v>19</v>
      </c>
      <c r="B3" t="s">
        <v>20</v>
      </c>
      <c r="C3" t="s">
        <v>3143</v>
      </c>
      <c r="D3" t="s">
        <v>21</v>
      </c>
      <c r="E3">
        <v>1535841.97051582</v>
      </c>
      <c r="F3">
        <v>4244.8999999999996</v>
      </c>
      <c r="G3">
        <v>4.61811201920675</v>
      </c>
      <c r="H3">
        <v>8.1904795408256295</v>
      </c>
      <c r="I3">
        <v>6.0644806859931704</v>
      </c>
      <c r="J3">
        <v>3.9350650789172299</v>
      </c>
      <c r="K3">
        <v>4184.7455154457502</v>
      </c>
      <c r="L3">
        <v>4071.7584182118499</v>
      </c>
      <c r="M3">
        <v>56.338497111130302</v>
      </c>
      <c r="N3">
        <v>1.1086163180605699</v>
      </c>
      <c r="O3">
        <v>8.1827604890574595</v>
      </c>
      <c r="P3">
        <v>23.6498689193125</v>
      </c>
      <c r="Q3">
        <v>-3.0970576875852002E-2</v>
      </c>
    </row>
    <row r="4" spans="1:17" x14ac:dyDescent="0.3">
      <c r="A4" t="s">
        <v>22</v>
      </c>
      <c r="B4" t="s">
        <v>23</v>
      </c>
      <c r="C4" t="s">
        <v>3144</v>
      </c>
      <c r="D4" t="s">
        <v>24</v>
      </c>
      <c r="E4">
        <v>1370490.6174246401</v>
      </c>
      <c r="F4">
        <v>1812.3</v>
      </c>
      <c r="G4">
        <v>-1.6782513613801899</v>
      </c>
      <c r="H4">
        <v>5.9013303527515202</v>
      </c>
      <c r="I4">
        <v>13.9296145880989</v>
      </c>
      <c r="J4">
        <v>1.4164337074053499</v>
      </c>
      <c r="K4">
        <v>1716.0888080560701</v>
      </c>
      <c r="L4">
        <v>1634.94232377413</v>
      </c>
      <c r="M4">
        <v>64.5798078658365</v>
      </c>
      <c r="N4">
        <v>2.0457932344531899</v>
      </c>
      <c r="O4">
        <v>0.278651437399979</v>
      </c>
      <c r="P4">
        <v>32.910417659785097</v>
      </c>
      <c r="Q4">
        <v>-3.9605189608230999E-2</v>
      </c>
    </row>
    <row r="5" spans="1:17" x14ac:dyDescent="0.3">
      <c r="A5" t="s">
        <v>25</v>
      </c>
      <c r="B5" t="s">
        <v>26</v>
      </c>
      <c r="C5" t="s">
        <v>3145</v>
      </c>
      <c r="D5" t="s">
        <v>27</v>
      </c>
      <c r="E5">
        <v>933754.19666368002</v>
      </c>
      <c r="F5">
        <v>1560.4</v>
      </c>
      <c r="G5">
        <v>39.949935377003499</v>
      </c>
      <c r="H5">
        <v>-3.2719034698314502</v>
      </c>
      <c r="I5">
        <v>9.3279141503554293</v>
      </c>
      <c r="J5">
        <v>0.28840345287942598</v>
      </c>
      <c r="K5">
        <v>1598.26369602114</v>
      </c>
      <c r="L5">
        <v>1435.3039695355999</v>
      </c>
      <c r="M5">
        <v>43.0277178579883</v>
      </c>
      <c r="N5">
        <v>1.07940889754221</v>
      </c>
      <c r="O5">
        <v>14.0092284029735</v>
      </c>
      <c r="P5">
        <v>62.5416666666666</v>
      </c>
      <c r="Q5">
        <v>0.13958169290090999</v>
      </c>
    </row>
    <row r="6" spans="1:17" x14ac:dyDescent="0.3">
      <c r="A6" t="s">
        <v>28</v>
      </c>
      <c r="B6" t="s">
        <v>29</v>
      </c>
      <c r="C6" t="s">
        <v>3144</v>
      </c>
      <c r="D6" t="s">
        <v>24</v>
      </c>
      <c r="E6">
        <v>907634.31766143499</v>
      </c>
      <c r="F6">
        <v>1286.3499999999999</v>
      </c>
      <c r="G6">
        <v>20.3064088887817</v>
      </c>
      <c r="H6">
        <v>2.6538383113401198</v>
      </c>
      <c r="I6">
        <v>9.6617029980985905</v>
      </c>
      <c r="J6">
        <v>2.0238418811381802</v>
      </c>
      <c r="K6">
        <v>1265.81708681803</v>
      </c>
      <c r="L6">
        <v>1180.3723987778401</v>
      </c>
      <c r="M6">
        <v>54.344637453470597</v>
      </c>
      <c r="N6">
        <v>0.97306155441569697</v>
      </c>
      <c r="O6">
        <v>5.9081898394682497</v>
      </c>
      <c r="P6">
        <v>39.562764456981597</v>
      </c>
      <c r="Q6">
        <v>0.101498785379219</v>
      </c>
    </row>
    <row r="7" spans="1:17" x14ac:dyDescent="0.3">
      <c r="A7" t="s">
        <v>30</v>
      </c>
      <c r="B7" t="s">
        <v>31</v>
      </c>
      <c r="C7" t="s">
        <v>3143</v>
      </c>
      <c r="D7" t="s">
        <v>21</v>
      </c>
      <c r="E7">
        <v>769026.22333823401</v>
      </c>
      <c r="F7">
        <v>1856.65</v>
      </c>
      <c r="G7">
        <v>13.161876739613801</v>
      </c>
      <c r="H7">
        <v>4.2467571240666802</v>
      </c>
      <c r="I7">
        <v>22.074026429791701</v>
      </c>
      <c r="J7">
        <v>0.93733188395221101</v>
      </c>
      <c r="K7">
        <v>1859.67274189261</v>
      </c>
      <c r="L7">
        <v>1730.08017671417</v>
      </c>
      <c r="M7">
        <v>47.1990822328859</v>
      </c>
      <c r="N7">
        <v>1.0652576174778701</v>
      </c>
      <c r="O7">
        <v>7.2603883338270503</v>
      </c>
      <c r="P7">
        <v>36.684212463650702</v>
      </c>
      <c r="Q7">
        <v>-4.1028667914380999E-2</v>
      </c>
    </row>
    <row r="8" spans="1:17" x14ac:dyDescent="0.3">
      <c r="A8" t="s">
        <v>32</v>
      </c>
      <c r="B8" t="s">
        <v>33</v>
      </c>
      <c r="C8" t="s">
        <v>3144</v>
      </c>
      <c r="D8" t="s">
        <v>34</v>
      </c>
      <c r="E8">
        <v>748641.75155209005</v>
      </c>
      <c r="F8">
        <v>838.85</v>
      </c>
      <c r="G8">
        <v>28.477295107391001</v>
      </c>
      <c r="H8">
        <v>7.8725018539657396</v>
      </c>
      <c r="I8">
        <v>-3.5562417399955302</v>
      </c>
      <c r="J8">
        <v>2.7663513652199399</v>
      </c>
      <c r="K8">
        <v>816.67729622659203</v>
      </c>
      <c r="L8">
        <v>782.98042442078304</v>
      </c>
      <c r="M8">
        <v>57.876058844375201</v>
      </c>
      <c r="N8">
        <v>1.0141547655824401</v>
      </c>
      <c r="O8">
        <v>8.7202718006794893</v>
      </c>
      <c r="P8">
        <v>49.500980217429998</v>
      </c>
      <c r="Q8">
        <v>7.4650669080397997E-2</v>
      </c>
    </row>
    <row r="9" spans="1:17" x14ac:dyDescent="0.3">
      <c r="A9" t="s">
        <v>35</v>
      </c>
      <c r="B9" t="s">
        <v>36</v>
      </c>
      <c r="C9" t="s">
        <v>3146</v>
      </c>
      <c r="D9" t="s">
        <v>37</v>
      </c>
      <c r="E9">
        <v>594138.45480398997</v>
      </c>
      <c r="F9">
        <v>474.9</v>
      </c>
      <c r="G9">
        <v>-10.653138878837501</v>
      </c>
      <c r="H9">
        <v>0.64714290526220797</v>
      </c>
      <c r="I9">
        <v>6.2166317199380101</v>
      </c>
      <c r="J9">
        <v>0.78592488385965698</v>
      </c>
      <c r="K9">
        <v>483.93976335777398</v>
      </c>
      <c r="L9">
        <v>468.10598894115901</v>
      </c>
      <c r="M9">
        <v>50.438130718583999</v>
      </c>
      <c r="N9">
        <v>1.0326354647088101</v>
      </c>
      <c r="O9">
        <v>11.286586649821</v>
      </c>
      <c r="P9">
        <v>18.918242143483099</v>
      </c>
      <c r="Q9">
        <v>0.119383572578056</v>
      </c>
    </row>
    <row r="10" spans="1:17" x14ac:dyDescent="0.3">
      <c r="A10" t="s">
        <v>38</v>
      </c>
      <c r="B10" t="s">
        <v>39</v>
      </c>
      <c r="C10" t="s">
        <v>3144</v>
      </c>
      <c r="D10" t="s">
        <v>40</v>
      </c>
      <c r="E10">
        <v>593664.28421585995</v>
      </c>
      <c r="F10">
        <v>938.6</v>
      </c>
      <c r="G10">
        <v>15.655230521284</v>
      </c>
      <c r="H10">
        <v>2.7492443587115001</v>
      </c>
      <c r="I10">
        <v>-12.100779215583101</v>
      </c>
      <c r="J10">
        <v>0.33075417552438902</v>
      </c>
      <c r="K10">
        <v>946.56643374630698</v>
      </c>
      <c r="L10">
        <v>955.668570383766</v>
      </c>
      <c r="M10">
        <v>67.581846873523503</v>
      </c>
      <c r="N10">
        <v>1.04331044828993</v>
      </c>
      <c r="O10">
        <v>30.1939058171745</v>
      </c>
      <c r="P10">
        <v>40.688001199130603</v>
      </c>
      <c r="Q10">
        <v>-3.2120159410537003E-2</v>
      </c>
    </row>
    <row r="11" spans="1:17" x14ac:dyDescent="0.3">
      <c r="A11" t="s">
        <v>41</v>
      </c>
      <c r="B11" t="s">
        <v>42</v>
      </c>
      <c r="C11" t="s">
        <v>3146</v>
      </c>
      <c r="D11" t="s">
        <v>43</v>
      </c>
      <c r="E11">
        <v>578516.36052963999</v>
      </c>
      <c r="F11">
        <v>2462.1999999999998</v>
      </c>
      <c r="G11">
        <v>-21.1758642814867</v>
      </c>
      <c r="H11">
        <v>-0.34439324214393102</v>
      </c>
      <c r="I11">
        <v>-1.71758623556585</v>
      </c>
      <c r="J11">
        <v>0.98675707784233202</v>
      </c>
      <c r="K11">
        <v>2603.37930337548</v>
      </c>
      <c r="L11">
        <v>2597.4279135491802</v>
      </c>
      <c r="M11">
        <v>47.435738915694401</v>
      </c>
      <c r="N11">
        <v>1.07217271103379</v>
      </c>
      <c r="O11">
        <v>23.2637478677605</v>
      </c>
      <c r="P11">
        <v>13.3583481043253</v>
      </c>
      <c r="Q11">
        <v>-5.6441304886711001E-2</v>
      </c>
    </row>
    <row r="12" spans="1:17" x14ac:dyDescent="0.3">
      <c r="A12" t="s">
        <v>44</v>
      </c>
      <c r="B12" t="s">
        <v>45</v>
      </c>
      <c r="C12" t="s">
        <v>3147</v>
      </c>
      <c r="D12" t="s">
        <v>46</v>
      </c>
      <c r="E12">
        <v>504129.76644417498</v>
      </c>
      <c r="F12">
        <v>3666.05</v>
      </c>
      <c r="G12">
        <v>1.03501283348156</v>
      </c>
      <c r="H12">
        <v>13.1779572912217</v>
      </c>
      <c r="I12">
        <v>-4.2680825707464098</v>
      </c>
      <c r="J12">
        <v>2.5960647773623799</v>
      </c>
      <c r="K12">
        <v>3587.5136695700198</v>
      </c>
      <c r="L12">
        <v>3503.0713697081401</v>
      </c>
      <c r="M12">
        <v>57.787878368547801</v>
      </c>
      <c r="N12">
        <v>0.88996973737327301</v>
      </c>
      <c r="O12">
        <v>6.9243463673435999</v>
      </c>
      <c r="P12">
        <v>20.792421746293201</v>
      </c>
      <c r="Q12">
        <v>0.11000624835527301</v>
      </c>
    </row>
    <row r="13" spans="1:17" x14ac:dyDescent="0.3">
      <c r="A13" t="s">
        <v>47</v>
      </c>
      <c r="B13" t="s">
        <v>48</v>
      </c>
      <c r="C13" t="s">
        <v>3143</v>
      </c>
      <c r="D13" t="s">
        <v>21</v>
      </c>
      <c r="E13">
        <v>498172.06980840903</v>
      </c>
      <c r="F13">
        <v>1891.05</v>
      </c>
      <c r="G13">
        <v>23.392029056347202</v>
      </c>
      <c r="H13">
        <v>3.76104707959606</v>
      </c>
      <c r="I13">
        <v>34.728903458799799</v>
      </c>
      <c r="J13">
        <v>0.81520708102705497</v>
      </c>
      <c r="K13">
        <v>1810.8532908972099</v>
      </c>
      <c r="L13">
        <v>1630.03668396014</v>
      </c>
      <c r="M13">
        <v>43.572118789045902</v>
      </c>
      <c r="N13">
        <v>1.0449264231881901</v>
      </c>
      <c r="O13">
        <v>1.5282515004891399</v>
      </c>
      <c r="P13">
        <v>53.121457489878502</v>
      </c>
      <c r="Q13">
        <v>4.0412953359998997E-2</v>
      </c>
    </row>
    <row r="14" spans="1:17" x14ac:dyDescent="0.3">
      <c r="A14" t="s">
        <v>49</v>
      </c>
      <c r="B14" t="s">
        <v>50</v>
      </c>
      <c r="C14" t="s">
        <v>3148</v>
      </c>
      <c r="D14" t="s">
        <v>51</v>
      </c>
      <c r="E14">
        <v>416104.66717224999</v>
      </c>
      <c r="F14">
        <v>1734.25</v>
      </c>
      <c r="G14">
        <v>25.3363118832577</v>
      </c>
      <c r="H14">
        <v>-4.4520673096944199</v>
      </c>
      <c r="I14">
        <v>13.904251629552499</v>
      </c>
      <c r="J14">
        <v>-3.68628609394964</v>
      </c>
      <c r="K14">
        <v>1812.72329249518</v>
      </c>
      <c r="L14">
        <v>1653.83184656198</v>
      </c>
      <c r="M14">
        <v>29.2532915806684</v>
      </c>
      <c r="N14">
        <v>1.0472175663954899</v>
      </c>
      <c r="O14">
        <v>13.0373360242179</v>
      </c>
      <c r="P14">
        <v>46.411988180666903</v>
      </c>
      <c r="Q14">
        <v>0.132988738361107</v>
      </c>
    </row>
    <row r="15" spans="1:17" x14ac:dyDescent="0.3">
      <c r="A15" t="s">
        <v>52</v>
      </c>
      <c r="B15" t="s">
        <v>53</v>
      </c>
      <c r="C15" t="s">
        <v>3144</v>
      </c>
      <c r="D15" t="s">
        <v>54</v>
      </c>
      <c r="E15">
        <v>402713.77557180001</v>
      </c>
      <c r="F15">
        <v>6509.4</v>
      </c>
      <c r="G15">
        <v>-26.159438183243999</v>
      </c>
      <c r="H15">
        <v>-1.35788830381614</v>
      </c>
      <c r="I15">
        <v>-9.7736242321252895</v>
      </c>
      <c r="J15">
        <v>-0.19840932984229601</v>
      </c>
      <c r="K15">
        <v>6898.3828655732004</v>
      </c>
      <c r="L15">
        <v>6997.5006884742297</v>
      </c>
      <c r="M15">
        <v>36.909124936646201</v>
      </c>
      <c r="N15">
        <v>0.75426323913556403</v>
      </c>
      <c r="O15">
        <v>20.2875841091344</v>
      </c>
      <c r="P15">
        <v>5.1973237661204301</v>
      </c>
      <c r="Q15">
        <v>-7.3439228749192995E-2</v>
      </c>
    </row>
    <row r="16" spans="1:17" x14ac:dyDescent="0.3">
      <c r="A16" t="s">
        <v>55</v>
      </c>
      <c r="B16" t="s">
        <v>56</v>
      </c>
      <c r="C16" t="s">
        <v>3149</v>
      </c>
      <c r="D16" t="s">
        <v>57</v>
      </c>
      <c r="E16">
        <v>351067.79738146998</v>
      </c>
      <c r="F16">
        <v>362.05</v>
      </c>
      <c r="G16">
        <v>20.1854964257173</v>
      </c>
      <c r="H16">
        <v>-6.22792628730621</v>
      </c>
      <c r="I16">
        <v>-5.3994724823730698</v>
      </c>
      <c r="J16">
        <v>-0.94651643132444996</v>
      </c>
      <c r="K16">
        <v>395.13481081820203</v>
      </c>
      <c r="L16">
        <v>370.46139367919398</v>
      </c>
      <c r="M16">
        <v>34.886228474356201</v>
      </c>
      <c r="N16">
        <v>1.0298168101194101</v>
      </c>
      <c r="O16">
        <v>23.864107167518299</v>
      </c>
      <c r="P16">
        <v>42.736053617189</v>
      </c>
      <c r="Q16">
        <v>0.166333610749271</v>
      </c>
    </row>
    <row r="17" spans="1:17" x14ac:dyDescent="0.3">
      <c r="A17" t="s">
        <v>58</v>
      </c>
      <c r="B17" t="s">
        <v>59</v>
      </c>
      <c r="C17" t="s">
        <v>3144</v>
      </c>
      <c r="D17" t="s">
        <v>24</v>
      </c>
      <c r="E17">
        <v>350453.31457799999</v>
      </c>
      <c r="F17">
        <v>1132.5</v>
      </c>
      <c r="G17">
        <v>-7.6499880856043401</v>
      </c>
      <c r="H17">
        <v>-1.6567744645201199</v>
      </c>
      <c r="I17">
        <v>-8.7838351108482406</v>
      </c>
      <c r="J17">
        <v>-1.2505358825344099</v>
      </c>
      <c r="K17">
        <v>1167.2016877271501</v>
      </c>
      <c r="L17">
        <v>1149.53363082584</v>
      </c>
      <c r="M17">
        <v>39.436999435855</v>
      </c>
      <c r="N17">
        <v>1.16766464322184</v>
      </c>
      <c r="O17">
        <v>18.291390728476799</v>
      </c>
      <c r="P17">
        <v>13.739078035552801</v>
      </c>
      <c r="Q17">
        <v>5.6681821159692003E-2</v>
      </c>
    </row>
    <row r="18" spans="1:17" x14ac:dyDescent="0.3">
      <c r="A18" t="s">
        <v>60</v>
      </c>
      <c r="B18" t="s">
        <v>61</v>
      </c>
      <c r="C18" t="s">
        <v>3144</v>
      </c>
      <c r="D18" t="s">
        <v>24</v>
      </c>
      <c r="E18">
        <v>349757.837268</v>
      </c>
      <c r="F18">
        <v>1759.2</v>
      </c>
      <c r="G18">
        <v>-17.883430671595899</v>
      </c>
      <c r="H18">
        <v>2.6115915042053199</v>
      </c>
      <c r="I18">
        <v>-1.2220227198610201</v>
      </c>
      <c r="J18">
        <v>1.3997620168665199</v>
      </c>
      <c r="K18">
        <v>1778.27575765048</v>
      </c>
      <c r="L18">
        <v>1782.72453162584</v>
      </c>
      <c r="M18">
        <v>51.288866006970402</v>
      </c>
      <c r="N18">
        <v>0.79338537629061101</v>
      </c>
      <c r="O18">
        <v>10.391086857662501</v>
      </c>
      <c r="P18">
        <v>13.9488939987693</v>
      </c>
      <c r="Q18">
        <v>-0.108050959302059</v>
      </c>
    </row>
    <row r="19" spans="1:17" x14ac:dyDescent="0.3">
      <c r="A19" t="s">
        <v>62</v>
      </c>
      <c r="B19" t="s">
        <v>63</v>
      </c>
      <c r="C19" t="s">
        <v>3150</v>
      </c>
      <c r="D19" t="s">
        <v>64</v>
      </c>
      <c r="E19">
        <v>347462.84326999</v>
      </c>
      <c r="F19">
        <v>2898.7</v>
      </c>
      <c r="G19">
        <v>71.637428852483097</v>
      </c>
      <c r="H19">
        <v>11.9109578509673</v>
      </c>
      <c r="I19">
        <v>9.0671586608754708</v>
      </c>
      <c r="J19">
        <v>-0.56922880255234198</v>
      </c>
      <c r="K19">
        <v>2909.2803084073198</v>
      </c>
      <c r="L19">
        <v>2574.3022991349699</v>
      </c>
      <c r="M19">
        <v>44.996502715468502</v>
      </c>
      <c r="N19">
        <v>1.09774788491825</v>
      </c>
      <c r="O19">
        <v>11.156725428640399</v>
      </c>
      <c r="P19">
        <v>87.964854261907007</v>
      </c>
      <c r="Q19">
        <v>0.18869393237589199</v>
      </c>
    </row>
    <row r="20" spans="1:17" x14ac:dyDescent="0.3">
      <c r="A20" t="s">
        <v>65</v>
      </c>
      <c r="B20" t="s">
        <v>66</v>
      </c>
      <c r="C20" t="s">
        <v>3150</v>
      </c>
      <c r="D20" t="s">
        <v>64</v>
      </c>
      <c r="E20">
        <v>344266.10249139002</v>
      </c>
      <c r="F20">
        <v>10949.85</v>
      </c>
      <c r="G20">
        <v>-15.291514322214701</v>
      </c>
      <c r="H20">
        <v>-2.53789942993183</v>
      </c>
      <c r="I20">
        <v>-19.061094080387701</v>
      </c>
      <c r="J20">
        <v>-1.4818466246128601</v>
      </c>
      <c r="K20">
        <v>11642.253614040999</v>
      </c>
      <c r="L20">
        <v>11810.4268188799</v>
      </c>
      <c r="M20">
        <v>39.984529257712197</v>
      </c>
      <c r="N20">
        <v>0.88645039641312895</v>
      </c>
      <c r="O20">
        <v>24.9332182632638</v>
      </c>
      <c r="P20">
        <v>12.448588725205701</v>
      </c>
      <c r="Q20">
        <v>3.1067374941801999E-2</v>
      </c>
    </row>
    <row r="21" spans="1:17" x14ac:dyDescent="0.3">
      <c r="A21" t="s">
        <v>67</v>
      </c>
      <c r="B21" t="s">
        <v>68</v>
      </c>
      <c r="C21" t="s">
        <v>3142</v>
      </c>
      <c r="D21" t="s">
        <v>69</v>
      </c>
      <c r="E21">
        <v>317274.64157531998</v>
      </c>
      <c r="F21">
        <v>252.2</v>
      </c>
      <c r="G21">
        <v>10.8824274536092</v>
      </c>
      <c r="H21">
        <v>-0.69005921047566698</v>
      </c>
      <c r="I21">
        <v>-12.539541017277299</v>
      </c>
      <c r="J21">
        <v>0.310223302640455</v>
      </c>
      <c r="K21">
        <v>271.708794786201</v>
      </c>
      <c r="L21">
        <v>272.15782463669098</v>
      </c>
      <c r="M21">
        <v>44.098171121931699</v>
      </c>
      <c r="N21">
        <v>0.971344820254751</v>
      </c>
      <c r="O21">
        <v>36.796193497224401</v>
      </c>
      <c r="P21">
        <v>33.864118895966001</v>
      </c>
      <c r="Q21">
        <v>5.2943952757087999E-2</v>
      </c>
    </row>
    <row r="22" spans="1:17" x14ac:dyDescent="0.3">
      <c r="A22" t="s">
        <v>70</v>
      </c>
      <c r="B22" t="s">
        <v>71</v>
      </c>
      <c r="C22" t="s">
        <v>3151</v>
      </c>
      <c r="D22" t="s">
        <v>72</v>
      </c>
      <c r="E22">
        <v>316961.55270846002</v>
      </c>
      <c r="F22">
        <v>10997.8</v>
      </c>
      <c r="G22">
        <v>5.7937774030562297</v>
      </c>
      <c r="H22">
        <v>2.9853034874405102</v>
      </c>
      <c r="I22">
        <v>3.5624046533481102</v>
      </c>
      <c r="J22">
        <v>2.3709381107882401</v>
      </c>
      <c r="K22">
        <v>11168.5900331499</v>
      </c>
      <c r="L22">
        <v>10706.4699494747</v>
      </c>
      <c r="M22">
        <v>46.837536585431501</v>
      </c>
      <c r="N22">
        <v>1.0794553645028999</v>
      </c>
      <c r="O22">
        <v>10.367528051064699</v>
      </c>
      <c r="P22">
        <v>28.056356067883399</v>
      </c>
      <c r="Q22">
        <v>3.4417360767644997E-2</v>
      </c>
    </row>
    <row r="23" spans="1:17" x14ac:dyDescent="0.3">
      <c r="A23" t="s">
        <v>73</v>
      </c>
      <c r="B23" t="s">
        <v>74</v>
      </c>
      <c r="C23" t="s">
        <v>3149</v>
      </c>
      <c r="D23" t="s">
        <v>75</v>
      </c>
      <c r="E23">
        <v>310314.64642093499</v>
      </c>
      <c r="F23">
        <v>333.65</v>
      </c>
      <c r="G23">
        <v>38.4959415352644</v>
      </c>
      <c r="H23">
        <v>9.2057714961329609</v>
      </c>
      <c r="I23">
        <v>2.1829320436552</v>
      </c>
      <c r="J23">
        <v>4.2491200416971999</v>
      </c>
      <c r="K23">
        <v>328.390068615014</v>
      </c>
      <c r="L23">
        <v>309.10781211748201</v>
      </c>
      <c r="M23">
        <v>57.478553513712399</v>
      </c>
      <c r="N23">
        <v>1.2173775029439799</v>
      </c>
      <c r="O23">
        <v>9.7707178180728391</v>
      </c>
      <c r="P23">
        <v>60.216086434573803</v>
      </c>
      <c r="Q23">
        <v>0.100128856682121</v>
      </c>
    </row>
    <row r="24" spans="1:17" x14ac:dyDescent="0.3">
      <c r="A24" t="s">
        <v>76</v>
      </c>
      <c r="B24" t="s">
        <v>77</v>
      </c>
      <c r="C24" t="s">
        <v>3143</v>
      </c>
      <c r="D24" t="s">
        <v>21</v>
      </c>
      <c r="E24">
        <v>299039.82589963998</v>
      </c>
      <c r="F24">
        <v>572.20000000000005</v>
      </c>
      <c r="G24">
        <v>26.647853709478301</v>
      </c>
      <c r="H24">
        <v>8.7199145915552307</v>
      </c>
      <c r="I24">
        <v>20.986029628246101</v>
      </c>
      <c r="J24">
        <v>0.84302312889165498</v>
      </c>
      <c r="K24">
        <v>552.18765937149601</v>
      </c>
      <c r="L24">
        <v>511.47097913867702</v>
      </c>
      <c r="M24">
        <v>52.334259988352898</v>
      </c>
      <c r="N24">
        <v>0.90318993509120205</v>
      </c>
      <c r="O24">
        <v>4.1593848304788397</v>
      </c>
      <c r="P24">
        <v>45.560925973034799</v>
      </c>
      <c r="Q24">
        <v>-8.5040859521906001E-2</v>
      </c>
    </row>
    <row r="25" spans="1:17" x14ac:dyDescent="0.3">
      <c r="A25" t="s">
        <v>78</v>
      </c>
      <c r="B25" t="s">
        <v>79</v>
      </c>
      <c r="C25" t="s">
        <v>3152</v>
      </c>
      <c r="D25" t="s">
        <v>80</v>
      </c>
      <c r="E25">
        <v>298731.76087499998</v>
      </c>
      <c r="F25">
        <v>4466.8500000000004</v>
      </c>
      <c r="G25">
        <v>75.422041441364996</v>
      </c>
      <c r="H25">
        <v>8.7631982977028091</v>
      </c>
      <c r="I25">
        <v>-15.4971617329858</v>
      </c>
      <c r="J25">
        <v>7.7965556154637499</v>
      </c>
      <c r="K25">
        <v>4370.4674367960497</v>
      </c>
      <c r="L25">
        <v>4136.0517569384201</v>
      </c>
      <c r="M25">
        <v>68.426458446088901</v>
      </c>
      <c r="N25">
        <v>1.3113977108044499</v>
      </c>
      <c r="O25">
        <v>27.041427404099</v>
      </c>
      <c r="P25">
        <v>97.124889673433302</v>
      </c>
      <c r="Q25">
        <v>0.25085514268322401</v>
      </c>
    </row>
    <row r="26" spans="1:17" x14ac:dyDescent="0.3">
      <c r="A26" t="s">
        <v>81</v>
      </c>
      <c r="B26" t="s">
        <v>82</v>
      </c>
      <c r="C26" t="s">
        <v>3150</v>
      </c>
      <c r="D26" t="s">
        <v>64</v>
      </c>
      <c r="E26">
        <v>286914.90374648501</v>
      </c>
      <c r="F26">
        <v>779.45</v>
      </c>
      <c r="G26">
        <v>-7.8395743925599097</v>
      </c>
      <c r="H26">
        <v>-8.1291079114755505</v>
      </c>
      <c r="I26">
        <v>-22.223157607931</v>
      </c>
      <c r="J26">
        <v>-1.59340037868609</v>
      </c>
      <c r="K26">
        <v>868.63094321103495</v>
      </c>
      <c r="L26">
        <v>909.69265153732397</v>
      </c>
      <c r="M26">
        <v>35.954667353510203</v>
      </c>
      <c r="N26">
        <v>0.94925681070499202</v>
      </c>
      <c r="O26">
        <v>51.260504201680597</v>
      </c>
      <c r="P26">
        <v>15.602521319985099</v>
      </c>
      <c r="Q26">
        <v>4.9608719369938999E-2</v>
      </c>
    </row>
    <row r="27" spans="1:17" x14ac:dyDescent="0.3">
      <c r="A27" t="s">
        <v>83</v>
      </c>
      <c r="B27" t="s">
        <v>84</v>
      </c>
      <c r="C27" t="s">
        <v>3153</v>
      </c>
      <c r="D27" t="s">
        <v>85</v>
      </c>
      <c r="E27">
        <v>284949.98409609997</v>
      </c>
      <c r="F27">
        <v>3212.35</v>
      </c>
      <c r="G27">
        <v>-24.613051803085298</v>
      </c>
      <c r="H27">
        <v>1.8084755459623201</v>
      </c>
      <c r="I27">
        <v>-10.2622782947847</v>
      </c>
      <c r="J27">
        <v>-0.63230277401966495</v>
      </c>
      <c r="K27">
        <v>3356.4523325298601</v>
      </c>
      <c r="L27">
        <v>3421.2594820975</v>
      </c>
      <c r="M27">
        <v>42.748002972811399</v>
      </c>
      <c r="N27">
        <v>1.1394238191324899</v>
      </c>
      <c r="O27">
        <v>21.0002023440783</v>
      </c>
      <c r="P27">
        <v>5.1282051282051304</v>
      </c>
      <c r="Q27">
        <v>8.9951371949590006E-3</v>
      </c>
    </row>
    <row r="28" spans="1:17" x14ac:dyDescent="0.3">
      <c r="A28" t="s">
        <v>86</v>
      </c>
      <c r="B28" t="s">
        <v>87</v>
      </c>
      <c r="C28" t="s">
        <v>3154</v>
      </c>
      <c r="D28" t="s">
        <v>88</v>
      </c>
      <c r="E28">
        <v>281285.38546458998</v>
      </c>
      <c r="F28">
        <v>2437.1</v>
      </c>
      <c r="G28">
        <v>-21.294289388274599</v>
      </c>
      <c r="H28">
        <v>-9.4184679617880995</v>
      </c>
      <c r="I28">
        <v>-29.357439713475902</v>
      </c>
      <c r="J28">
        <v>-7.9907597015450298</v>
      </c>
      <c r="K28">
        <v>2818.6163261809102</v>
      </c>
      <c r="L28">
        <v>2949.7936970799501</v>
      </c>
      <c r="M28">
        <v>42.320490895944097</v>
      </c>
      <c r="N28">
        <v>4.0051305619413196</v>
      </c>
      <c r="O28">
        <v>53.621107053465103</v>
      </c>
      <c r="P28">
        <v>20.350617283950601</v>
      </c>
      <c r="Q28">
        <v>4.2944441219947997E-2</v>
      </c>
    </row>
    <row r="29" spans="1:17" x14ac:dyDescent="0.3">
      <c r="A29" t="s">
        <v>89</v>
      </c>
      <c r="B29" t="s">
        <v>90</v>
      </c>
      <c r="C29" t="s">
        <v>3152</v>
      </c>
      <c r="D29" t="s">
        <v>91</v>
      </c>
      <c r="E29">
        <v>264241.41470999998</v>
      </c>
      <c r="F29">
        <v>7420</v>
      </c>
      <c r="G29">
        <v>83.709667847384395</v>
      </c>
      <c r="H29">
        <v>11.0232814208736</v>
      </c>
      <c r="I29">
        <v>-0.52178741350444702</v>
      </c>
      <c r="J29">
        <v>9.4992275381286806</v>
      </c>
      <c r="K29">
        <v>7066.9588018524501</v>
      </c>
      <c r="L29">
        <v>6427.38240763059</v>
      </c>
      <c r="M29">
        <v>70.429105792546906</v>
      </c>
      <c r="N29">
        <v>1.6355022148346301</v>
      </c>
      <c r="O29">
        <v>9.5673854447439304</v>
      </c>
      <c r="P29">
        <v>107.520521318398</v>
      </c>
      <c r="Q29">
        <v>0.170879291662934</v>
      </c>
    </row>
    <row r="30" spans="1:17" x14ac:dyDescent="0.3">
      <c r="A30" t="s">
        <v>92</v>
      </c>
      <c r="B30" t="s">
        <v>93</v>
      </c>
      <c r="C30" t="s">
        <v>3142</v>
      </c>
      <c r="D30" t="s">
        <v>94</v>
      </c>
      <c r="E30">
        <v>255876.48013703999</v>
      </c>
      <c r="F30">
        <v>415.2</v>
      </c>
      <c r="G30">
        <v>1.7576796024224699</v>
      </c>
      <c r="H30">
        <v>-6.0150360908923197</v>
      </c>
      <c r="I30">
        <v>-19.339636066412801</v>
      </c>
      <c r="J30">
        <v>-0.82127207392028301</v>
      </c>
      <c r="K30">
        <v>452.50636876630699</v>
      </c>
      <c r="L30">
        <v>451.32228484447802</v>
      </c>
      <c r="M30">
        <v>42.375760370697698</v>
      </c>
      <c r="N30">
        <v>1.00365827481365</v>
      </c>
      <c r="O30">
        <v>30.912813102119401</v>
      </c>
      <c r="P30">
        <v>24.5724572457245</v>
      </c>
      <c r="Q30">
        <v>0.117122735509941</v>
      </c>
    </row>
    <row r="31" spans="1:17" x14ac:dyDescent="0.3">
      <c r="A31" t="s">
        <v>95</v>
      </c>
      <c r="B31" t="s">
        <v>96</v>
      </c>
      <c r="C31" t="s">
        <v>3155</v>
      </c>
      <c r="D31" t="s">
        <v>97</v>
      </c>
      <c r="E31">
        <v>252217.82321820001</v>
      </c>
      <c r="F31">
        <v>1167.5999999999999</v>
      </c>
      <c r="G31">
        <v>23.0095649345702</v>
      </c>
      <c r="H31">
        <v>-7.6094849073929796</v>
      </c>
      <c r="I31">
        <v>-21.1124440596911</v>
      </c>
      <c r="J31">
        <v>0.965081509257253</v>
      </c>
      <c r="K31">
        <v>1333.46923966348</v>
      </c>
      <c r="L31">
        <v>1325.47898476667</v>
      </c>
      <c r="M31">
        <v>38.5639994794481</v>
      </c>
      <c r="N31">
        <v>3.9529202418329699</v>
      </c>
      <c r="O31">
        <v>38.866050017129098</v>
      </c>
      <c r="P31">
        <v>44.863523573200901</v>
      </c>
      <c r="Q31">
        <v>4.3477194414125002E-2</v>
      </c>
    </row>
    <row r="32" spans="1:17" x14ac:dyDescent="0.3">
      <c r="A32" t="s">
        <v>98</v>
      </c>
      <c r="B32" t="s">
        <v>99</v>
      </c>
      <c r="C32" t="s">
        <v>3150</v>
      </c>
      <c r="D32" t="s">
        <v>100</v>
      </c>
      <c r="E32">
        <v>251708.84497080001</v>
      </c>
      <c r="F32">
        <v>9013.5</v>
      </c>
      <c r="G32">
        <v>32.985903128480999</v>
      </c>
      <c r="H32">
        <v>-8.3629980582637593</v>
      </c>
      <c r="I32">
        <v>-4.2184792076782598</v>
      </c>
      <c r="J32">
        <v>-5.5035692553655604</v>
      </c>
      <c r="K32">
        <v>10173.0947378357</v>
      </c>
      <c r="L32">
        <v>9446.9025426581193</v>
      </c>
      <c r="M32">
        <v>20.3736235814828</v>
      </c>
      <c r="N32">
        <v>0.85480842856135697</v>
      </c>
      <c r="O32">
        <v>41.720752205025804</v>
      </c>
      <c r="P32">
        <v>52.461096075778002</v>
      </c>
      <c r="Q32">
        <v>0.14479989747885799</v>
      </c>
    </row>
    <row r="33" spans="1:17" x14ac:dyDescent="0.3">
      <c r="A33" t="s">
        <v>101</v>
      </c>
      <c r="B33" t="s">
        <v>102</v>
      </c>
      <c r="C33" t="s">
        <v>3144</v>
      </c>
      <c r="D33" t="s">
        <v>40</v>
      </c>
      <c r="E33">
        <v>251140.59492170499</v>
      </c>
      <c r="F33">
        <v>1575.05</v>
      </c>
      <c r="G33">
        <v>-23.519018542362598</v>
      </c>
      <c r="H33">
        <v>-4.5603857588896197</v>
      </c>
      <c r="I33">
        <v>-6.0205053810755604</v>
      </c>
      <c r="J33">
        <v>-2.0998841516656599</v>
      </c>
      <c r="K33">
        <v>1718.1853331816201</v>
      </c>
      <c r="L33">
        <v>1680.1147369139101</v>
      </c>
      <c r="M33">
        <v>26.1928600932698</v>
      </c>
      <c r="N33">
        <v>1.0326688827238</v>
      </c>
      <c r="O33">
        <v>28.878448303228399</v>
      </c>
      <c r="P33">
        <v>10.9932701455198</v>
      </c>
      <c r="Q33">
        <v>-7.5205041751449E-2</v>
      </c>
    </row>
    <row r="34" spans="1:17" x14ac:dyDescent="0.3">
      <c r="A34" t="s">
        <v>103</v>
      </c>
      <c r="B34" t="s">
        <v>104</v>
      </c>
      <c r="C34" t="s">
        <v>3156</v>
      </c>
      <c r="D34" t="s">
        <v>105</v>
      </c>
      <c r="E34">
        <v>249167.40427455399</v>
      </c>
      <c r="F34">
        <v>286.13</v>
      </c>
      <c r="G34">
        <v>129.95948199133599</v>
      </c>
      <c r="H34">
        <v>14.663072473957399</v>
      </c>
      <c r="I34">
        <v>53.0779037078619</v>
      </c>
      <c r="J34">
        <v>1.72776420306224</v>
      </c>
      <c r="K34">
        <v>263.46447959874098</v>
      </c>
      <c r="L34">
        <v>221.00894761185</v>
      </c>
      <c r="M34">
        <v>75.753152163194898</v>
      </c>
      <c r="N34">
        <v>1.09079904469582</v>
      </c>
      <c r="O34">
        <v>4.2358368573725196</v>
      </c>
      <c r="P34">
        <v>152.09691629955901</v>
      </c>
      <c r="Q34">
        <v>6.9269983857138007E-2</v>
      </c>
    </row>
    <row r="35" spans="1:17" x14ac:dyDescent="0.3">
      <c r="A35" t="s">
        <v>106</v>
      </c>
      <c r="B35" t="s">
        <v>107</v>
      </c>
      <c r="C35" t="s">
        <v>3156</v>
      </c>
      <c r="D35" t="s">
        <v>108</v>
      </c>
      <c r="E35">
        <v>241848.19838754</v>
      </c>
      <c r="F35">
        <v>3716.55</v>
      </c>
      <c r="G35">
        <v>-26.6471928967539</v>
      </c>
      <c r="H35">
        <v>-7.9863371300750998</v>
      </c>
      <c r="I35">
        <v>-21.421063642393801</v>
      </c>
      <c r="J35">
        <v>-4.5940418220122403</v>
      </c>
      <c r="K35">
        <v>4162.0723470880603</v>
      </c>
      <c r="L35">
        <v>4427.7372589481402</v>
      </c>
      <c r="M35">
        <v>43.042518734858596</v>
      </c>
      <c r="N35">
        <v>1.0366355619082099</v>
      </c>
      <c r="O35">
        <v>47.579071988806803</v>
      </c>
      <c r="P35">
        <v>4.28030303030304</v>
      </c>
      <c r="Q35">
        <v>-8.3526748095799006E-2</v>
      </c>
    </row>
    <row r="36" spans="1:17" x14ac:dyDescent="0.3">
      <c r="A36" t="s">
        <v>109</v>
      </c>
      <c r="B36" t="s">
        <v>110</v>
      </c>
      <c r="C36" t="s">
        <v>3156</v>
      </c>
      <c r="D36" t="s">
        <v>111</v>
      </c>
      <c r="E36">
        <v>239712.30470152001</v>
      </c>
      <c r="F36">
        <v>6743.2</v>
      </c>
      <c r="G36">
        <v>135.969023666315</v>
      </c>
      <c r="H36">
        <v>-5.1732527178994401</v>
      </c>
      <c r="I36">
        <v>41.603684711141803</v>
      </c>
      <c r="J36">
        <v>4.6385530391568501</v>
      </c>
      <c r="K36">
        <v>6948.2168548017598</v>
      </c>
      <c r="L36">
        <v>5720.37863365269</v>
      </c>
      <c r="M36">
        <v>52.259144207099403</v>
      </c>
      <c r="N36">
        <v>0.85563836182515796</v>
      </c>
      <c r="O36">
        <v>23.7543006287815</v>
      </c>
      <c r="P36">
        <v>154.93657964877701</v>
      </c>
      <c r="Q36">
        <v>0.261354052049105</v>
      </c>
    </row>
    <row r="37" spans="1:17" x14ac:dyDescent="0.3">
      <c r="A37" t="s">
        <v>112</v>
      </c>
      <c r="B37" t="s">
        <v>113</v>
      </c>
      <c r="C37" t="s">
        <v>3153</v>
      </c>
      <c r="D37" t="s">
        <v>114</v>
      </c>
      <c r="E37">
        <v>235653.79844968501</v>
      </c>
      <c r="F37">
        <v>2458.0500000000002</v>
      </c>
      <c r="G37">
        <v>-41.084443910318903</v>
      </c>
      <c r="H37">
        <v>-14.9948500965917</v>
      </c>
      <c r="I37">
        <v>-20.048415063451699</v>
      </c>
      <c r="J37">
        <v>-1.1855918443965301</v>
      </c>
      <c r="K37">
        <v>2828.17012081761</v>
      </c>
      <c r="L37">
        <v>2979.2096747354599</v>
      </c>
      <c r="M37">
        <v>27.4896508919967</v>
      </c>
      <c r="N37">
        <v>1.16946213529176</v>
      </c>
      <c r="O37">
        <v>39.254693761314797</v>
      </c>
      <c r="P37">
        <v>1.4486473100972099</v>
      </c>
      <c r="Q37">
        <v>-0.112218390852907</v>
      </c>
    </row>
    <row r="38" spans="1:17" x14ac:dyDescent="0.3">
      <c r="A38" t="s">
        <v>115</v>
      </c>
      <c r="B38" t="s">
        <v>116</v>
      </c>
      <c r="C38" t="s">
        <v>3154</v>
      </c>
      <c r="D38" t="s">
        <v>117</v>
      </c>
      <c r="E38">
        <v>232772.17800774</v>
      </c>
      <c r="F38">
        <v>954.15</v>
      </c>
      <c r="G38">
        <v>3.6045958573053301</v>
      </c>
      <c r="H38">
        <v>6.3961903433654301</v>
      </c>
      <c r="I38">
        <v>0.67520835573402205</v>
      </c>
      <c r="J38">
        <v>0.76241516629081296</v>
      </c>
      <c r="K38">
        <v>965.23649407038602</v>
      </c>
      <c r="L38">
        <v>914.524393034019</v>
      </c>
      <c r="M38">
        <v>45.794669369103303</v>
      </c>
      <c r="N38">
        <v>0.88612844003491398</v>
      </c>
      <c r="O38">
        <v>11.408059529423999</v>
      </c>
      <c r="P38">
        <v>25.257630456186401</v>
      </c>
      <c r="Q38">
        <v>2.9052808752721E-2</v>
      </c>
    </row>
    <row r="39" spans="1:17" x14ac:dyDescent="0.3">
      <c r="A39" t="s">
        <v>118</v>
      </c>
      <c r="B39" t="s">
        <v>119</v>
      </c>
      <c r="C39" t="s">
        <v>3152</v>
      </c>
      <c r="D39" t="s">
        <v>120</v>
      </c>
      <c r="E39">
        <v>223496.487696675</v>
      </c>
      <c r="F39">
        <v>305.75</v>
      </c>
      <c r="G39">
        <v>97.282083941344098</v>
      </c>
      <c r="H39">
        <v>12.843211978358401</v>
      </c>
      <c r="I39">
        <v>1.2765838743211499</v>
      </c>
      <c r="J39">
        <v>8.8615608055345092</v>
      </c>
      <c r="K39">
        <v>288.21036520266102</v>
      </c>
      <c r="L39">
        <v>262.89627780666399</v>
      </c>
      <c r="M39">
        <v>70.7293995416792</v>
      </c>
      <c r="N39">
        <v>1.0093720076572801</v>
      </c>
      <c r="O39">
        <v>11.3654946852003</v>
      </c>
      <c r="P39">
        <v>117.770655270655</v>
      </c>
      <c r="Q39">
        <v>0.211791339738572</v>
      </c>
    </row>
    <row r="40" spans="1:17" x14ac:dyDescent="0.3">
      <c r="A40" t="s">
        <v>121</v>
      </c>
      <c r="B40" t="s">
        <v>122</v>
      </c>
      <c r="C40" t="s">
        <v>3149</v>
      </c>
      <c r="D40" t="s">
        <v>57</v>
      </c>
      <c r="E40">
        <v>216374.27459009999</v>
      </c>
      <c r="F40">
        <v>561</v>
      </c>
      <c r="G40">
        <v>-3.0106213377715001</v>
      </c>
      <c r="H40">
        <v>-9.3375649679689001</v>
      </c>
      <c r="I40">
        <v>-21.848996862703299</v>
      </c>
      <c r="J40">
        <v>15.893838456093301</v>
      </c>
      <c r="K40">
        <v>584.174443224318</v>
      </c>
      <c r="L40">
        <v>599.56677357230797</v>
      </c>
      <c r="M40">
        <v>60.981713010588699</v>
      </c>
      <c r="N40">
        <v>4.1839604351057504</v>
      </c>
      <c r="O40">
        <v>59.688057040998203</v>
      </c>
      <c r="P40">
        <v>37.837837837837803</v>
      </c>
      <c r="Q40">
        <v>0.15471907525541601</v>
      </c>
    </row>
    <row r="41" spans="1:17" x14ac:dyDescent="0.3">
      <c r="A41" t="s">
        <v>123</v>
      </c>
      <c r="B41" t="s">
        <v>124</v>
      </c>
      <c r="C41" t="s">
        <v>3146</v>
      </c>
      <c r="D41" t="s">
        <v>125</v>
      </c>
      <c r="E41">
        <v>215609.64490499999</v>
      </c>
      <c r="F41">
        <v>2236.25</v>
      </c>
      <c r="G41">
        <v>-26.341129064230699</v>
      </c>
      <c r="H41">
        <v>2.0969964208648602</v>
      </c>
      <c r="I41">
        <v>-13.270448887181701</v>
      </c>
      <c r="J41">
        <v>0.53539729697565097</v>
      </c>
      <c r="K41">
        <v>2361.0990398628101</v>
      </c>
      <c r="L41">
        <v>2447.7653854033501</v>
      </c>
      <c r="M41">
        <v>43.331090815270798</v>
      </c>
      <c r="N41">
        <v>0.88261462631196697</v>
      </c>
      <c r="O41">
        <v>24.2258244829513</v>
      </c>
      <c r="P41">
        <v>3.1147692165813798</v>
      </c>
      <c r="Q41">
        <v>-4.1314992479216002E-2</v>
      </c>
    </row>
    <row r="42" spans="1:17" x14ac:dyDescent="0.3">
      <c r="A42" t="s">
        <v>126</v>
      </c>
      <c r="B42" t="s">
        <v>127</v>
      </c>
      <c r="C42" t="s">
        <v>3146</v>
      </c>
      <c r="D42" t="s">
        <v>128</v>
      </c>
      <c r="E42">
        <v>213269.23513468899</v>
      </c>
      <c r="F42">
        <v>630.70000000000005</v>
      </c>
      <c r="G42">
        <v>28.5231772148821</v>
      </c>
      <c r="H42">
        <v>2.2956535511949498</v>
      </c>
      <c r="I42">
        <v>2.7755875425243302</v>
      </c>
      <c r="J42">
        <v>-4.7038979500658096</v>
      </c>
      <c r="K42">
        <v>606.16641577737596</v>
      </c>
      <c r="L42">
        <v>577.010022399945</v>
      </c>
      <c r="M42">
        <v>64.131560049719695</v>
      </c>
      <c r="N42">
        <v>1.20618160334207</v>
      </c>
      <c r="O42">
        <v>7.99429205644521</v>
      </c>
      <c r="P42">
        <v>49.610968782616901</v>
      </c>
      <c r="Q42">
        <v>0.21532837811755301</v>
      </c>
    </row>
    <row r="43" spans="1:17" x14ac:dyDescent="0.3">
      <c r="A43" t="s">
        <v>129</v>
      </c>
      <c r="B43" t="s">
        <v>130</v>
      </c>
      <c r="C43" t="s">
        <v>3154</v>
      </c>
      <c r="D43" t="s">
        <v>131</v>
      </c>
      <c r="E43">
        <v>208751.88519500001</v>
      </c>
      <c r="F43">
        <v>494.05</v>
      </c>
      <c r="G43">
        <v>45.972942289358699</v>
      </c>
      <c r="H43">
        <v>-1.5236495487072399</v>
      </c>
      <c r="I43">
        <v>-35.5101714224731</v>
      </c>
      <c r="J43">
        <v>-0.84193538603148699</v>
      </c>
      <c r="K43">
        <v>516.32521421481795</v>
      </c>
      <c r="L43">
        <v>498.23732840172602</v>
      </c>
      <c r="M43">
        <v>42.656393053314503</v>
      </c>
      <c r="N43">
        <v>0.53805797306817305</v>
      </c>
      <c r="O43">
        <v>63.485477178423203</v>
      </c>
      <c r="P43">
        <v>73.5945186226282</v>
      </c>
      <c r="Q43">
        <v>2.5633696619609E-2</v>
      </c>
    </row>
    <row r="44" spans="1:17" x14ac:dyDescent="0.3">
      <c r="A44" t="s">
        <v>132</v>
      </c>
      <c r="B44" t="s">
        <v>133</v>
      </c>
      <c r="C44" t="s">
        <v>3144</v>
      </c>
      <c r="D44" t="s">
        <v>54</v>
      </c>
      <c r="E44">
        <v>206767.63389845999</v>
      </c>
      <c r="F44">
        <v>325.45</v>
      </c>
      <c r="G44">
        <v>25.072102499492701</v>
      </c>
      <c r="H44">
        <v>6.60826538356228</v>
      </c>
      <c r="I44">
        <v>-13.281884335955001</v>
      </c>
      <c r="J44">
        <v>1.3538122028417501</v>
      </c>
      <c r="K44">
        <v>326.703278560223</v>
      </c>
      <c r="L44">
        <v>316.76794743344402</v>
      </c>
      <c r="M44">
        <v>57.874709747798804</v>
      </c>
      <c r="N44">
        <v>0.88938463472952101</v>
      </c>
      <c r="O44">
        <v>21.278230142879</v>
      </c>
      <c r="P44">
        <v>46.171120592858699</v>
      </c>
    </row>
    <row r="45" spans="1:17" x14ac:dyDescent="0.3">
      <c r="A45" t="s">
        <v>134</v>
      </c>
      <c r="B45" t="s">
        <v>135</v>
      </c>
      <c r="C45" t="s">
        <v>3157</v>
      </c>
      <c r="D45" t="s">
        <v>136</v>
      </c>
      <c r="E45">
        <v>201453.24319281001</v>
      </c>
      <c r="F45">
        <v>813.85</v>
      </c>
      <c r="G45">
        <v>11.268981641253699</v>
      </c>
      <c r="H45">
        <v>5.4867120951297101</v>
      </c>
      <c r="I45">
        <v>-5.2326689793626802</v>
      </c>
      <c r="J45">
        <v>5.0039500459033697</v>
      </c>
      <c r="K45">
        <v>820.10555809776304</v>
      </c>
      <c r="L45">
        <v>807.08101922506705</v>
      </c>
      <c r="M45">
        <v>57.7732252197493</v>
      </c>
      <c r="N45">
        <v>1.0504567811088199</v>
      </c>
      <c r="O45">
        <v>18.891687657430701</v>
      </c>
      <c r="P45">
        <v>31.425111021396798</v>
      </c>
      <c r="Q45">
        <v>0.10219753885789901</v>
      </c>
    </row>
    <row r="46" spans="1:17" x14ac:dyDescent="0.3">
      <c r="A46" t="s">
        <v>137</v>
      </c>
      <c r="B46" t="s">
        <v>138</v>
      </c>
      <c r="C46" t="s">
        <v>3144</v>
      </c>
      <c r="D46" t="s">
        <v>139</v>
      </c>
      <c r="E46">
        <v>200470.88204</v>
      </c>
      <c r="F46">
        <v>153.4</v>
      </c>
      <c r="G46">
        <v>78.827006935311701</v>
      </c>
      <c r="H46">
        <v>13.3690625525172</v>
      </c>
      <c r="I46">
        <v>-19.378646787961799</v>
      </c>
      <c r="J46">
        <v>1.21961464361493</v>
      </c>
      <c r="K46">
        <v>152.126602657782</v>
      </c>
      <c r="L46">
        <v>150.662894226459</v>
      </c>
      <c r="M46">
        <v>67.578192949865795</v>
      </c>
      <c r="N46">
        <v>0.97721887585315703</v>
      </c>
      <c r="O46">
        <v>49.282920469361102</v>
      </c>
      <c r="P46">
        <v>106.877950101146</v>
      </c>
      <c r="Q46">
        <v>0.16237663806252201</v>
      </c>
    </row>
    <row r="47" spans="1:17" x14ac:dyDescent="0.3">
      <c r="A47" t="s">
        <v>140</v>
      </c>
      <c r="B47" t="s">
        <v>141</v>
      </c>
      <c r="C47" t="s">
        <v>3142</v>
      </c>
      <c r="D47" t="s">
        <v>18</v>
      </c>
      <c r="E47">
        <v>194520.05872582499</v>
      </c>
      <c r="F47">
        <v>137.75</v>
      </c>
      <c r="G47">
        <v>8.2319644410085999</v>
      </c>
      <c r="H47">
        <v>-4.5375529564029398</v>
      </c>
      <c r="I47">
        <v>-22.022327764157598</v>
      </c>
      <c r="J47">
        <v>2.9184514131155201</v>
      </c>
      <c r="K47">
        <v>150.177289930087</v>
      </c>
      <c r="L47">
        <v>154.88278955439301</v>
      </c>
      <c r="M47">
        <v>49.2769966058463</v>
      </c>
      <c r="N47">
        <v>0.83084833724930296</v>
      </c>
      <c r="O47">
        <v>42.867513611615202</v>
      </c>
      <c r="P47">
        <v>32.324687800192102</v>
      </c>
      <c r="Q47">
        <v>5.2876801207947001E-2</v>
      </c>
    </row>
    <row r="48" spans="1:17" x14ac:dyDescent="0.3">
      <c r="A48" t="s">
        <v>142</v>
      </c>
      <c r="B48" t="s">
        <v>143</v>
      </c>
      <c r="C48" t="s">
        <v>3143</v>
      </c>
      <c r="D48" t="s">
        <v>21</v>
      </c>
      <c r="E48">
        <v>182405.86297620001</v>
      </c>
      <c r="F48">
        <v>6159.75</v>
      </c>
      <c r="G48">
        <v>-7.8142566534127296</v>
      </c>
      <c r="H48">
        <v>6.9856977670241998</v>
      </c>
      <c r="I48">
        <v>21.588003049618301</v>
      </c>
      <c r="J48">
        <v>4.0740924946741304</v>
      </c>
      <c r="K48">
        <v>6013.39637086314</v>
      </c>
      <c r="L48">
        <v>5664.7082472780403</v>
      </c>
      <c r="M48">
        <v>60.151411396777704</v>
      </c>
      <c r="N48">
        <v>0.50416244832870705</v>
      </c>
      <c r="O48">
        <v>6.7405333008644801</v>
      </c>
      <c r="P48">
        <v>36.472399774013702</v>
      </c>
      <c r="Q48">
        <v>-5.79223405022E-2</v>
      </c>
    </row>
    <row r="49" spans="1:17" x14ac:dyDescent="0.3">
      <c r="A49" t="s">
        <v>144</v>
      </c>
      <c r="B49" t="s">
        <v>145</v>
      </c>
      <c r="C49" t="s">
        <v>3154</v>
      </c>
      <c r="D49" t="s">
        <v>117</v>
      </c>
      <c r="E49">
        <v>179001.358766399</v>
      </c>
      <c r="F49">
        <v>143.38999999999999</v>
      </c>
      <c r="G49">
        <v>-6.2961179069695801</v>
      </c>
      <c r="H49">
        <v>0.57008956289005097</v>
      </c>
      <c r="I49">
        <v>-22.498678127447299</v>
      </c>
      <c r="J49">
        <v>0.84872006216703499</v>
      </c>
      <c r="K49">
        <v>149.77899866662301</v>
      </c>
      <c r="L49">
        <v>152.08262010092199</v>
      </c>
      <c r="M49">
        <v>46.582685667773198</v>
      </c>
      <c r="N49">
        <v>0.89636111845752398</v>
      </c>
      <c r="O49">
        <v>28.739800543971</v>
      </c>
      <c r="P49">
        <v>13.801587301587199</v>
      </c>
      <c r="Q49">
        <v>6.4971063564710002E-3</v>
      </c>
    </row>
    <row r="50" spans="1:17" x14ac:dyDescent="0.3">
      <c r="A50" t="s">
        <v>146</v>
      </c>
      <c r="B50" t="s">
        <v>147</v>
      </c>
      <c r="C50" t="s">
        <v>3154</v>
      </c>
      <c r="D50" t="s">
        <v>148</v>
      </c>
      <c r="E50">
        <v>176403.33401922</v>
      </c>
      <c r="F50">
        <v>451.85</v>
      </c>
      <c r="G50">
        <v>69.953873685045295</v>
      </c>
      <c r="H50">
        <v>-0.86443736415462302</v>
      </c>
      <c r="I50">
        <v>-5.1640625390945099</v>
      </c>
      <c r="J50">
        <v>-1.5453593025802499</v>
      </c>
      <c r="K50">
        <v>459.62504886833602</v>
      </c>
      <c r="L50">
        <v>415.27930871913799</v>
      </c>
      <c r="M50">
        <v>53.469102914955997</v>
      </c>
      <c r="N50">
        <v>0.70100867289937097</v>
      </c>
      <c r="O50">
        <v>15.8902290583158</v>
      </c>
      <c r="P50">
        <v>95.8179848320693</v>
      </c>
      <c r="Q50">
        <v>1.8770218394991E-2</v>
      </c>
    </row>
    <row r="51" spans="1:17" x14ac:dyDescent="0.3">
      <c r="A51" t="s">
        <v>149</v>
      </c>
      <c r="B51" t="s">
        <v>150</v>
      </c>
      <c r="C51" t="s">
        <v>3151</v>
      </c>
      <c r="D51" t="s">
        <v>72</v>
      </c>
      <c r="E51">
        <v>172328.37909628</v>
      </c>
      <c r="F51">
        <v>2570.4499999999998</v>
      </c>
      <c r="G51">
        <v>12.9877418242868</v>
      </c>
      <c r="H51">
        <v>2.4277623012263398</v>
      </c>
      <c r="I51">
        <v>0.84853351208321204</v>
      </c>
      <c r="J51">
        <v>2.79829305731718</v>
      </c>
      <c r="K51">
        <v>2633.6832899973001</v>
      </c>
      <c r="L51">
        <v>2502.3137422214099</v>
      </c>
      <c r="M51">
        <v>46.048709730072602</v>
      </c>
      <c r="N51">
        <v>1.0719756252263599</v>
      </c>
      <c r="O51">
        <v>11.9551051372327</v>
      </c>
      <c r="P51">
        <v>32.121881572059202</v>
      </c>
      <c r="Q51">
        <v>3.7880811374928998E-2</v>
      </c>
    </row>
    <row r="52" spans="1:17" x14ac:dyDescent="0.3">
      <c r="A52" t="s">
        <v>151</v>
      </c>
      <c r="B52" t="s">
        <v>152</v>
      </c>
      <c r="C52" t="s">
        <v>3149</v>
      </c>
      <c r="D52" t="s">
        <v>153</v>
      </c>
      <c r="E52">
        <v>172216.01100816001</v>
      </c>
      <c r="F52">
        <v>1087.2</v>
      </c>
      <c r="G52">
        <v>-26.350860902130499</v>
      </c>
      <c r="H52">
        <v>-38.316302265401603</v>
      </c>
      <c r="I52">
        <v>-47.069736283246698</v>
      </c>
      <c r="J52">
        <v>-18.611173830334401</v>
      </c>
      <c r="K52">
        <v>1553.8016595063</v>
      </c>
      <c r="L52">
        <v>1675.20423371792</v>
      </c>
      <c r="M52">
        <v>34.529995818402199</v>
      </c>
      <c r="N52">
        <v>4.09624800330272</v>
      </c>
      <c r="O52">
        <v>99.972406181015401</v>
      </c>
      <c r="P52">
        <v>24.929617925883299</v>
      </c>
      <c r="Q52">
        <v>5.0520734311349999E-3</v>
      </c>
    </row>
    <row r="53" spans="1:17" x14ac:dyDescent="0.3">
      <c r="A53" t="s">
        <v>154</v>
      </c>
      <c r="B53" t="s">
        <v>155</v>
      </c>
      <c r="C53" t="s">
        <v>3155</v>
      </c>
      <c r="D53" t="s">
        <v>156</v>
      </c>
      <c r="E53">
        <v>168145.19773248499</v>
      </c>
      <c r="F53">
        <v>4352.6499999999996</v>
      </c>
      <c r="G53">
        <v>41.279150213440303</v>
      </c>
      <c r="H53">
        <v>6.5802322677638996</v>
      </c>
      <c r="I53">
        <v>-0.77530309141759102</v>
      </c>
      <c r="J53">
        <v>3.5445719878823301</v>
      </c>
      <c r="K53">
        <v>4306.4377933391297</v>
      </c>
      <c r="L53">
        <v>4059.59645218162</v>
      </c>
      <c r="M53">
        <v>75.519889068053899</v>
      </c>
      <c r="N53">
        <v>0.73142580010574698</v>
      </c>
      <c r="O53">
        <v>15.676656749336599</v>
      </c>
      <c r="P53">
        <v>69.034951456310594</v>
      </c>
      <c r="Q53">
        <v>0.108595316923872</v>
      </c>
    </row>
    <row r="54" spans="1:17" x14ac:dyDescent="0.3">
      <c r="A54" t="s">
        <v>157</v>
      </c>
      <c r="B54" t="s">
        <v>158</v>
      </c>
      <c r="C54" t="s">
        <v>3143</v>
      </c>
      <c r="D54" t="s">
        <v>21</v>
      </c>
      <c r="E54">
        <v>167672.07255409</v>
      </c>
      <c r="F54">
        <v>1713.35</v>
      </c>
      <c r="G54">
        <v>22.260338684511702</v>
      </c>
      <c r="H54">
        <v>3.72264901427405</v>
      </c>
      <c r="I54">
        <v>25.8001992435861</v>
      </c>
      <c r="J54">
        <v>0.20032385817818099</v>
      </c>
      <c r="K54">
        <v>1665.5060251146101</v>
      </c>
      <c r="L54">
        <v>1498.39108295239</v>
      </c>
      <c r="M54">
        <v>51.203083653139203</v>
      </c>
      <c r="N54">
        <v>0.96453537207247697</v>
      </c>
      <c r="O54">
        <v>3.1779846499547699</v>
      </c>
      <c r="P54">
        <v>47.327916075497598</v>
      </c>
      <c r="Q54">
        <v>-2.4338994499813998E-2</v>
      </c>
    </row>
    <row r="55" spans="1:17" x14ac:dyDescent="0.3">
      <c r="A55" t="s">
        <v>159</v>
      </c>
      <c r="B55" t="s">
        <v>160</v>
      </c>
      <c r="C55" t="s">
        <v>3144</v>
      </c>
      <c r="D55" t="s">
        <v>139</v>
      </c>
      <c r="E55">
        <v>163025.02694400001</v>
      </c>
      <c r="F55">
        <v>494</v>
      </c>
      <c r="G55">
        <v>32.971588544797399</v>
      </c>
      <c r="H55">
        <v>10.673739174402501</v>
      </c>
      <c r="I55">
        <v>-8.9591264868556699</v>
      </c>
      <c r="J55">
        <v>3.4354251269460701</v>
      </c>
      <c r="K55">
        <v>475.25467672560899</v>
      </c>
      <c r="L55">
        <v>452.703039468371</v>
      </c>
      <c r="M55">
        <v>66.253839489853704</v>
      </c>
      <c r="N55">
        <v>1.3003752391866299</v>
      </c>
      <c r="O55">
        <v>17.408906882591001</v>
      </c>
      <c r="P55">
        <v>59.586496527216902</v>
      </c>
      <c r="Q55">
        <v>0.20262254020319601</v>
      </c>
    </row>
    <row r="56" spans="1:17" x14ac:dyDescent="0.3">
      <c r="A56" t="s">
        <v>161</v>
      </c>
      <c r="B56" t="s">
        <v>162</v>
      </c>
      <c r="C56" t="s">
        <v>3148</v>
      </c>
      <c r="D56" t="s">
        <v>163</v>
      </c>
      <c r="E56">
        <v>158001.58944439999</v>
      </c>
      <c r="F56">
        <v>5951.8</v>
      </c>
      <c r="G56">
        <v>41.2623772807056</v>
      </c>
      <c r="H56">
        <v>6.0292896313516797</v>
      </c>
      <c r="I56">
        <v>31.028817553275399</v>
      </c>
      <c r="J56">
        <v>-0.56250875848557702</v>
      </c>
      <c r="K56">
        <v>5733.5453148020697</v>
      </c>
      <c r="L56">
        <v>4883.3465869536303</v>
      </c>
      <c r="M56">
        <v>50.727021199594198</v>
      </c>
      <c r="N56">
        <v>0.55161668823823595</v>
      </c>
      <c r="O56">
        <v>5.4445713901676704</v>
      </c>
      <c r="P56">
        <v>77.665671641790993</v>
      </c>
      <c r="Q56">
        <v>1.196727410701E-3</v>
      </c>
    </row>
    <row r="57" spans="1:17" x14ac:dyDescent="0.3">
      <c r="A57" t="s">
        <v>164</v>
      </c>
      <c r="B57" t="s">
        <v>165</v>
      </c>
      <c r="C57" t="s">
        <v>3152</v>
      </c>
      <c r="D57" t="s">
        <v>166</v>
      </c>
      <c r="E57">
        <v>156703.064686875</v>
      </c>
      <c r="F57">
        <v>7394.85</v>
      </c>
      <c r="G57">
        <v>55.929723032358297</v>
      </c>
      <c r="H57">
        <v>1.4959916049597499</v>
      </c>
      <c r="I57">
        <v>-14.6701314048969</v>
      </c>
      <c r="J57">
        <v>9.8861231511180794</v>
      </c>
      <c r="K57">
        <v>7501.7222263511803</v>
      </c>
      <c r="L57">
        <v>7122.7133263475898</v>
      </c>
      <c r="M57">
        <v>62.5684541258099</v>
      </c>
      <c r="N57">
        <v>1.19714067650346</v>
      </c>
      <c r="O57">
        <v>23.734085207948699</v>
      </c>
      <c r="P57">
        <v>76.254603091370598</v>
      </c>
      <c r="Q57">
        <v>0.15350601096826599</v>
      </c>
    </row>
    <row r="58" spans="1:17" x14ac:dyDescent="0.3">
      <c r="A58" t="s">
        <v>167</v>
      </c>
      <c r="B58" t="s">
        <v>168</v>
      </c>
      <c r="C58" t="s">
        <v>3158</v>
      </c>
      <c r="D58" t="s">
        <v>169</v>
      </c>
      <c r="E58">
        <v>154816.86478695</v>
      </c>
      <c r="F58">
        <v>3043.9</v>
      </c>
      <c r="G58">
        <v>2.1069493457478998</v>
      </c>
      <c r="H58">
        <v>-2.7218804526104701</v>
      </c>
      <c r="I58">
        <v>-4.6122685331464899</v>
      </c>
      <c r="J58">
        <v>-1.03849667447936</v>
      </c>
      <c r="K58">
        <v>3107.5224570101</v>
      </c>
      <c r="L58">
        <v>3022.7800244608002</v>
      </c>
      <c r="M58">
        <v>52.246563674301299</v>
      </c>
      <c r="N58">
        <v>0.79240868062526204</v>
      </c>
      <c r="O58">
        <v>12.191596307368799</v>
      </c>
      <c r="P58">
        <v>22.651354890702098</v>
      </c>
      <c r="Q58">
        <v>8.9201248367350005E-3</v>
      </c>
    </row>
    <row r="59" spans="1:17" hidden="1" x14ac:dyDescent="0.3">
      <c r="A59" t="s">
        <v>170</v>
      </c>
      <c r="B59" t="s">
        <v>171</v>
      </c>
      <c r="C59" t="s">
        <v>3159</v>
      </c>
      <c r="D59" t="s">
        <v>64</v>
      </c>
      <c r="E59">
        <v>154598.1323915</v>
      </c>
      <c r="F59">
        <v>1902.65</v>
      </c>
      <c r="G59">
        <v>-15.405855453189201</v>
      </c>
      <c r="H59">
        <v>5.2431736741727502</v>
      </c>
      <c r="I59">
        <v>8.1520952490482301E-2</v>
      </c>
      <c r="J59">
        <v>3.25940170527995</v>
      </c>
      <c r="M59">
        <v>68.510530890933794</v>
      </c>
      <c r="O59">
        <v>3.5397997529761098</v>
      </c>
      <c r="P59">
        <v>12.682854604678701</v>
      </c>
    </row>
    <row r="60" spans="1:17" x14ac:dyDescent="0.3">
      <c r="A60" t="s">
        <v>172</v>
      </c>
      <c r="B60" t="s">
        <v>173</v>
      </c>
      <c r="C60" t="s">
        <v>3154</v>
      </c>
      <c r="D60" t="s">
        <v>174</v>
      </c>
      <c r="E60">
        <v>145394.47159582499</v>
      </c>
      <c r="F60">
        <v>650.25</v>
      </c>
      <c r="G60">
        <v>7.9857104132549299</v>
      </c>
      <c r="H60">
        <v>-1.37517852059607</v>
      </c>
      <c r="I60">
        <v>-9.0401326517536909</v>
      </c>
      <c r="J60">
        <v>0.71922685728880598</v>
      </c>
      <c r="K60">
        <v>680.80404895599395</v>
      </c>
      <c r="L60">
        <v>645.52496644815903</v>
      </c>
      <c r="M60">
        <v>43.615993158542203</v>
      </c>
      <c r="N60">
        <v>1.01885892217489</v>
      </c>
      <c r="O60">
        <v>18.823529411764699</v>
      </c>
      <c r="P60">
        <v>31.0063463281958</v>
      </c>
      <c r="Q60">
        <v>3.6823657655244001E-2</v>
      </c>
    </row>
    <row r="61" spans="1:17" x14ac:dyDescent="0.3">
      <c r="A61" t="s">
        <v>175</v>
      </c>
      <c r="B61" t="s">
        <v>176</v>
      </c>
      <c r="C61" t="s">
        <v>3144</v>
      </c>
      <c r="D61" t="s">
        <v>40</v>
      </c>
      <c r="E61">
        <v>143152.15355724</v>
      </c>
      <c r="F61">
        <v>1428.6</v>
      </c>
      <c r="G61">
        <v>-19.090436319223102</v>
      </c>
      <c r="H61">
        <v>-5.2647754108469904</v>
      </c>
      <c r="I61">
        <v>-6.0094654639396303</v>
      </c>
      <c r="J61">
        <v>-2.6881116886544798</v>
      </c>
      <c r="K61">
        <v>1632.6556349288301</v>
      </c>
      <c r="L61">
        <v>1593.9755974448401</v>
      </c>
      <c r="M61">
        <v>18.363393292764901</v>
      </c>
      <c r="N61">
        <v>1.1974380106629601</v>
      </c>
      <c r="O61">
        <v>35.517289654206898</v>
      </c>
      <c r="P61">
        <v>9.2452397338839098</v>
      </c>
      <c r="Q61">
        <v>-2.0237203103733E-2</v>
      </c>
    </row>
    <row r="62" spans="1:17" x14ac:dyDescent="0.3">
      <c r="A62" t="s">
        <v>177</v>
      </c>
      <c r="B62" t="s">
        <v>178</v>
      </c>
      <c r="C62" t="s">
        <v>3144</v>
      </c>
      <c r="D62" t="s">
        <v>40</v>
      </c>
      <c r="E62">
        <v>141537.16904074</v>
      </c>
      <c r="F62">
        <v>680.55</v>
      </c>
      <c r="G62">
        <v>-18.8822875685022</v>
      </c>
      <c r="H62">
        <v>-2.4219755539655998</v>
      </c>
      <c r="I62">
        <v>13.167949051581999</v>
      </c>
      <c r="J62">
        <v>-2.2767104610750399</v>
      </c>
      <c r="K62">
        <v>704.90824274265105</v>
      </c>
      <c r="L62">
        <v>666.24386359860205</v>
      </c>
      <c r="M62">
        <v>23.394482093926001</v>
      </c>
      <c r="N62">
        <v>0.95336060497155795</v>
      </c>
      <c r="O62">
        <v>11.8507089853794</v>
      </c>
      <c r="P62">
        <v>33.075870160344103</v>
      </c>
      <c r="Q62">
        <v>-6.0105006079683998E-2</v>
      </c>
    </row>
    <row r="63" spans="1:17" x14ac:dyDescent="0.3">
      <c r="A63" t="s">
        <v>179</v>
      </c>
      <c r="B63" t="s">
        <v>180</v>
      </c>
      <c r="C63" t="s">
        <v>3144</v>
      </c>
      <c r="D63" t="s">
        <v>139</v>
      </c>
      <c r="E63">
        <v>139100.05780000001</v>
      </c>
      <c r="F63">
        <v>528.25</v>
      </c>
      <c r="G63">
        <v>35.569139286130103</v>
      </c>
      <c r="H63">
        <v>3.7223276570636301</v>
      </c>
      <c r="I63">
        <v>-13.436478010731101</v>
      </c>
      <c r="J63">
        <v>1.98695278203541</v>
      </c>
      <c r="K63">
        <v>532.123174548816</v>
      </c>
      <c r="L63">
        <v>507.99879701750802</v>
      </c>
      <c r="M63">
        <v>58.852028239042902</v>
      </c>
      <c r="N63">
        <v>1.1578162961226</v>
      </c>
      <c r="O63">
        <v>23.805016564126799</v>
      </c>
      <c r="P63">
        <v>59.183365978604698</v>
      </c>
      <c r="Q63">
        <v>0.20333205630766499</v>
      </c>
    </row>
    <row r="64" spans="1:17" x14ac:dyDescent="0.3">
      <c r="A64" t="s">
        <v>181</v>
      </c>
      <c r="B64" t="s">
        <v>182</v>
      </c>
      <c r="C64" t="s">
        <v>3149</v>
      </c>
      <c r="D64" t="s">
        <v>75</v>
      </c>
      <c r="E64">
        <v>132446.82422315</v>
      </c>
      <c r="F64">
        <v>414.5</v>
      </c>
      <c r="G64">
        <v>33.994373077566998</v>
      </c>
      <c r="H64">
        <v>-0.15636701700164801</v>
      </c>
      <c r="I64">
        <v>-9.6097003366526703</v>
      </c>
      <c r="J64">
        <v>-0.62512640502107897</v>
      </c>
      <c r="K64">
        <v>431.12590556695199</v>
      </c>
      <c r="L64">
        <v>411.33801197061001</v>
      </c>
      <c r="M64">
        <v>46.343730053725402</v>
      </c>
      <c r="N64">
        <v>0.81563237354191698</v>
      </c>
      <c r="O64">
        <v>19.384800965018002</v>
      </c>
      <c r="P64">
        <v>60.348162475822001</v>
      </c>
      <c r="Q64">
        <v>6.9821483732812994E-2</v>
      </c>
    </row>
    <row r="65" spans="1:17" x14ac:dyDescent="0.3">
      <c r="A65" t="s">
        <v>183</v>
      </c>
      <c r="B65" t="s">
        <v>184</v>
      </c>
      <c r="C65" t="s">
        <v>3150</v>
      </c>
      <c r="D65" t="s">
        <v>185</v>
      </c>
      <c r="E65">
        <v>132013.96876220001</v>
      </c>
      <c r="F65">
        <v>4815.7</v>
      </c>
      <c r="G65">
        <v>8.2711385540977602</v>
      </c>
      <c r="H65">
        <v>8.2235795289201992</v>
      </c>
      <c r="I65">
        <v>-3.5447006502039198</v>
      </c>
      <c r="J65">
        <v>-3.0399387083395499</v>
      </c>
      <c r="K65">
        <v>4828.3827862313101</v>
      </c>
      <c r="L65">
        <v>4570.3342080581797</v>
      </c>
      <c r="M65">
        <v>43.564811601093098</v>
      </c>
      <c r="N65">
        <v>1.51338553470005</v>
      </c>
      <c r="O65">
        <v>6.0074340178997803</v>
      </c>
      <c r="P65">
        <v>35.179441114962998</v>
      </c>
      <c r="Q65">
        <v>8.3517204258514999E-2</v>
      </c>
    </row>
    <row r="66" spans="1:17" x14ac:dyDescent="0.3">
      <c r="A66" t="s">
        <v>186</v>
      </c>
      <c r="B66" t="s">
        <v>187</v>
      </c>
      <c r="C66" t="s">
        <v>3142</v>
      </c>
      <c r="D66" t="s">
        <v>188</v>
      </c>
      <c r="E66">
        <v>129332.20997780999</v>
      </c>
      <c r="F66">
        <v>196.7</v>
      </c>
      <c r="G66">
        <v>35.296886631448402</v>
      </c>
      <c r="H66">
        <v>-4.3086048840265301</v>
      </c>
      <c r="I66">
        <v>-6.3779308247492201</v>
      </c>
      <c r="J66">
        <v>1.5805130083986501</v>
      </c>
      <c r="K66">
        <v>207.814525399025</v>
      </c>
      <c r="L66">
        <v>201.79907192074799</v>
      </c>
      <c r="M66">
        <v>51.991987495986002</v>
      </c>
      <c r="N66">
        <v>0.91768300743879605</v>
      </c>
      <c r="O66">
        <v>25.216065073716301</v>
      </c>
      <c r="P66">
        <v>59.078042862919503</v>
      </c>
      <c r="Q66">
        <v>9.6847212232029994E-2</v>
      </c>
    </row>
    <row r="67" spans="1:17" x14ac:dyDescent="0.3">
      <c r="A67" t="s">
        <v>189</v>
      </c>
      <c r="B67" t="s">
        <v>190</v>
      </c>
      <c r="C67" t="s">
        <v>3144</v>
      </c>
      <c r="D67" t="s">
        <v>34</v>
      </c>
      <c r="E67">
        <v>128766.9182571</v>
      </c>
      <c r="F67">
        <v>249</v>
      </c>
      <c r="G67">
        <v>5.1541023739563796</v>
      </c>
      <c r="H67">
        <v>3.7662763311428802</v>
      </c>
      <c r="I67">
        <v>-10.2715452563206</v>
      </c>
      <c r="J67">
        <v>3.5379296311951101</v>
      </c>
      <c r="K67">
        <v>246.88953816731799</v>
      </c>
      <c r="L67">
        <v>246.134089018515</v>
      </c>
      <c r="M67">
        <v>56.161673694838299</v>
      </c>
      <c r="N67">
        <v>1.06037282781134</v>
      </c>
      <c r="O67">
        <v>20.361445783132499</v>
      </c>
      <c r="P67">
        <v>29.182879377431899</v>
      </c>
      <c r="Q67">
        <v>0.13437399984845799</v>
      </c>
    </row>
    <row r="68" spans="1:17" x14ac:dyDescent="0.3">
      <c r="A68" t="s">
        <v>191</v>
      </c>
      <c r="B68" t="s">
        <v>192</v>
      </c>
      <c r="C68" t="s">
        <v>3146</v>
      </c>
      <c r="D68" t="s">
        <v>193</v>
      </c>
      <c r="E68">
        <v>128003.856855875</v>
      </c>
      <c r="F68">
        <v>1251.25</v>
      </c>
      <c r="G68">
        <v>5.7057660645075901</v>
      </c>
      <c r="H68">
        <v>-0.60678323751216801</v>
      </c>
      <c r="I68">
        <v>-10.474404516552701</v>
      </c>
      <c r="J68">
        <v>4.0206903255972097</v>
      </c>
      <c r="K68">
        <v>1291.98594323561</v>
      </c>
      <c r="L68">
        <v>1298.74837399898</v>
      </c>
      <c r="M68">
        <v>61.124883442071798</v>
      </c>
      <c r="N68">
        <v>1.2029092658728</v>
      </c>
      <c r="O68">
        <v>23.2247752247752</v>
      </c>
      <c r="P68">
        <v>25.614898102600101</v>
      </c>
      <c r="Q68">
        <v>1.1471046218287999E-2</v>
      </c>
    </row>
    <row r="69" spans="1:17" x14ac:dyDescent="0.3">
      <c r="A69" t="s">
        <v>194</v>
      </c>
      <c r="B69" t="s">
        <v>195</v>
      </c>
      <c r="C69" t="s">
        <v>3157</v>
      </c>
      <c r="D69" t="s">
        <v>136</v>
      </c>
      <c r="E69">
        <v>126866.515519119</v>
      </c>
      <c r="F69">
        <v>1272.8</v>
      </c>
      <c r="G69">
        <v>27.201468022538702</v>
      </c>
      <c r="H69">
        <v>17.034615153761202</v>
      </c>
      <c r="I69">
        <v>-9.8295865074358595</v>
      </c>
      <c r="J69">
        <v>-1.0204691483320001</v>
      </c>
      <c r="K69">
        <v>1224.08722787735</v>
      </c>
      <c r="L69">
        <v>1197.43748838959</v>
      </c>
      <c r="M69">
        <v>61.841501421769799</v>
      </c>
      <c r="N69">
        <v>1.4940782849918499</v>
      </c>
      <c r="O69">
        <v>29.631521055939601</v>
      </c>
      <c r="P69">
        <v>50.7610305004441</v>
      </c>
      <c r="Q69">
        <v>5.9301281877128999E-2</v>
      </c>
    </row>
    <row r="70" spans="1:17" x14ac:dyDescent="0.3">
      <c r="A70" t="s">
        <v>196</v>
      </c>
      <c r="B70" t="s">
        <v>197</v>
      </c>
      <c r="C70" t="s">
        <v>3151</v>
      </c>
      <c r="D70" t="s">
        <v>72</v>
      </c>
      <c r="E70">
        <v>126358.2344214</v>
      </c>
      <c r="F70">
        <v>513</v>
      </c>
      <c r="G70">
        <v>-0.79970233425467496</v>
      </c>
      <c r="H70">
        <v>-5.0664721162301998</v>
      </c>
      <c r="I70">
        <v>-23.008834309307801</v>
      </c>
      <c r="J70">
        <v>1.7080465152105699</v>
      </c>
      <c r="K70">
        <v>568.39531486640897</v>
      </c>
      <c r="L70">
        <v>587.552788020957</v>
      </c>
      <c r="M70">
        <v>40.4685718533689</v>
      </c>
      <c r="N70">
        <v>2.5116627538025398</v>
      </c>
      <c r="O70">
        <v>37.807017543859601</v>
      </c>
      <c r="P70">
        <v>22.947872977831</v>
      </c>
      <c r="Q70">
        <v>1.9479349563947E-2</v>
      </c>
    </row>
    <row r="71" spans="1:17" x14ac:dyDescent="0.3">
      <c r="A71" t="s">
        <v>198</v>
      </c>
      <c r="B71" t="s">
        <v>199</v>
      </c>
      <c r="C71" t="s">
        <v>3142</v>
      </c>
      <c r="D71" t="s">
        <v>18</v>
      </c>
      <c r="E71">
        <v>126228.81717336</v>
      </c>
      <c r="F71">
        <v>290.95</v>
      </c>
      <c r="G71">
        <v>18.022933048198901</v>
      </c>
      <c r="H71">
        <v>-2.5896203821499699</v>
      </c>
      <c r="I71">
        <v>-14.4749350273131</v>
      </c>
      <c r="J71">
        <v>-0.133473127322637</v>
      </c>
      <c r="K71">
        <v>315.765952159498</v>
      </c>
      <c r="L71">
        <v>305.15341835472299</v>
      </c>
      <c r="M71">
        <v>38.1224115519355</v>
      </c>
      <c r="N71">
        <v>0.86652083437766403</v>
      </c>
      <c r="O71">
        <v>29.231826774359799</v>
      </c>
      <c r="P71">
        <v>40.8617768094892</v>
      </c>
      <c r="Q71">
        <v>3.1270337571936001E-2</v>
      </c>
    </row>
    <row r="72" spans="1:17" x14ac:dyDescent="0.3">
      <c r="A72" t="s">
        <v>200</v>
      </c>
      <c r="B72" t="s">
        <v>201</v>
      </c>
      <c r="C72" t="s">
        <v>3144</v>
      </c>
      <c r="D72" t="s">
        <v>34</v>
      </c>
      <c r="E72">
        <v>122158.493995572</v>
      </c>
      <c r="F72">
        <v>106.29</v>
      </c>
      <c r="G72">
        <v>12.6496740600157</v>
      </c>
      <c r="H72">
        <v>9.6882468738084704</v>
      </c>
      <c r="I72">
        <v>-21.573152598707399</v>
      </c>
      <c r="J72">
        <v>1.90091098253907</v>
      </c>
      <c r="K72">
        <v>104.574612429149</v>
      </c>
      <c r="L72">
        <v>108.10503277376</v>
      </c>
      <c r="M72">
        <v>63.334464804512898</v>
      </c>
      <c r="N72">
        <v>0.89919078800859298</v>
      </c>
      <c r="O72">
        <v>34.4435036221657</v>
      </c>
      <c r="P72">
        <v>40.595238095238102</v>
      </c>
      <c r="Q72">
        <v>0.12247498397382101</v>
      </c>
    </row>
    <row r="73" spans="1:17" x14ac:dyDescent="0.3">
      <c r="A73" t="s">
        <v>202</v>
      </c>
      <c r="B73" t="s">
        <v>203</v>
      </c>
      <c r="C73" t="s">
        <v>3148</v>
      </c>
      <c r="D73" t="s">
        <v>51</v>
      </c>
      <c r="E73">
        <v>120556.3571317</v>
      </c>
      <c r="F73">
        <v>1492.75</v>
      </c>
      <c r="G73">
        <v>4.8311607938227201</v>
      </c>
      <c r="H73">
        <v>1.66574784749196</v>
      </c>
      <c r="I73">
        <v>-3.58368624929407</v>
      </c>
      <c r="J73">
        <v>-1.0501276122096299</v>
      </c>
      <c r="K73">
        <v>1543.5231940686699</v>
      </c>
      <c r="L73">
        <v>1489.6293095492599</v>
      </c>
      <c r="M73">
        <v>43.9005402582847</v>
      </c>
      <c r="N73">
        <v>0.86393050679958705</v>
      </c>
      <c r="O73">
        <v>14.021101992966001</v>
      </c>
      <c r="P73">
        <v>25.6523569023569</v>
      </c>
      <c r="Q73">
        <v>4.3800724404017999E-2</v>
      </c>
    </row>
    <row r="74" spans="1:17" x14ac:dyDescent="0.3">
      <c r="A74" t="s">
        <v>204</v>
      </c>
      <c r="B74" t="s">
        <v>205</v>
      </c>
      <c r="C74" t="s">
        <v>3146</v>
      </c>
      <c r="D74" t="s">
        <v>125</v>
      </c>
      <c r="E74">
        <v>118595.118560039</v>
      </c>
      <c r="F74">
        <v>4923.6499999999996</v>
      </c>
      <c r="G74">
        <v>-14.4907003114443</v>
      </c>
      <c r="H74">
        <v>-10.747367935597101</v>
      </c>
      <c r="I74">
        <v>-10.7086833968999</v>
      </c>
      <c r="J74">
        <v>1.3583434491550599</v>
      </c>
      <c r="K74">
        <v>5517.50552219154</v>
      </c>
      <c r="L74">
        <v>5452.3089573679099</v>
      </c>
      <c r="M74">
        <v>33.139123205494499</v>
      </c>
      <c r="N74">
        <v>1.25855009995566</v>
      </c>
      <c r="O74">
        <v>31.4045474393996</v>
      </c>
      <c r="P74">
        <v>6.4342844790315601</v>
      </c>
      <c r="Q74">
        <v>8.3338279655109995E-3</v>
      </c>
    </row>
    <row r="75" spans="1:17" x14ac:dyDescent="0.3">
      <c r="A75" t="s">
        <v>206</v>
      </c>
      <c r="B75" t="s">
        <v>207</v>
      </c>
      <c r="C75" t="s">
        <v>3149</v>
      </c>
      <c r="D75" t="s">
        <v>57</v>
      </c>
      <c r="E75">
        <v>115663.67631892</v>
      </c>
      <c r="F75">
        <v>662.8</v>
      </c>
      <c r="G75">
        <v>44.206262951092299</v>
      </c>
      <c r="H75">
        <v>1.69420217557981</v>
      </c>
      <c r="I75">
        <v>3.6501314121863602</v>
      </c>
      <c r="J75">
        <v>-6.4090837706446502</v>
      </c>
      <c r="K75">
        <v>699.62033091797502</v>
      </c>
      <c r="L75">
        <v>639.049245989018</v>
      </c>
      <c r="M75">
        <v>35.4284616067794</v>
      </c>
      <c r="N75">
        <v>1.1776307334655201</v>
      </c>
      <c r="O75">
        <v>21.439348219674098</v>
      </c>
      <c r="P75">
        <v>66.679240538161693</v>
      </c>
      <c r="Q75">
        <v>7.1404393083026999E-2</v>
      </c>
    </row>
    <row r="76" spans="1:17" x14ac:dyDescent="0.3">
      <c r="A76" t="s">
        <v>208</v>
      </c>
      <c r="B76" t="s">
        <v>209</v>
      </c>
      <c r="C76" t="s">
        <v>3152</v>
      </c>
      <c r="D76" t="s">
        <v>166</v>
      </c>
      <c r="E76">
        <v>115014.09643303</v>
      </c>
      <c r="F76">
        <v>752.45</v>
      </c>
      <c r="G76">
        <v>56.892463966585602</v>
      </c>
      <c r="H76">
        <v>4.6960501803377301</v>
      </c>
      <c r="I76">
        <v>15.058200033267299</v>
      </c>
      <c r="J76">
        <v>4.0245570650657303</v>
      </c>
      <c r="K76">
        <v>735.14292281848498</v>
      </c>
      <c r="L76">
        <v>655.20873247124098</v>
      </c>
      <c r="M76">
        <v>62.599450305784998</v>
      </c>
      <c r="N76">
        <v>0.80753615795229405</v>
      </c>
      <c r="O76">
        <v>16.246926706093401</v>
      </c>
      <c r="P76">
        <v>83.479639112411604</v>
      </c>
      <c r="Q76">
        <v>0.188668513861769</v>
      </c>
    </row>
    <row r="77" spans="1:17" x14ac:dyDescent="0.3">
      <c r="A77" t="s">
        <v>210</v>
      </c>
      <c r="B77" t="s">
        <v>211</v>
      </c>
      <c r="C77" t="s">
        <v>3144</v>
      </c>
      <c r="D77" t="s">
        <v>212</v>
      </c>
      <c r="E77">
        <v>114926.68663395</v>
      </c>
      <c r="F77">
        <v>10326.450000000001</v>
      </c>
      <c r="G77">
        <v>19.395567398383601</v>
      </c>
      <c r="H77">
        <v>0.89116278861895404</v>
      </c>
      <c r="I77">
        <v>27.020909453258302</v>
      </c>
      <c r="J77">
        <v>-5.7285492716905102</v>
      </c>
      <c r="K77">
        <v>10408.325796462401</v>
      </c>
      <c r="L77">
        <v>9437.9695241020909</v>
      </c>
      <c r="M77">
        <v>41.898127868973702</v>
      </c>
      <c r="N77">
        <v>0.78079243064591097</v>
      </c>
      <c r="O77">
        <v>9.9119252017876303</v>
      </c>
      <c r="P77">
        <v>43.223994452149697</v>
      </c>
      <c r="Q77">
        <v>6.9421508316090993E-2</v>
      </c>
    </row>
    <row r="78" spans="1:17" x14ac:dyDescent="0.3">
      <c r="A78" t="s">
        <v>213</v>
      </c>
      <c r="B78" t="s">
        <v>214</v>
      </c>
      <c r="C78" t="s">
        <v>3150</v>
      </c>
      <c r="D78" t="s">
        <v>100</v>
      </c>
      <c r="E78">
        <v>114670.13465613</v>
      </c>
      <c r="F78">
        <v>2415.4499999999998</v>
      </c>
      <c r="G78">
        <v>12.184887417938601</v>
      </c>
      <c r="H78">
        <v>1.84664190253812</v>
      </c>
      <c r="I78">
        <v>2.7919962661239399</v>
      </c>
      <c r="J78">
        <v>-1.3543867704861099</v>
      </c>
      <c r="K78">
        <v>2544.8233559186601</v>
      </c>
      <c r="L78">
        <v>2375.40788702383</v>
      </c>
      <c r="M78">
        <v>43.301560598752999</v>
      </c>
      <c r="N78">
        <v>0.71873405710920502</v>
      </c>
      <c r="O78">
        <v>22.461653108116501</v>
      </c>
      <c r="P78">
        <v>34.266259032795901</v>
      </c>
      <c r="Q78">
        <v>0.203999159213268</v>
      </c>
    </row>
    <row r="79" spans="1:17" x14ac:dyDescent="0.3">
      <c r="A79" t="s">
        <v>215</v>
      </c>
      <c r="B79" t="s">
        <v>216</v>
      </c>
      <c r="C79" t="s">
        <v>3144</v>
      </c>
      <c r="D79" t="s">
        <v>54</v>
      </c>
      <c r="E79">
        <v>114453.23573695</v>
      </c>
      <c r="F79">
        <v>3043.7</v>
      </c>
      <c r="G79">
        <v>33.350125374210798</v>
      </c>
      <c r="H79">
        <v>-2.7158673774972599</v>
      </c>
      <c r="I79">
        <v>22.671945216234</v>
      </c>
      <c r="J79">
        <v>5.6732241328419004</v>
      </c>
      <c r="K79">
        <v>3111.97016264992</v>
      </c>
      <c r="L79">
        <v>2829.2766238668801</v>
      </c>
      <c r="M79">
        <v>59.6879358094221</v>
      </c>
      <c r="N79">
        <v>1.17010506485082</v>
      </c>
      <c r="O79">
        <v>19.9937575976607</v>
      </c>
      <c r="P79">
        <v>57.333746866196201</v>
      </c>
      <c r="Q79">
        <v>9.1549926324298994E-2</v>
      </c>
    </row>
    <row r="80" spans="1:17" hidden="1" x14ac:dyDescent="0.3">
      <c r="A80" t="s">
        <v>217</v>
      </c>
      <c r="B80" t="s">
        <v>218</v>
      </c>
      <c r="C80" t="s">
        <v>3159</v>
      </c>
      <c r="D80" t="s">
        <v>54</v>
      </c>
      <c r="E80">
        <v>113929.04686967999</v>
      </c>
      <c r="F80">
        <v>136.80000000000001</v>
      </c>
      <c r="G80">
        <v>-40.1611123528075</v>
      </c>
      <c r="H80">
        <v>1.46689157923316</v>
      </c>
      <c r="I80">
        <v>-21.573578070271701</v>
      </c>
      <c r="J80">
        <v>1.1989041417843</v>
      </c>
      <c r="K80">
        <v>142.340074509803</v>
      </c>
      <c r="M80">
        <v>69.152949721454405</v>
      </c>
      <c r="O80">
        <v>37.7923976608187</v>
      </c>
      <c r="P80">
        <v>9.14313068453807</v>
      </c>
    </row>
    <row r="81" spans="1:17" x14ac:dyDescent="0.3">
      <c r="A81" t="s">
        <v>219</v>
      </c>
      <c r="B81" t="s">
        <v>220</v>
      </c>
      <c r="C81" t="s">
        <v>3150</v>
      </c>
      <c r="D81" t="s">
        <v>221</v>
      </c>
      <c r="E81">
        <v>113854.290479127</v>
      </c>
      <c r="F81">
        <v>161.81</v>
      </c>
      <c r="G81">
        <v>61.644981942002602</v>
      </c>
      <c r="H81">
        <v>-11.9623709918923</v>
      </c>
      <c r="I81">
        <v>9.4680352459894301</v>
      </c>
      <c r="J81">
        <v>-1.99911580718133</v>
      </c>
      <c r="K81">
        <v>182.648486551991</v>
      </c>
      <c r="L81">
        <v>166.12926484084599</v>
      </c>
      <c r="M81">
        <v>30.269228758326701</v>
      </c>
      <c r="N81">
        <v>1.0053979407121201</v>
      </c>
      <c r="O81">
        <v>34.101724244484203</v>
      </c>
      <c r="P81">
        <v>86.417050691244199</v>
      </c>
      <c r="Q81">
        <v>1.9562420420943999E-2</v>
      </c>
    </row>
    <row r="82" spans="1:17" x14ac:dyDescent="0.3">
      <c r="A82" t="s">
        <v>222</v>
      </c>
      <c r="B82" t="s">
        <v>223</v>
      </c>
      <c r="C82" t="s">
        <v>3156</v>
      </c>
      <c r="D82" t="s">
        <v>224</v>
      </c>
      <c r="E82">
        <v>110821.31603308499</v>
      </c>
      <c r="F82">
        <v>778.55</v>
      </c>
      <c r="G82">
        <v>66.377632875943505</v>
      </c>
      <c r="H82">
        <v>16.120931407606399</v>
      </c>
      <c r="I82">
        <v>31.520475400058999</v>
      </c>
      <c r="J82">
        <v>1.5571422849437899</v>
      </c>
      <c r="K82">
        <v>710.77775949092802</v>
      </c>
      <c r="L82">
        <v>622.69142701924295</v>
      </c>
      <c r="M82">
        <v>63.567661781749997</v>
      </c>
      <c r="N82">
        <v>1.5676425242076999</v>
      </c>
      <c r="O82">
        <v>4.0267163316421497</v>
      </c>
      <c r="P82">
        <v>86.7474214439913</v>
      </c>
      <c r="Q82">
        <v>0.20979844289035801</v>
      </c>
    </row>
    <row r="83" spans="1:17" hidden="1" x14ac:dyDescent="0.3">
      <c r="A83" t="s">
        <v>225</v>
      </c>
      <c r="B83" t="s">
        <v>226</v>
      </c>
      <c r="C83" t="s">
        <v>3159</v>
      </c>
      <c r="D83" t="s">
        <v>105</v>
      </c>
      <c r="E83">
        <v>110019.68533565001</v>
      </c>
      <c r="F83">
        <v>491.5</v>
      </c>
      <c r="G83">
        <v>-12.448751906236501</v>
      </c>
      <c r="H83">
        <v>20.567586510386999</v>
      </c>
      <c r="I83">
        <v>3.3024187399355598</v>
      </c>
      <c r="J83">
        <v>19.630456674053001</v>
      </c>
      <c r="O83">
        <v>5.1881993896236001</v>
      </c>
      <c r="P83">
        <v>25.703324808184099</v>
      </c>
    </row>
    <row r="84" spans="1:17" x14ac:dyDescent="0.3">
      <c r="A84" t="s">
        <v>227</v>
      </c>
      <c r="B84" t="s">
        <v>228</v>
      </c>
      <c r="C84" t="s">
        <v>3146</v>
      </c>
      <c r="D84" t="s">
        <v>229</v>
      </c>
      <c r="E84">
        <v>109302.649434575</v>
      </c>
      <c r="F84">
        <v>1502.75</v>
      </c>
      <c r="G84">
        <v>24.101750827329699</v>
      </c>
      <c r="H84">
        <v>3.84780490268481</v>
      </c>
      <c r="I84">
        <v>21.782927794153199</v>
      </c>
      <c r="J84">
        <v>-0.56869074374246797</v>
      </c>
      <c r="K84">
        <v>1481.2603417068101</v>
      </c>
      <c r="L84">
        <v>1344.81356349877</v>
      </c>
      <c r="M84">
        <v>59.391245728724101</v>
      </c>
      <c r="N84">
        <v>1.2130794541665799</v>
      </c>
      <c r="O84">
        <v>9.6323407087007098</v>
      </c>
      <c r="P84">
        <v>45.608255413981801</v>
      </c>
      <c r="Q84">
        <v>5.5334922135103E-2</v>
      </c>
    </row>
    <row r="85" spans="1:17" x14ac:dyDescent="0.3">
      <c r="A85" t="s">
        <v>230</v>
      </c>
      <c r="B85" t="s">
        <v>231</v>
      </c>
      <c r="C85" t="s">
        <v>3148</v>
      </c>
      <c r="D85" t="s">
        <v>51</v>
      </c>
      <c r="E85">
        <v>108402.3822048</v>
      </c>
      <c r="F85">
        <v>3202.95</v>
      </c>
      <c r="G85">
        <v>33.8282094365142</v>
      </c>
      <c r="H85">
        <v>-5.5666034620792697</v>
      </c>
      <c r="I85">
        <v>15.6264546565918</v>
      </c>
      <c r="J85">
        <v>1.9329456120227</v>
      </c>
      <c r="K85">
        <v>3258.21791997322</v>
      </c>
      <c r="L85">
        <v>2981.3652631412601</v>
      </c>
      <c r="M85">
        <v>52.871432759055303</v>
      </c>
      <c r="N85">
        <v>0.73833973713069501</v>
      </c>
      <c r="O85">
        <v>12.1060272561232</v>
      </c>
      <c r="P85">
        <v>58.115713086834099</v>
      </c>
      <c r="Q85">
        <v>0.102209056088001</v>
      </c>
    </row>
    <row r="86" spans="1:17" x14ac:dyDescent="0.3">
      <c r="A86" t="s">
        <v>232</v>
      </c>
      <c r="B86" t="s">
        <v>233</v>
      </c>
      <c r="C86" t="s">
        <v>3153</v>
      </c>
      <c r="D86" t="s">
        <v>234</v>
      </c>
      <c r="E86">
        <v>107683.511888319</v>
      </c>
      <c r="F86">
        <v>1717.6</v>
      </c>
      <c r="G86">
        <v>14.6929896427578</v>
      </c>
      <c r="H86">
        <v>3.2760810023283602</v>
      </c>
      <c r="I86">
        <v>-13.399545553669901</v>
      </c>
      <c r="J86">
        <v>3.9713902863903501</v>
      </c>
      <c r="K86">
        <v>1760.1598222510199</v>
      </c>
      <c r="L86">
        <v>1721.6265312527701</v>
      </c>
      <c r="M86">
        <v>67.019992806072395</v>
      </c>
      <c r="N86">
        <v>0.99550294803157302</v>
      </c>
      <c r="O86">
        <v>22.612948299953398</v>
      </c>
      <c r="P86">
        <v>34.397496087636902</v>
      </c>
      <c r="Q86">
        <v>-8.6048423196310002E-3</v>
      </c>
    </row>
    <row r="87" spans="1:17" x14ac:dyDescent="0.3">
      <c r="A87" t="s">
        <v>235</v>
      </c>
      <c r="B87" t="s">
        <v>236</v>
      </c>
      <c r="C87" t="s">
        <v>3152</v>
      </c>
      <c r="D87" t="s">
        <v>234</v>
      </c>
      <c r="E87">
        <v>107529.9483058</v>
      </c>
      <c r="F87">
        <v>7149.2</v>
      </c>
      <c r="G87">
        <v>17.257385914154501</v>
      </c>
      <c r="H87">
        <v>9.9472608406035494</v>
      </c>
      <c r="I87">
        <v>2.1168002002514101</v>
      </c>
      <c r="J87">
        <v>5.4218357822214198</v>
      </c>
      <c r="K87">
        <v>6736.4155383095704</v>
      </c>
      <c r="L87">
        <v>6261.7553031363896</v>
      </c>
      <c r="M87">
        <v>75.842181427927898</v>
      </c>
      <c r="N87">
        <v>0.79712324329805995</v>
      </c>
      <c r="O87">
        <v>6.3755385217926399</v>
      </c>
      <c r="P87">
        <v>88.087345435411706</v>
      </c>
      <c r="Q87">
        <v>0.14174544090570901</v>
      </c>
    </row>
    <row r="88" spans="1:17" x14ac:dyDescent="0.3">
      <c r="A88" t="s">
        <v>237</v>
      </c>
      <c r="B88" t="s">
        <v>238</v>
      </c>
      <c r="C88" t="s">
        <v>3144</v>
      </c>
      <c r="D88" t="s">
        <v>54</v>
      </c>
      <c r="E88">
        <v>106635.5242535</v>
      </c>
      <c r="F88">
        <v>1268.3499999999999</v>
      </c>
      <c r="G88">
        <v>-4.60446109446137</v>
      </c>
      <c r="H88">
        <v>-4.9839452365127803</v>
      </c>
      <c r="I88">
        <v>-3.7959975496572</v>
      </c>
      <c r="J88">
        <v>2.8633368192181501</v>
      </c>
      <c r="K88">
        <v>1347.1033004318001</v>
      </c>
      <c r="L88">
        <v>1327.2977177737901</v>
      </c>
      <c r="M88">
        <v>54.074209073911597</v>
      </c>
      <c r="N88">
        <v>1.1921393381821299</v>
      </c>
      <c r="O88">
        <v>30.247959947963899</v>
      </c>
      <c r="P88">
        <v>25.430181962025301</v>
      </c>
      <c r="Q88">
        <v>9.9549205674899999E-2</v>
      </c>
    </row>
    <row r="89" spans="1:17" x14ac:dyDescent="0.3">
      <c r="A89" t="s">
        <v>239</v>
      </c>
      <c r="B89" t="s">
        <v>240</v>
      </c>
      <c r="C89" t="s">
        <v>3156</v>
      </c>
      <c r="D89" t="s">
        <v>105</v>
      </c>
      <c r="E89">
        <v>106051.509590395</v>
      </c>
      <c r="F89">
        <v>8201.9500000000007</v>
      </c>
      <c r="G89">
        <v>63.124402132706898</v>
      </c>
      <c r="H89">
        <v>10.922961074447899</v>
      </c>
      <c r="I89">
        <v>30.381224865235399</v>
      </c>
      <c r="J89">
        <v>7.5742726873355704</v>
      </c>
      <c r="K89">
        <v>7815.86135928969</v>
      </c>
      <c r="L89">
        <v>6851.4698977379003</v>
      </c>
      <c r="M89">
        <v>61.3989981970849</v>
      </c>
      <c r="N89">
        <v>1.37630028426899</v>
      </c>
      <c r="O89">
        <v>3.2925097080572101</v>
      </c>
      <c r="P89">
        <v>81.439000110607196</v>
      </c>
      <c r="Q89">
        <v>2.6017123048058002E-2</v>
      </c>
    </row>
    <row r="90" spans="1:17" x14ac:dyDescent="0.3">
      <c r="A90" t="s">
        <v>241</v>
      </c>
      <c r="B90" t="s">
        <v>242</v>
      </c>
      <c r="C90" t="s">
        <v>3144</v>
      </c>
      <c r="D90" t="s">
        <v>34</v>
      </c>
      <c r="E90">
        <v>103226.07333001601</v>
      </c>
      <c r="F90">
        <v>54.61</v>
      </c>
      <c r="G90">
        <v>13.5870935396606</v>
      </c>
      <c r="H90">
        <v>7.6966371721852704</v>
      </c>
      <c r="I90">
        <v>-27.131394191827201</v>
      </c>
      <c r="J90">
        <v>1.4191178666277999</v>
      </c>
      <c r="K90">
        <v>54.317662444487297</v>
      </c>
      <c r="L90">
        <v>56.287645762453103</v>
      </c>
      <c r="M90">
        <v>67.820493216175507</v>
      </c>
      <c r="N90">
        <v>1.0575627334495199</v>
      </c>
      <c r="O90">
        <v>53.360190441311097</v>
      </c>
      <c r="P90">
        <v>40.205391527599403</v>
      </c>
      <c r="Q90">
        <v>9.4365129591452004E-2</v>
      </c>
    </row>
    <row r="91" spans="1:17" x14ac:dyDescent="0.3">
      <c r="A91" t="s">
        <v>243</v>
      </c>
      <c r="B91" t="s">
        <v>244</v>
      </c>
      <c r="C91" t="s">
        <v>3148</v>
      </c>
      <c r="D91" t="s">
        <v>51</v>
      </c>
      <c r="E91">
        <v>102585.53381352</v>
      </c>
      <c r="F91">
        <v>2560.4</v>
      </c>
      <c r="G91">
        <v>14.604138595785001</v>
      </c>
      <c r="H91">
        <v>6.8254708344955297</v>
      </c>
      <c r="I91">
        <v>16.6079219544499</v>
      </c>
      <c r="J91">
        <v>-3.61242585007607</v>
      </c>
      <c r="K91">
        <v>2566.3118457033702</v>
      </c>
      <c r="L91">
        <v>2317.0149557166201</v>
      </c>
      <c r="M91">
        <v>42.082236559891101</v>
      </c>
      <c r="N91">
        <v>0.59067140874173796</v>
      </c>
      <c r="O91">
        <v>12.2480862365255</v>
      </c>
      <c r="P91">
        <v>40.604063701263001</v>
      </c>
    </row>
    <row r="92" spans="1:17" x14ac:dyDescent="0.3">
      <c r="A92" t="s">
        <v>245</v>
      </c>
      <c r="B92" t="s">
        <v>246</v>
      </c>
      <c r="C92" t="s">
        <v>3150</v>
      </c>
      <c r="D92" t="s">
        <v>221</v>
      </c>
      <c r="E92">
        <v>102271.2612548</v>
      </c>
      <c r="F92">
        <v>34675.699999999997</v>
      </c>
      <c r="G92">
        <v>43.768726935837002</v>
      </c>
      <c r="H92">
        <v>-1.05468118447517</v>
      </c>
      <c r="I92">
        <v>7.1369660229468996</v>
      </c>
      <c r="J92">
        <v>6.3608580884804103E-2</v>
      </c>
      <c r="K92">
        <v>35161.099399675302</v>
      </c>
      <c r="L92">
        <v>31992.4958132018</v>
      </c>
      <c r="M92">
        <v>48.843597818689197</v>
      </c>
      <c r="N92">
        <v>0.66284832861862897</v>
      </c>
      <c r="O92">
        <v>12.7267798487125</v>
      </c>
      <c r="P92">
        <v>65.122380952380894</v>
      </c>
      <c r="Q92">
        <v>0.117252208812631</v>
      </c>
    </row>
    <row r="93" spans="1:17" x14ac:dyDescent="0.3">
      <c r="A93" t="s">
        <v>247</v>
      </c>
      <c r="B93" t="s">
        <v>248</v>
      </c>
      <c r="C93" t="s">
        <v>3143</v>
      </c>
      <c r="D93" t="s">
        <v>249</v>
      </c>
      <c r="E93">
        <v>101205.78476359999</v>
      </c>
      <c r="F93">
        <v>11658.1</v>
      </c>
      <c r="G93">
        <v>171.43758788135801</v>
      </c>
      <c r="H93">
        <v>11.2066829805753</v>
      </c>
      <c r="I93">
        <v>49.801532840322999</v>
      </c>
      <c r="J93">
        <v>3.6781027271064302</v>
      </c>
      <c r="K93">
        <v>11326.065746387199</v>
      </c>
      <c r="L93">
        <v>9612.6333777016298</v>
      </c>
      <c r="M93">
        <v>53.231283399440201</v>
      </c>
      <c r="N93">
        <v>0.48039750867290498</v>
      </c>
      <c r="O93">
        <v>8.2423379452912506</v>
      </c>
      <c r="P93">
        <v>194.56383045922499</v>
      </c>
      <c r="Q93">
        <v>0.111338448869353</v>
      </c>
    </row>
    <row r="94" spans="1:17" x14ac:dyDescent="0.3">
      <c r="A94" t="s">
        <v>250</v>
      </c>
      <c r="B94" t="s">
        <v>251</v>
      </c>
      <c r="C94" t="s">
        <v>3144</v>
      </c>
      <c r="D94" t="s">
        <v>40</v>
      </c>
      <c r="E94">
        <v>99968.710844785004</v>
      </c>
      <c r="F94">
        <v>691.85</v>
      </c>
      <c r="G94">
        <v>3.2001192177250699</v>
      </c>
      <c r="H94">
        <v>-6.6746114987601599</v>
      </c>
      <c r="I94">
        <v>14.279669017375801</v>
      </c>
      <c r="J94">
        <v>-2.8042372504905302</v>
      </c>
      <c r="K94">
        <v>719.649623423045</v>
      </c>
      <c r="L94">
        <v>666.00185550994604</v>
      </c>
      <c r="M94">
        <v>44.809099816183398</v>
      </c>
      <c r="N94">
        <v>1.0694528607386999</v>
      </c>
      <c r="O94">
        <v>15.169473151694699</v>
      </c>
      <c r="P94">
        <v>49.282554752400401</v>
      </c>
      <c r="Q94">
        <v>-2.0517478725979001E-2</v>
      </c>
    </row>
    <row r="95" spans="1:17" x14ac:dyDescent="0.3">
      <c r="A95" t="s">
        <v>252</v>
      </c>
      <c r="B95" t="s">
        <v>253</v>
      </c>
      <c r="C95" t="s">
        <v>3148</v>
      </c>
      <c r="D95" t="s">
        <v>51</v>
      </c>
      <c r="E95">
        <v>99294.937041199999</v>
      </c>
      <c r="F95">
        <v>1191.95</v>
      </c>
      <c r="G95">
        <v>-14.5306788376282</v>
      </c>
      <c r="H95">
        <v>-7.5721612871600703</v>
      </c>
      <c r="I95">
        <v>-4.5757070495351897</v>
      </c>
      <c r="J95">
        <v>-1.68191434639989</v>
      </c>
      <c r="K95">
        <v>1278.2603757074</v>
      </c>
      <c r="L95">
        <v>1262.3309938091199</v>
      </c>
      <c r="M95">
        <v>29.8301863213598</v>
      </c>
      <c r="N95">
        <v>1.0885391503051201</v>
      </c>
      <c r="O95">
        <v>19.257519191241201</v>
      </c>
      <c r="P95">
        <v>10.9823091247672</v>
      </c>
      <c r="Q95">
        <v>-5.904505193897E-3</v>
      </c>
    </row>
    <row r="96" spans="1:17" x14ac:dyDescent="0.3">
      <c r="A96" t="s">
        <v>254</v>
      </c>
      <c r="B96" t="s">
        <v>255</v>
      </c>
      <c r="C96" t="s">
        <v>3158</v>
      </c>
      <c r="D96" t="s">
        <v>256</v>
      </c>
      <c r="E96">
        <v>98573.984063424999</v>
      </c>
      <c r="F96">
        <v>10291.700000000001</v>
      </c>
      <c r="G96">
        <v>34.135099694544003</v>
      </c>
      <c r="H96">
        <v>-0.47046913942636398</v>
      </c>
      <c r="I96">
        <v>5.0763463233652004</v>
      </c>
      <c r="J96">
        <v>0.75999029777845495</v>
      </c>
      <c r="K96">
        <v>10472.467172734699</v>
      </c>
      <c r="L96">
        <v>9577.3949344252997</v>
      </c>
      <c r="M96">
        <v>73.525829412082501</v>
      </c>
      <c r="N96">
        <v>1.1490053644440801</v>
      </c>
      <c r="O96">
        <v>29.210917535489699</v>
      </c>
      <c r="P96">
        <v>74.159594540854698</v>
      </c>
      <c r="Q96">
        <v>0.150861558578471</v>
      </c>
    </row>
    <row r="97" spans="1:17" x14ac:dyDescent="0.3">
      <c r="A97" t="s">
        <v>257</v>
      </c>
      <c r="B97" t="s">
        <v>258</v>
      </c>
      <c r="C97" t="s">
        <v>3148</v>
      </c>
      <c r="D97" t="s">
        <v>259</v>
      </c>
      <c r="E97">
        <v>98364.521700269994</v>
      </c>
      <c r="F97">
        <v>6982.7</v>
      </c>
      <c r="G97">
        <v>9.8753502082581104</v>
      </c>
      <c r="H97">
        <v>2.8706972254226701</v>
      </c>
      <c r="I97">
        <v>13.7779796784406</v>
      </c>
      <c r="J97">
        <v>3.0050244671024702</v>
      </c>
      <c r="K97">
        <v>6947.3866366172197</v>
      </c>
      <c r="L97">
        <v>6489.73340849549</v>
      </c>
      <c r="M97">
        <v>41.762874199644301</v>
      </c>
      <c r="N97">
        <v>0.88572956388876101</v>
      </c>
      <c r="O97">
        <v>8.0527589614332395</v>
      </c>
      <c r="P97">
        <v>32.126739642563102</v>
      </c>
      <c r="Q97">
        <v>-5.8842676165420001E-3</v>
      </c>
    </row>
    <row r="98" spans="1:17" x14ac:dyDescent="0.3">
      <c r="A98" t="s">
        <v>260</v>
      </c>
      <c r="B98" t="s">
        <v>261</v>
      </c>
      <c r="C98" t="s">
        <v>3152</v>
      </c>
      <c r="D98" t="s">
        <v>262</v>
      </c>
      <c r="E98">
        <v>96500.25</v>
      </c>
      <c r="F98">
        <v>3481.25</v>
      </c>
      <c r="G98">
        <v>66.435315465514805</v>
      </c>
      <c r="H98">
        <v>5.3156317633101198</v>
      </c>
      <c r="I98">
        <v>-13.6429643633357</v>
      </c>
      <c r="J98">
        <v>4.82055514329255</v>
      </c>
      <c r="K98">
        <v>3553.51806155856</v>
      </c>
      <c r="L98">
        <v>3339.7343309288299</v>
      </c>
      <c r="M98">
        <v>54.029226700588097</v>
      </c>
      <c r="N98">
        <v>1.1104228572078001</v>
      </c>
      <c r="O98">
        <v>19.839138240574499</v>
      </c>
      <c r="P98">
        <v>89.657051020130197</v>
      </c>
      <c r="Q98">
        <v>0.199066950170807</v>
      </c>
    </row>
    <row r="99" spans="1:17" x14ac:dyDescent="0.3">
      <c r="A99" t="s">
        <v>263</v>
      </c>
      <c r="B99" t="s">
        <v>264</v>
      </c>
      <c r="C99" t="s">
        <v>3150</v>
      </c>
      <c r="D99" t="s">
        <v>100</v>
      </c>
      <c r="E99">
        <v>95669.775653849996</v>
      </c>
      <c r="F99">
        <v>4783.5</v>
      </c>
      <c r="G99">
        <v>14.2567732955032</v>
      </c>
      <c r="H99">
        <v>-0.64338218728142804</v>
      </c>
      <c r="I99">
        <v>-12.207473423849899</v>
      </c>
      <c r="J99">
        <v>-0.10725529783257701</v>
      </c>
      <c r="K99">
        <v>5085.9626289917496</v>
      </c>
      <c r="L99">
        <v>4969.2740074420299</v>
      </c>
      <c r="M99">
        <v>45.996742042427002</v>
      </c>
      <c r="N99">
        <v>1.05072655702183</v>
      </c>
      <c r="O99">
        <v>30.579073899864099</v>
      </c>
      <c r="P99">
        <v>34.555069548951401</v>
      </c>
      <c r="Q99">
        <v>7.9580975970579004E-2</v>
      </c>
    </row>
    <row r="100" spans="1:17" x14ac:dyDescent="0.3">
      <c r="A100" t="s">
        <v>265</v>
      </c>
      <c r="B100" t="s">
        <v>266</v>
      </c>
      <c r="C100" t="s">
        <v>3148</v>
      </c>
      <c r="D100" t="s">
        <v>51</v>
      </c>
      <c r="E100">
        <v>95461.418631299995</v>
      </c>
      <c r="F100">
        <v>948.7</v>
      </c>
      <c r="G100">
        <v>30.758538907332699</v>
      </c>
      <c r="H100">
        <v>-2.7673474330668602</v>
      </c>
      <c r="I100">
        <v>-14.383424000968599</v>
      </c>
      <c r="J100">
        <v>-2.1106075322262101</v>
      </c>
      <c r="K100">
        <v>1010.91316369768</v>
      </c>
      <c r="L100">
        <v>992.90812733381097</v>
      </c>
      <c r="M100">
        <v>38.232662810365397</v>
      </c>
      <c r="N100">
        <v>0.44344905598713902</v>
      </c>
      <c r="O100">
        <v>39.591019289554097</v>
      </c>
      <c r="P100">
        <v>51.042827575226802</v>
      </c>
      <c r="Q100">
        <v>8.4766503948037003E-2</v>
      </c>
    </row>
    <row r="101" spans="1:17" x14ac:dyDescent="0.3">
      <c r="A101" t="s">
        <v>267</v>
      </c>
      <c r="B101" t="s">
        <v>268</v>
      </c>
      <c r="C101" t="s">
        <v>3148</v>
      </c>
      <c r="D101" t="s">
        <v>259</v>
      </c>
      <c r="E101">
        <v>94962.719597304997</v>
      </c>
      <c r="F101">
        <v>976.85</v>
      </c>
      <c r="G101">
        <v>46.997939648129197</v>
      </c>
      <c r="H101">
        <v>8.3919791271506892</v>
      </c>
      <c r="I101">
        <v>18.864764570735101</v>
      </c>
      <c r="J101">
        <v>-0.51757209816141403</v>
      </c>
      <c r="K101">
        <v>977.95385116375405</v>
      </c>
      <c r="L101">
        <v>877.43854049273102</v>
      </c>
      <c r="M101">
        <v>40.450773093403498</v>
      </c>
      <c r="N101">
        <v>0.85929556165986898</v>
      </c>
      <c r="O101">
        <v>14.449506065414299</v>
      </c>
      <c r="P101">
        <v>63.039305683050998</v>
      </c>
      <c r="Q101">
        <v>0.10432056938864701</v>
      </c>
    </row>
    <row r="102" spans="1:17" x14ac:dyDescent="0.3">
      <c r="A102" t="s">
        <v>269</v>
      </c>
      <c r="B102" t="s">
        <v>270</v>
      </c>
      <c r="C102" t="s">
        <v>3153</v>
      </c>
      <c r="D102" t="s">
        <v>271</v>
      </c>
      <c r="E102">
        <v>93753.501796500001</v>
      </c>
      <c r="F102">
        <v>15608.2</v>
      </c>
      <c r="G102">
        <v>172.753855764489</v>
      </c>
      <c r="H102">
        <v>13.8997510908927</v>
      </c>
      <c r="I102">
        <v>67.089746557371299</v>
      </c>
      <c r="J102">
        <v>2.2023385129447299</v>
      </c>
      <c r="K102">
        <v>14562.490355067101</v>
      </c>
      <c r="L102">
        <v>11530.3450285995</v>
      </c>
      <c r="M102">
        <v>63.609873655980401</v>
      </c>
      <c r="N102">
        <v>0.68192741328747597</v>
      </c>
      <c r="O102">
        <v>2.3820812137209799</v>
      </c>
      <c r="P102">
        <v>196.05561404007901</v>
      </c>
      <c r="Q102">
        <v>0.12891817778324099</v>
      </c>
    </row>
    <row r="103" spans="1:17" x14ac:dyDescent="0.3">
      <c r="A103" t="s">
        <v>272</v>
      </c>
      <c r="B103" t="s">
        <v>273</v>
      </c>
      <c r="C103" t="s">
        <v>3144</v>
      </c>
      <c r="D103" t="s">
        <v>34</v>
      </c>
      <c r="E103">
        <v>93337.001465399997</v>
      </c>
      <c r="F103">
        <v>102.9</v>
      </c>
      <c r="G103">
        <v>7.9661098821652496</v>
      </c>
      <c r="H103">
        <v>8.2813514771940309</v>
      </c>
      <c r="I103">
        <v>-15.7375202083406</v>
      </c>
      <c r="J103">
        <v>2.9689948390841301</v>
      </c>
      <c r="K103">
        <v>103.083326673071</v>
      </c>
      <c r="L103">
        <v>104.508683827376</v>
      </c>
      <c r="M103">
        <v>60.987041659189103</v>
      </c>
      <c r="N103">
        <v>0.957553404290715</v>
      </c>
      <c r="O103">
        <v>25.267249757045601</v>
      </c>
      <c r="P103">
        <v>31.923076923076898</v>
      </c>
      <c r="Q103">
        <v>0.112624122144028</v>
      </c>
    </row>
    <row r="104" spans="1:17" x14ac:dyDescent="0.3">
      <c r="A104" t="s">
        <v>274</v>
      </c>
      <c r="B104" t="s">
        <v>275</v>
      </c>
      <c r="C104" t="s">
        <v>3146</v>
      </c>
      <c r="D104" t="s">
        <v>193</v>
      </c>
      <c r="E104">
        <v>93223.770209800001</v>
      </c>
      <c r="F104">
        <v>526</v>
      </c>
      <c r="G104">
        <v>-21.414056935388601</v>
      </c>
      <c r="H104">
        <v>-0.64096271241092495</v>
      </c>
      <c r="I104">
        <v>-12.331302476209199</v>
      </c>
      <c r="J104">
        <v>1.94595073087328</v>
      </c>
      <c r="K104">
        <v>556.10353405157502</v>
      </c>
      <c r="L104">
        <v>575.68057905859098</v>
      </c>
      <c r="M104">
        <v>55.566849795466702</v>
      </c>
      <c r="N104">
        <v>0.76596982818348802</v>
      </c>
      <c r="O104">
        <v>27.7566539923954</v>
      </c>
      <c r="P104">
        <v>7.5224856909239497</v>
      </c>
      <c r="Q104">
        <v>-0.101272951958917</v>
      </c>
    </row>
    <row r="105" spans="1:17" x14ac:dyDescent="0.3">
      <c r="A105" t="s">
        <v>276</v>
      </c>
      <c r="B105" t="s">
        <v>277</v>
      </c>
      <c r="C105" t="s">
        <v>3146</v>
      </c>
      <c r="D105" t="s">
        <v>278</v>
      </c>
      <c r="E105">
        <v>93113.003246890003</v>
      </c>
      <c r="F105">
        <v>941.05</v>
      </c>
      <c r="G105">
        <v>-17.991317718675202</v>
      </c>
      <c r="H105">
        <v>0.61336354114163005</v>
      </c>
      <c r="I105">
        <v>-17.517497112348799</v>
      </c>
      <c r="J105">
        <v>2.0559972115024898</v>
      </c>
      <c r="K105">
        <v>1033.18677118643</v>
      </c>
      <c r="L105">
        <v>1077.5654011808499</v>
      </c>
      <c r="M105">
        <v>40.471699275620303</v>
      </c>
      <c r="N105">
        <v>0.93783015437944595</v>
      </c>
      <c r="O105">
        <v>33.193815293889202</v>
      </c>
      <c r="P105">
        <v>4.5030538589672302</v>
      </c>
      <c r="Q105">
        <v>-1.7459158902283001E-2</v>
      </c>
    </row>
    <row r="106" spans="1:17" x14ac:dyDescent="0.3">
      <c r="A106" t="s">
        <v>279</v>
      </c>
      <c r="B106" t="s">
        <v>280</v>
      </c>
      <c r="C106" t="s">
        <v>3144</v>
      </c>
      <c r="D106" t="s">
        <v>34</v>
      </c>
      <c r="E106">
        <v>92893.346631583001</v>
      </c>
      <c r="F106">
        <v>121.69</v>
      </c>
      <c r="G106">
        <v>-7.7661871301558998</v>
      </c>
      <c r="H106">
        <v>14.9265945236503</v>
      </c>
      <c r="I106">
        <v>-27.414904571509599</v>
      </c>
      <c r="J106">
        <v>4.3428411328763303</v>
      </c>
      <c r="K106">
        <v>118.54574570046</v>
      </c>
      <c r="L106">
        <v>124.33975921051299</v>
      </c>
      <c r="M106">
        <v>65.344536521419002</v>
      </c>
      <c r="N106">
        <v>0.907692572672256</v>
      </c>
      <c r="O106">
        <v>41.753636288930799</v>
      </c>
      <c r="P106">
        <v>14.155722326454001</v>
      </c>
      <c r="Q106">
        <v>0.10848198411714099</v>
      </c>
    </row>
    <row r="107" spans="1:17" x14ac:dyDescent="0.3">
      <c r="A107" t="s">
        <v>281</v>
      </c>
      <c r="B107" t="s">
        <v>282</v>
      </c>
      <c r="C107" t="s">
        <v>3144</v>
      </c>
      <c r="D107" t="s">
        <v>40</v>
      </c>
      <c r="E107">
        <v>92633.073104879993</v>
      </c>
      <c r="F107">
        <v>1871.1</v>
      </c>
      <c r="G107">
        <v>8.2917792972980795</v>
      </c>
      <c r="H107">
        <v>-1.31732215362213</v>
      </c>
      <c r="I107">
        <v>9.9471998400116703</v>
      </c>
      <c r="J107">
        <v>-1.1807571268614301</v>
      </c>
      <c r="K107">
        <v>1954.9058111813299</v>
      </c>
      <c r="L107">
        <v>1845.65741285384</v>
      </c>
      <c r="M107">
        <v>50.749037320367897</v>
      </c>
      <c r="N107">
        <v>0.86217333572801402</v>
      </c>
      <c r="O107">
        <v>23.023889690556299</v>
      </c>
      <c r="P107">
        <v>38.2415958625784</v>
      </c>
      <c r="Q107">
        <v>-5.5643586527849998E-3</v>
      </c>
    </row>
    <row r="108" spans="1:17" x14ac:dyDescent="0.3">
      <c r="A108" t="s">
        <v>283</v>
      </c>
      <c r="B108" t="s">
        <v>284</v>
      </c>
      <c r="C108" t="s">
        <v>3147</v>
      </c>
      <c r="D108" t="s">
        <v>139</v>
      </c>
      <c r="E108">
        <v>92439.366133500007</v>
      </c>
      <c r="F108">
        <v>443.35</v>
      </c>
      <c r="G108">
        <v>144.30559445032301</v>
      </c>
      <c r="H108">
        <v>7.9712274421616103</v>
      </c>
      <c r="I108">
        <v>14.202915279772601</v>
      </c>
      <c r="J108">
        <v>0.31906373830203399</v>
      </c>
      <c r="K108">
        <v>466.05597852353998</v>
      </c>
      <c r="L108">
        <v>416.87083373765398</v>
      </c>
      <c r="M108">
        <v>55.543867430615201</v>
      </c>
      <c r="N108">
        <v>0.56112747441343702</v>
      </c>
      <c r="O108">
        <v>45.934363369798099</v>
      </c>
      <c r="P108">
        <v>173.50400987045001</v>
      </c>
      <c r="Q108">
        <v>0.204117229530178</v>
      </c>
    </row>
    <row r="109" spans="1:17" x14ac:dyDescent="0.3">
      <c r="A109" t="s">
        <v>285</v>
      </c>
      <c r="B109" t="s">
        <v>286</v>
      </c>
      <c r="C109" t="s">
        <v>3151</v>
      </c>
      <c r="D109" t="s">
        <v>72</v>
      </c>
      <c r="E109">
        <v>92170.435610879998</v>
      </c>
      <c r="F109">
        <v>25545.599999999999</v>
      </c>
      <c r="G109">
        <v>-22.235761562663299</v>
      </c>
      <c r="H109">
        <v>3.2103367455838399</v>
      </c>
      <c r="I109">
        <v>-4.8300503557419301</v>
      </c>
      <c r="J109">
        <v>3.7917622587831898</v>
      </c>
      <c r="K109">
        <v>25007.594306624</v>
      </c>
      <c r="L109">
        <v>25635.620597329598</v>
      </c>
      <c r="M109">
        <v>67.211329716618494</v>
      </c>
      <c r="N109">
        <v>0.94648678650194595</v>
      </c>
      <c r="O109">
        <v>20.3250266190655</v>
      </c>
      <c r="P109">
        <v>8.7046808510638094</v>
      </c>
      <c r="Q109">
        <v>-5.0853019760566998E-2</v>
      </c>
    </row>
    <row r="110" spans="1:17" x14ac:dyDescent="0.3">
      <c r="A110" t="s">
        <v>287</v>
      </c>
      <c r="B110" t="s">
        <v>288</v>
      </c>
      <c r="C110" t="s">
        <v>3145</v>
      </c>
      <c r="D110" t="s">
        <v>289</v>
      </c>
      <c r="E110">
        <v>91864.419789799998</v>
      </c>
      <c r="F110">
        <v>348.25</v>
      </c>
      <c r="G110">
        <v>68.9736258870429</v>
      </c>
      <c r="H110">
        <v>4.4175215086046897</v>
      </c>
      <c r="I110">
        <v>-2.4762249254669499</v>
      </c>
      <c r="J110">
        <v>1.0445279036451001</v>
      </c>
      <c r="K110">
        <v>357.985286768881</v>
      </c>
      <c r="L110">
        <v>342.35163473444902</v>
      </c>
      <c r="M110">
        <v>69.7529531314633</v>
      </c>
      <c r="N110">
        <v>0.93702613387901101</v>
      </c>
      <c r="O110">
        <v>32.189519023689897</v>
      </c>
      <c r="P110">
        <v>97.252902860379393</v>
      </c>
      <c r="Q110">
        <v>1.0342729390746E-2</v>
      </c>
    </row>
    <row r="111" spans="1:17" x14ac:dyDescent="0.3">
      <c r="A111" t="s">
        <v>290</v>
      </c>
      <c r="B111" t="s">
        <v>291</v>
      </c>
      <c r="C111" t="s">
        <v>3152</v>
      </c>
      <c r="D111" t="s">
        <v>292</v>
      </c>
      <c r="E111">
        <v>91195.141950000005</v>
      </c>
      <c r="F111">
        <v>4521.55</v>
      </c>
      <c r="G111">
        <v>101.546496296265</v>
      </c>
      <c r="H111">
        <v>11.3918054999489</v>
      </c>
      <c r="I111">
        <v>44.406805311432002</v>
      </c>
      <c r="J111">
        <v>7.5691062119127599</v>
      </c>
      <c r="K111">
        <v>4209.7376764761602</v>
      </c>
      <c r="L111">
        <v>3684.9241939568201</v>
      </c>
      <c r="M111">
        <v>76.370640194514195</v>
      </c>
      <c r="N111">
        <v>0.78101255328033203</v>
      </c>
      <c r="O111">
        <v>29.6015746812486</v>
      </c>
      <c r="P111">
        <v>151.840815417177</v>
      </c>
      <c r="Q111">
        <v>0.25551346960607602</v>
      </c>
    </row>
    <row r="112" spans="1:17" x14ac:dyDescent="0.3">
      <c r="A112" t="s">
        <v>293</v>
      </c>
      <c r="B112" t="s">
        <v>294</v>
      </c>
      <c r="C112" t="s">
        <v>3148</v>
      </c>
      <c r="D112" t="s">
        <v>51</v>
      </c>
      <c r="E112">
        <v>91166.520989919998</v>
      </c>
      <c r="F112">
        <v>1998.4</v>
      </c>
      <c r="G112">
        <v>40.9252430685492</v>
      </c>
      <c r="H112">
        <v>-5.6181563025633698</v>
      </c>
      <c r="I112">
        <v>20.148594857988002</v>
      </c>
      <c r="J112">
        <v>-3.1585768857264198</v>
      </c>
      <c r="K112">
        <v>2109.2358986670101</v>
      </c>
      <c r="L112">
        <v>1861.9953812582701</v>
      </c>
      <c r="M112">
        <v>31.529736889270001</v>
      </c>
      <c r="N112">
        <v>0.70367645376227805</v>
      </c>
      <c r="O112">
        <v>15.6925540432345</v>
      </c>
      <c r="P112">
        <v>66.512519268424697</v>
      </c>
      <c r="Q112">
        <v>0.106470729906063</v>
      </c>
    </row>
    <row r="113" spans="1:17" x14ac:dyDescent="0.3">
      <c r="A113" t="s">
        <v>295</v>
      </c>
      <c r="B113" t="s">
        <v>296</v>
      </c>
      <c r="C113" t="s">
        <v>3154</v>
      </c>
      <c r="D113" t="s">
        <v>117</v>
      </c>
      <c r="E113">
        <v>90756.613794599994</v>
      </c>
      <c r="F113">
        <v>897</v>
      </c>
      <c r="G113">
        <v>12.8526355390372</v>
      </c>
      <c r="H113">
        <v>0.64548530568252604</v>
      </c>
      <c r="I113">
        <v>-19.265112452666799</v>
      </c>
      <c r="J113">
        <v>0.91741558288625802</v>
      </c>
      <c r="K113">
        <v>931.11446859520595</v>
      </c>
      <c r="L113">
        <v>912.44255376954402</v>
      </c>
      <c r="M113">
        <v>52.479403040312903</v>
      </c>
      <c r="N113">
        <v>0.80836299267920497</v>
      </c>
      <c r="O113">
        <v>22.296544035674401</v>
      </c>
      <c r="P113">
        <v>36.842105263157897</v>
      </c>
      <c r="Q113">
        <v>0.111517487043418</v>
      </c>
    </row>
    <row r="114" spans="1:17" x14ac:dyDescent="0.3">
      <c r="A114" t="s">
        <v>297</v>
      </c>
      <c r="B114" t="s">
        <v>298</v>
      </c>
      <c r="C114" t="s">
        <v>3144</v>
      </c>
      <c r="D114" t="s">
        <v>212</v>
      </c>
      <c r="E114">
        <v>89956.006250175007</v>
      </c>
      <c r="F114">
        <v>4241.8999999999996</v>
      </c>
      <c r="G114">
        <v>26.124370359628799</v>
      </c>
      <c r="H114">
        <v>-0.99044280624077796</v>
      </c>
      <c r="I114">
        <v>1.2581825511986799</v>
      </c>
      <c r="J114">
        <v>-9.9723965797143599E-2</v>
      </c>
      <c r="K114">
        <v>4352.3774549546297</v>
      </c>
      <c r="L114">
        <v>3999.17938565041</v>
      </c>
      <c r="M114">
        <v>39.5249543541427</v>
      </c>
      <c r="N114">
        <v>1.04626578657748</v>
      </c>
      <c r="O114">
        <v>14.665597963176801</v>
      </c>
      <c r="P114">
        <v>48.943117977527997</v>
      </c>
      <c r="Q114">
        <v>4.8937540541335998E-2</v>
      </c>
    </row>
    <row r="115" spans="1:17" x14ac:dyDescent="0.3">
      <c r="A115" t="s">
        <v>299</v>
      </c>
      <c r="B115" t="s">
        <v>300</v>
      </c>
      <c r="C115" t="s">
        <v>3143</v>
      </c>
      <c r="D115" t="s">
        <v>249</v>
      </c>
      <c r="E115">
        <v>89200.578257394998</v>
      </c>
      <c r="F115">
        <v>5820.65</v>
      </c>
      <c r="G115">
        <v>66.846599044528901</v>
      </c>
      <c r="H115">
        <v>5.5691061671233504</v>
      </c>
      <c r="I115">
        <v>53.230741937413399</v>
      </c>
      <c r="J115">
        <v>1.8524072124625699</v>
      </c>
      <c r="K115">
        <v>5514.5668613541102</v>
      </c>
      <c r="L115">
        <v>4669.8771919504297</v>
      </c>
      <c r="M115">
        <v>55.837484453312797</v>
      </c>
      <c r="N115">
        <v>1.00173132749048</v>
      </c>
      <c r="O115">
        <v>3.8028398890158401</v>
      </c>
      <c r="P115">
        <v>85.642980162020706</v>
      </c>
      <c r="Q115">
        <v>0.12193136950351099</v>
      </c>
    </row>
    <row r="116" spans="1:17" x14ac:dyDescent="0.3">
      <c r="A116" t="s">
        <v>301</v>
      </c>
      <c r="B116" t="s">
        <v>302</v>
      </c>
      <c r="C116" t="s">
        <v>3142</v>
      </c>
      <c r="D116" t="s">
        <v>188</v>
      </c>
      <c r="E116">
        <v>88408.233521955</v>
      </c>
      <c r="F116">
        <v>803.85</v>
      </c>
      <c r="G116">
        <v>-12.495559588279299</v>
      </c>
      <c r="H116">
        <v>-1.9917061387114801</v>
      </c>
      <c r="I116">
        <v>-20.0180267601759</v>
      </c>
      <c r="J116">
        <v>18.910308525553301</v>
      </c>
      <c r="K116">
        <v>727.88874965191803</v>
      </c>
      <c r="L116">
        <v>845.40381290803305</v>
      </c>
      <c r="M116">
        <v>73.780210258517499</v>
      </c>
      <c r="N116">
        <v>3.4455484469023898</v>
      </c>
      <c r="O116">
        <v>56.671020712819498</v>
      </c>
      <c r="P116">
        <v>47.292716445258797</v>
      </c>
      <c r="Q116">
        <v>-2.0096220398494E-2</v>
      </c>
    </row>
    <row r="117" spans="1:17" x14ac:dyDescent="0.3">
      <c r="A117" t="s">
        <v>303</v>
      </c>
      <c r="B117" t="s">
        <v>304</v>
      </c>
      <c r="C117" t="s">
        <v>3144</v>
      </c>
      <c r="D117" t="s">
        <v>305</v>
      </c>
      <c r="E117">
        <v>88352.488671975007</v>
      </c>
      <c r="F117">
        <v>82.17</v>
      </c>
      <c r="G117">
        <v>12.614056814594599</v>
      </c>
      <c r="H117">
        <v>0.781139844869149</v>
      </c>
      <c r="I117">
        <v>-8.9361573514556998</v>
      </c>
      <c r="J117">
        <v>3.8893411278702299</v>
      </c>
      <c r="K117">
        <v>83.163430354395302</v>
      </c>
      <c r="L117">
        <v>83.586816362796696</v>
      </c>
      <c r="M117">
        <v>61.127832837732399</v>
      </c>
      <c r="N117">
        <v>0.81216561477099802</v>
      </c>
      <c r="O117">
        <v>31.313131313131301</v>
      </c>
      <c r="P117">
        <v>35.370675453047703</v>
      </c>
      <c r="Q117">
        <v>5.5391081780795999E-2</v>
      </c>
    </row>
    <row r="118" spans="1:17" x14ac:dyDescent="0.3">
      <c r="A118" t="s">
        <v>306</v>
      </c>
      <c r="B118" t="s">
        <v>307</v>
      </c>
      <c r="C118" t="s">
        <v>3152</v>
      </c>
      <c r="D118" t="s">
        <v>166</v>
      </c>
      <c r="E118">
        <v>87918.617650394997</v>
      </c>
      <c r="F118">
        <v>252.49</v>
      </c>
      <c r="G118">
        <v>38.471703469626902</v>
      </c>
      <c r="H118">
        <v>15.5343499904171</v>
      </c>
      <c r="I118">
        <v>-17.8651732675273</v>
      </c>
      <c r="J118">
        <v>8.5124631769055199</v>
      </c>
      <c r="K118">
        <v>249.54241179017899</v>
      </c>
      <c r="L118">
        <v>251.31532661824201</v>
      </c>
      <c r="M118">
        <v>73.598340000731199</v>
      </c>
      <c r="N118">
        <v>0.85604501690240298</v>
      </c>
      <c r="O118">
        <v>32.817141272921702</v>
      </c>
      <c r="P118">
        <v>66.660066006600601</v>
      </c>
      <c r="Q118">
        <v>0.15592794831489801</v>
      </c>
    </row>
    <row r="119" spans="1:17" x14ac:dyDescent="0.3">
      <c r="A119" t="s">
        <v>308</v>
      </c>
      <c r="B119" t="s">
        <v>309</v>
      </c>
      <c r="C119" t="s">
        <v>3149</v>
      </c>
      <c r="D119" t="s">
        <v>310</v>
      </c>
      <c r="E119">
        <v>87315.228833770001</v>
      </c>
      <c r="F119">
        <v>726.85</v>
      </c>
      <c r="G119">
        <v>-43.849606588891596</v>
      </c>
      <c r="H119">
        <v>-26.431658484062002</v>
      </c>
      <c r="I119">
        <v>-37.682742502016801</v>
      </c>
      <c r="J119">
        <v>-7.6441787438330602</v>
      </c>
      <c r="K119">
        <v>908.94586438700901</v>
      </c>
      <c r="L119">
        <v>1004.69258901201</v>
      </c>
      <c r="M119">
        <v>42.128080022592201</v>
      </c>
      <c r="N119">
        <v>2.8130612131623001</v>
      </c>
      <c r="O119">
        <v>85.457797344706506</v>
      </c>
      <c r="P119">
        <v>23.613945578231199</v>
      </c>
      <c r="Q119">
        <v>-5.6273473268348001E-2</v>
      </c>
    </row>
    <row r="120" spans="1:17" x14ac:dyDescent="0.3">
      <c r="A120" t="s">
        <v>311</v>
      </c>
      <c r="B120" t="s">
        <v>312</v>
      </c>
      <c r="C120" t="s">
        <v>3155</v>
      </c>
      <c r="D120" t="s">
        <v>46</v>
      </c>
      <c r="E120">
        <v>87100.992628047999</v>
      </c>
      <c r="F120">
        <v>82.49</v>
      </c>
      <c r="G120">
        <v>15.5503927396104</v>
      </c>
      <c r="H120">
        <v>4.5483695499159502</v>
      </c>
      <c r="I120">
        <v>-10.2083832650769</v>
      </c>
      <c r="J120">
        <v>-0.19233263395502101</v>
      </c>
      <c r="K120">
        <v>83.853382778907701</v>
      </c>
      <c r="L120">
        <v>84.455368895798799</v>
      </c>
      <c r="M120">
        <v>63.157865445946797</v>
      </c>
      <c r="N120">
        <v>1.17381420301448</v>
      </c>
      <c r="O120">
        <v>25.772820947993701</v>
      </c>
      <c r="P120">
        <v>40.408510638297798</v>
      </c>
      <c r="Q120">
        <v>8.9387664827322993E-2</v>
      </c>
    </row>
    <row r="121" spans="1:17" x14ac:dyDescent="0.3">
      <c r="A121" t="s">
        <v>313</v>
      </c>
      <c r="B121" t="s">
        <v>314</v>
      </c>
      <c r="C121" t="s">
        <v>3152</v>
      </c>
      <c r="D121" t="s">
        <v>315</v>
      </c>
      <c r="E121">
        <v>86974.457644608003</v>
      </c>
      <c r="F121">
        <v>63.73</v>
      </c>
      <c r="G121">
        <v>43.386186048406103</v>
      </c>
      <c r="H121">
        <v>-5.0816808888803902</v>
      </c>
      <c r="I121">
        <v>40.523019302776</v>
      </c>
      <c r="J121">
        <v>-2.76127211819442</v>
      </c>
      <c r="K121">
        <v>67.808090994692293</v>
      </c>
      <c r="L121">
        <v>58.982623801799498</v>
      </c>
      <c r="M121">
        <v>50.673935387343803</v>
      </c>
      <c r="N121">
        <v>1.22942538997615</v>
      </c>
      <c r="O121">
        <v>35.0070610387572</v>
      </c>
      <c r="P121">
        <v>87.994100294985202</v>
      </c>
      <c r="Q121">
        <v>0.197874682449594</v>
      </c>
    </row>
    <row r="122" spans="1:17" x14ac:dyDescent="0.3">
      <c r="A122" t="s">
        <v>316</v>
      </c>
      <c r="B122" t="s">
        <v>317</v>
      </c>
      <c r="C122" t="s">
        <v>3144</v>
      </c>
      <c r="D122" t="s">
        <v>105</v>
      </c>
      <c r="E122">
        <v>85757.435773759993</v>
      </c>
      <c r="F122">
        <v>1878.85</v>
      </c>
      <c r="G122">
        <v>104.851609593215</v>
      </c>
      <c r="H122">
        <v>14.227094924257001</v>
      </c>
      <c r="I122">
        <v>51.847155873988399</v>
      </c>
      <c r="J122">
        <v>6.3489116801444698</v>
      </c>
      <c r="K122">
        <v>1705.8969979748299</v>
      </c>
      <c r="L122">
        <v>1447.72450643209</v>
      </c>
      <c r="M122">
        <v>78.126935204746502</v>
      </c>
      <c r="N122">
        <v>0.91517097995054997</v>
      </c>
      <c r="O122">
        <v>4.6650876866168201</v>
      </c>
      <c r="P122">
        <v>159.06239227852399</v>
      </c>
      <c r="Q122">
        <v>4.2531050104323002E-2</v>
      </c>
    </row>
    <row r="123" spans="1:17" x14ac:dyDescent="0.3">
      <c r="A123" t="s">
        <v>318</v>
      </c>
      <c r="B123" t="s">
        <v>319</v>
      </c>
      <c r="C123" t="s">
        <v>3149</v>
      </c>
      <c r="D123" t="s">
        <v>153</v>
      </c>
      <c r="E123">
        <v>83886.085656555006</v>
      </c>
      <c r="F123">
        <v>83.51</v>
      </c>
      <c r="G123">
        <v>33.879437997491998</v>
      </c>
      <c r="H123">
        <v>7.4659031618883498</v>
      </c>
      <c r="I123">
        <v>-21.139355606109099</v>
      </c>
      <c r="J123">
        <v>1.9078257525959601</v>
      </c>
      <c r="K123">
        <v>85.690389007013806</v>
      </c>
      <c r="L123">
        <v>87.631212531785295</v>
      </c>
      <c r="M123">
        <v>62.151603871499297</v>
      </c>
      <c r="N123">
        <v>0.83771920100318298</v>
      </c>
      <c r="O123">
        <v>41.779427613459397</v>
      </c>
      <c r="P123">
        <v>55.657036346691498</v>
      </c>
      <c r="Q123">
        <v>0.10641012994139</v>
      </c>
    </row>
    <row r="124" spans="1:17" x14ac:dyDescent="0.3">
      <c r="A124" t="s">
        <v>320</v>
      </c>
      <c r="B124" t="s">
        <v>321</v>
      </c>
      <c r="C124" t="s">
        <v>3146</v>
      </c>
      <c r="D124" t="s">
        <v>193</v>
      </c>
      <c r="E124">
        <v>83429.300510909903</v>
      </c>
      <c r="F124">
        <v>644.85</v>
      </c>
      <c r="G124">
        <v>3.5212779599169499</v>
      </c>
      <c r="H124">
        <v>3.4758284406411302</v>
      </c>
      <c r="I124">
        <v>1.56074493282281</v>
      </c>
      <c r="J124">
        <v>7.7080460355748697</v>
      </c>
      <c r="K124">
        <v>641.47918752047599</v>
      </c>
      <c r="L124">
        <v>618.93063797837999</v>
      </c>
      <c r="M124">
        <v>68.053582744654804</v>
      </c>
      <c r="N124">
        <v>1.13224135022215</v>
      </c>
      <c r="O124">
        <v>11.630611770179099</v>
      </c>
      <c r="P124">
        <v>32.603331276989501</v>
      </c>
      <c r="Q124">
        <v>-1.7823506630585E-2</v>
      </c>
    </row>
    <row r="125" spans="1:17" x14ac:dyDescent="0.3">
      <c r="A125" t="s">
        <v>322</v>
      </c>
      <c r="B125" t="s">
        <v>323</v>
      </c>
      <c r="C125" t="s">
        <v>3142</v>
      </c>
      <c r="D125" t="s">
        <v>69</v>
      </c>
      <c r="E125">
        <v>82103.028250724994</v>
      </c>
      <c r="F125">
        <v>504.75</v>
      </c>
      <c r="G125">
        <v>133.153014363426</v>
      </c>
      <c r="H125">
        <v>8.1179325571785395</v>
      </c>
      <c r="I125">
        <v>11.507373150089601</v>
      </c>
      <c r="J125">
        <v>3.0004725168845101</v>
      </c>
      <c r="K125">
        <v>525.967288512403</v>
      </c>
      <c r="L125">
        <v>482.52946453505803</v>
      </c>
      <c r="M125">
        <v>54.398190340684103</v>
      </c>
      <c r="N125">
        <v>0.33652164313737298</v>
      </c>
      <c r="O125">
        <v>52.134720158494297</v>
      </c>
      <c r="P125">
        <v>158.22817189631601</v>
      </c>
      <c r="Q125">
        <v>0.123642390667975</v>
      </c>
    </row>
    <row r="126" spans="1:17" x14ac:dyDescent="0.3">
      <c r="A126" t="s">
        <v>324</v>
      </c>
      <c r="B126" t="s">
        <v>325</v>
      </c>
      <c r="C126" t="s">
        <v>3146</v>
      </c>
      <c r="D126" t="s">
        <v>193</v>
      </c>
      <c r="E126">
        <v>81626.968547910001</v>
      </c>
      <c r="F126">
        <v>3001.15</v>
      </c>
      <c r="G126">
        <v>18.166839180134101</v>
      </c>
      <c r="H126">
        <v>-0.91508946027706894</v>
      </c>
      <c r="I126">
        <v>6.5558836327432699</v>
      </c>
      <c r="J126">
        <v>7.9951369935844898</v>
      </c>
      <c r="K126">
        <v>3141.3275783435301</v>
      </c>
      <c r="L126">
        <v>3013.6581594802001</v>
      </c>
      <c r="M126">
        <v>65.101162614514394</v>
      </c>
      <c r="N126">
        <v>1.2962570022056701</v>
      </c>
      <c r="O126">
        <v>29.6169801576062</v>
      </c>
      <c r="P126">
        <v>39.8127227411427</v>
      </c>
      <c r="Q126">
        <v>9.5072712820778005E-2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18</v>
      </c>
      <c r="E127">
        <v>80857.255646000005</v>
      </c>
      <c r="F127">
        <v>380</v>
      </c>
      <c r="G127">
        <v>46.133775254115001</v>
      </c>
      <c r="H127">
        <v>1.6541737076837799</v>
      </c>
      <c r="I127">
        <v>-0.25886206767863501</v>
      </c>
      <c r="J127">
        <v>3.5782037843290699</v>
      </c>
      <c r="K127">
        <v>388.79588788666399</v>
      </c>
      <c r="L127">
        <v>356.31818065506002</v>
      </c>
      <c r="M127">
        <v>56.357508776732999</v>
      </c>
      <c r="N127">
        <v>0.66935908319730197</v>
      </c>
      <c r="O127">
        <v>20.302631578947299</v>
      </c>
      <c r="P127">
        <v>75.330667486927098</v>
      </c>
      <c r="Q127">
        <v>6.5472360892560005E-2</v>
      </c>
    </row>
    <row r="128" spans="1:17" x14ac:dyDescent="0.3">
      <c r="A128" t="s">
        <v>328</v>
      </c>
      <c r="B128" t="s">
        <v>329</v>
      </c>
      <c r="C128" t="s">
        <v>3157</v>
      </c>
      <c r="D128" t="s">
        <v>136</v>
      </c>
      <c r="E128">
        <v>78295.3391864</v>
      </c>
      <c r="F128">
        <v>2815.75</v>
      </c>
      <c r="G128">
        <v>33.835200874601</v>
      </c>
      <c r="H128">
        <v>-2.8151392272788902</v>
      </c>
      <c r="I128">
        <v>-3.0233409908931699</v>
      </c>
      <c r="J128">
        <v>3.5965562097256201</v>
      </c>
      <c r="K128">
        <v>2879.86708854791</v>
      </c>
      <c r="L128">
        <v>2737.1913765617301</v>
      </c>
      <c r="M128">
        <v>52.1646303514189</v>
      </c>
      <c r="N128">
        <v>1.17164017653046</v>
      </c>
      <c r="O128">
        <v>20.8452454940957</v>
      </c>
      <c r="P128">
        <v>54.444231138414203</v>
      </c>
      <c r="Q128">
        <v>2.5322607657899999E-2</v>
      </c>
    </row>
    <row r="129" spans="1:17" x14ac:dyDescent="0.3">
      <c r="A129" t="s">
        <v>330</v>
      </c>
      <c r="B129" t="s">
        <v>331</v>
      </c>
      <c r="C129" t="s">
        <v>3144</v>
      </c>
      <c r="D129" t="s">
        <v>24</v>
      </c>
      <c r="E129">
        <v>77403.376824480001</v>
      </c>
      <c r="F129">
        <v>993.6</v>
      </c>
      <c r="G129">
        <v>-52.422259645161901</v>
      </c>
      <c r="H129">
        <v>-2.6068562369758799</v>
      </c>
      <c r="I129">
        <v>-36.397562596383899</v>
      </c>
      <c r="J129">
        <v>-2.5211845139018298</v>
      </c>
      <c r="K129">
        <v>1171.5995953117899</v>
      </c>
      <c r="L129">
        <v>1346.23042141358</v>
      </c>
      <c r="M129">
        <v>28.679028636014699</v>
      </c>
      <c r="N129">
        <v>1.0147924113517299</v>
      </c>
      <c r="O129">
        <v>70.541465378421805</v>
      </c>
      <c r="P129">
        <v>2.8145695364238499</v>
      </c>
      <c r="Q129">
        <v>-3.2059023708197E-2</v>
      </c>
    </row>
    <row r="130" spans="1:17" x14ac:dyDescent="0.3">
      <c r="A130" t="s">
        <v>332</v>
      </c>
      <c r="B130" t="s">
        <v>333</v>
      </c>
      <c r="C130" t="s">
        <v>3144</v>
      </c>
      <c r="D130" t="s">
        <v>34</v>
      </c>
      <c r="E130">
        <v>77187.770931204999</v>
      </c>
      <c r="F130">
        <v>573.04999999999995</v>
      </c>
      <c r="G130">
        <v>18.582684378931098</v>
      </c>
      <c r="H130">
        <v>13.0119429643138</v>
      </c>
      <c r="I130">
        <v>-3.3532239956866898</v>
      </c>
      <c r="J130">
        <v>4.3990798933346502</v>
      </c>
      <c r="K130">
        <v>545.33518639869499</v>
      </c>
      <c r="L130">
        <v>521.67998592584604</v>
      </c>
      <c r="M130">
        <v>66.345574832239905</v>
      </c>
      <c r="N130">
        <v>1.1212178798560399</v>
      </c>
      <c r="O130">
        <v>10.4092138556845</v>
      </c>
      <c r="P130">
        <v>46.597595292913702</v>
      </c>
      <c r="Q130">
        <v>0.17053802128394499</v>
      </c>
    </row>
    <row r="131" spans="1:17" x14ac:dyDescent="0.3">
      <c r="A131" t="s">
        <v>334</v>
      </c>
      <c r="B131" t="s">
        <v>335</v>
      </c>
      <c r="C131" t="s">
        <v>3144</v>
      </c>
      <c r="D131" t="s">
        <v>54</v>
      </c>
      <c r="E131">
        <v>76757.888639744997</v>
      </c>
      <c r="F131">
        <v>1911.95</v>
      </c>
      <c r="G131">
        <v>22.1567766470401</v>
      </c>
      <c r="H131">
        <v>2.0174547376562</v>
      </c>
      <c r="I131">
        <v>5.0595562985105804</v>
      </c>
      <c r="J131">
        <v>-0.239094080008806</v>
      </c>
      <c r="K131">
        <v>1908.14877949675</v>
      </c>
      <c r="L131">
        <v>1763.4991143145601</v>
      </c>
      <c r="M131">
        <v>54.284062304761697</v>
      </c>
      <c r="N131">
        <v>1.65356216538012</v>
      </c>
      <c r="O131">
        <v>8.7240775124872396</v>
      </c>
      <c r="P131">
        <v>51.513590617322997</v>
      </c>
      <c r="Q131">
        <v>-2.2711198071809998E-3</v>
      </c>
    </row>
    <row r="132" spans="1:17" hidden="1" x14ac:dyDescent="0.3">
      <c r="A132" t="s">
        <v>336</v>
      </c>
      <c r="B132" t="s">
        <v>337</v>
      </c>
      <c r="C132" t="s">
        <v>3159</v>
      </c>
      <c r="D132" t="s">
        <v>315</v>
      </c>
      <c r="E132">
        <v>75666.085368614993</v>
      </c>
      <c r="F132">
        <v>2633.85</v>
      </c>
      <c r="G132">
        <v>-8.7391198854860903</v>
      </c>
      <c r="H132">
        <v>5.32900634316091</v>
      </c>
      <c r="I132">
        <v>8.1279599487659109</v>
      </c>
      <c r="J132">
        <v>-11.552546238064</v>
      </c>
      <c r="M132">
        <v>41.575363395968203</v>
      </c>
      <c r="O132">
        <v>42.111357898133903</v>
      </c>
      <c r="P132">
        <v>14.515217391304301</v>
      </c>
    </row>
    <row r="133" spans="1:17" x14ac:dyDescent="0.3">
      <c r="A133" t="s">
        <v>338</v>
      </c>
      <c r="B133" t="s">
        <v>339</v>
      </c>
      <c r="C133" t="s">
        <v>3157</v>
      </c>
      <c r="D133" t="s">
        <v>136</v>
      </c>
      <c r="E133">
        <v>73422.199717409996</v>
      </c>
      <c r="F133">
        <v>2019.3</v>
      </c>
      <c r="G133">
        <v>20.098690153251301</v>
      </c>
      <c r="H133">
        <v>4.5902490944027203</v>
      </c>
      <c r="I133">
        <v>5.7020362289422204</v>
      </c>
      <c r="J133">
        <v>0.40105696662600998</v>
      </c>
      <c r="K133">
        <v>1925.8778609845899</v>
      </c>
      <c r="L133">
        <v>1721.5396298696201</v>
      </c>
      <c r="M133">
        <v>64.010313588661106</v>
      </c>
      <c r="N133">
        <v>2.3361308231123701</v>
      </c>
      <c r="O133">
        <v>3.4962610805724799</v>
      </c>
      <c r="P133">
        <v>59.231952056144699</v>
      </c>
      <c r="Q133">
        <v>0.110985470768483</v>
      </c>
    </row>
    <row r="134" spans="1:17" x14ac:dyDescent="0.3">
      <c r="A134" t="s">
        <v>340</v>
      </c>
      <c r="B134" t="s">
        <v>341</v>
      </c>
      <c r="C134" t="s">
        <v>3153</v>
      </c>
      <c r="D134" t="s">
        <v>85</v>
      </c>
      <c r="E134">
        <v>72989.524311874993</v>
      </c>
      <c r="F134">
        <v>707.65</v>
      </c>
      <c r="G134">
        <v>92.951798265985403</v>
      </c>
      <c r="H134">
        <v>5.7023492666294002</v>
      </c>
      <c r="I134">
        <v>71.352838537098904</v>
      </c>
      <c r="J134">
        <v>-3.4590517632177198</v>
      </c>
      <c r="K134">
        <v>682.11637520210797</v>
      </c>
      <c r="L134">
        <v>547.24964558908903</v>
      </c>
      <c r="M134">
        <v>58.801192282130998</v>
      </c>
      <c r="N134">
        <v>1.37949453474868</v>
      </c>
      <c r="O134">
        <v>11.1071857556701</v>
      </c>
      <c r="P134">
        <v>132.703058204537</v>
      </c>
      <c r="Q134">
        <v>0.25080887562761001</v>
      </c>
    </row>
    <row r="135" spans="1:17" x14ac:dyDescent="0.3">
      <c r="A135" t="s">
        <v>342</v>
      </c>
      <c r="B135" t="s">
        <v>343</v>
      </c>
      <c r="C135" t="s">
        <v>3149</v>
      </c>
      <c r="D135" t="s">
        <v>75</v>
      </c>
      <c r="E135">
        <v>72481.817195039999</v>
      </c>
      <c r="F135">
        <v>1508.1</v>
      </c>
      <c r="G135">
        <v>61.360852632032802</v>
      </c>
      <c r="H135">
        <v>-18.836743615445702</v>
      </c>
      <c r="I135">
        <v>0.67002938906569898</v>
      </c>
      <c r="J135">
        <v>-5.5296464857612202</v>
      </c>
      <c r="K135">
        <v>1725.17956327918</v>
      </c>
      <c r="L135">
        <v>1534.3450842105699</v>
      </c>
      <c r="M135">
        <v>29.9465800950606</v>
      </c>
      <c r="N135">
        <v>0.94477869762890698</v>
      </c>
      <c r="O135">
        <v>35.070618659240097</v>
      </c>
      <c r="P135">
        <v>84.375573079039</v>
      </c>
      <c r="Q135">
        <v>0.11360311934204</v>
      </c>
    </row>
    <row r="136" spans="1:17" x14ac:dyDescent="0.3">
      <c r="A136" t="s">
        <v>344</v>
      </c>
      <c r="B136" t="s">
        <v>345</v>
      </c>
      <c r="C136" t="s">
        <v>3157</v>
      </c>
      <c r="D136" t="s">
        <v>136</v>
      </c>
      <c r="E136">
        <v>71998.711929960002</v>
      </c>
      <c r="F136">
        <v>1671.55</v>
      </c>
      <c r="G136">
        <v>50.086009857061597</v>
      </c>
      <c r="H136">
        <v>-1.5505779660860799</v>
      </c>
      <c r="I136">
        <v>3.21682523796279</v>
      </c>
      <c r="J136">
        <v>-4.8036187559987203E-2</v>
      </c>
      <c r="K136">
        <v>1694.81133586598</v>
      </c>
      <c r="L136">
        <v>1564.6443810861399</v>
      </c>
      <c r="M136">
        <v>54.928106829232803</v>
      </c>
      <c r="N136">
        <v>0.56718103287953803</v>
      </c>
      <c r="O136">
        <v>24.1243157548383</v>
      </c>
      <c r="P136">
        <v>79.620674833440702</v>
      </c>
      <c r="Q136">
        <v>0.15730643348909501</v>
      </c>
    </row>
    <row r="137" spans="1:17" x14ac:dyDescent="0.3">
      <c r="A137" t="s">
        <v>346</v>
      </c>
      <c r="B137" t="s">
        <v>347</v>
      </c>
      <c r="C137" t="s">
        <v>3148</v>
      </c>
      <c r="D137" t="s">
        <v>51</v>
      </c>
      <c r="E137">
        <v>71926.472992319905</v>
      </c>
      <c r="F137">
        <v>1238.4000000000001</v>
      </c>
      <c r="G137">
        <v>0.161771258685032</v>
      </c>
      <c r="H137">
        <v>-13.162553589471401</v>
      </c>
      <c r="I137">
        <v>-3.0576075543012502</v>
      </c>
      <c r="J137">
        <v>-3.9972877596129801</v>
      </c>
      <c r="K137">
        <v>1366.17713843715</v>
      </c>
      <c r="L137">
        <v>1286.94225579108</v>
      </c>
      <c r="M137">
        <v>34.988888659127802</v>
      </c>
      <c r="N137">
        <v>0.93287917264645304</v>
      </c>
      <c r="O137">
        <v>28.5529715762273</v>
      </c>
      <c r="P137">
        <v>29.2018779342723</v>
      </c>
      <c r="Q137">
        <v>6.2543361879875997E-2</v>
      </c>
    </row>
    <row r="138" spans="1:17" x14ac:dyDescent="0.3">
      <c r="A138" t="s">
        <v>348</v>
      </c>
      <c r="B138" t="s">
        <v>349</v>
      </c>
      <c r="C138" t="s">
        <v>3144</v>
      </c>
      <c r="D138" t="s">
        <v>40</v>
      </c>
      <c r="E138">
        <v>69763.716</v>
      </c>
      <c r="F138">
        <v>395.9</v>
      </c>
      <c r="G138">
        <v>6.7589430528933896</v>
      </c>
      <c r="H138">
        <v>14.860443653244101</v>
      </c>
      <c r="I138">
        <v>6.3360853943251998</v>
      </c>
      <c r="J138">
        <v>4.3382540236605998</v>
      </c>
      <c r="K138">
        <v>378.93917228452602</v>
      </c>
      <c r="L138">
        <v>362.34609172208502</v>
      </c>
      <c r="M138">
        <v>69.750900987447395</v>
      </c>
      <c r="N138">
        <v>0.80665005092642805</v>
      </c>
      <c r="O138">
        <v>18.161151806011599</v>
      </c>
      <c r="P138">
        <v>35.281052451734098</v>
      </c>
      <c r="Q138">
        <v>0.116371738051955</v>
      </c>
    </row>
    <row r="139" spans="1:17" x14ac:dyDescent="0.3">
      <c r="A139" t="s">
        <v>350</v>
      </c>
      <c r="B139" t="s">
        <v>351</v>
      </c>
      <c r="C139" t="s">
        <v>3150</v>
      </c>
      <c r="D139" t="s">
        <v>352</v>
      </c>
      <c r="E139">
        <v>69234.066370429995</v>
      </c>
      <c r="F139">
        <v>3578.9</v>
      </c>
      <c r="G139">
        <v>-15.641160440907001</v>
      </c>
      <c r="H139">
        <v>-25.4847004799018</v>
      </c>
      <c r="I139">
        <v>-10.449563356661599</v>
      </c>
      <c r="J139">
        <v>-7.3465106337777799</v>
      </c>
      <c r="K139">
        <v>3960.87370708868</v>
      </c>
      <c r="L139">
        <v>3898.6192921296902</v>
      </c>
      <c r="M139">
        <v>46.140073822434601</v>
      </c>
      <c r="N139">
        <v>1.3730957944089099</v>
      </c>
      <c r="O139">
        <v>34.421190868702602</v>
      </c>
      <c r="P139">
        <v>9.7737903535005</v>
      </c>
      <c r="Q139">
        <v>8.3795279641738996E-2</v>
      </c>
    </row>
    <row r="140" spans="1:17" x14ac:dyDescent="0.3">
      <c r="A140" t="s">
        <v>353</v>
      </c>
      <c r="B140" t="s">
        <v>354</v>
      </c>
      <c r="C140" t="s">
        <v>3152</v>
      </c>
      <c r="D140" t="s">
        <v>185</v>
      </c>
      <c r="E140">
        <v>68001.782857607905</v>
      </c>
      <c r="F140">
        <v>231.58</v>
      </c>
      <c r="G140">
        <v>11.0095244426406</v>
      </c>
      <c r="H140">
        <v>11.7559944652594</v>
      </c>
      <c r="I140">
        <v>-2.3975907338259699</v>
      </c>
      <c r="J140">
        <v>5.5154867223892898</v>
      </c>
      <c r="K140">
        <v>225.48567963714899</v>
      </c>
      <c r="L140">
        <v>216.66649763099201</v>
      </c>
      <c r="M140">
        <v>63.587151632012201</v>
      </c>
      <c r="N140">
        <v>0.90475061341398599</v>
      </c>
      <c r="O140">
        <v>14.280162362898301</v>
      </c>
      <c r="P140">
        <v>46.988257695969502</v>
      </c>
      <c r="Q140">
        <v>7.9028200311821006E-2</v>
      </c>
    </row>
    <row r="141" spans="1:17" x14ac:dyDescent="0.3">
      <c r="A141" t="s">
        <v>355</v>
      </c>
      <c r="B141" t="s">
        <v>356</v>
      </c>
      <c r="C141" t="s">
        <v>3144</v>
      </c>
      <c r="D141" t="s">
        <v>357</v>
      </c>
      <c r="E141">
        <v>67726.318465260003</v>
      </c>
      <c r="F141">
        <v>711.9</v>
      </c>
      <c r="G141">
        <v>-23.211693117868698</v>
      </c>
      <c r="H141">
        <v>3.52787906714136</v>
      </c>
      <c r="I141">
        <v>-3.5683589644785698</v>
      </c>
      <c r="J141">
        <v>0.72677628207281098</v>
      </c>
      <c r="K141">
        <v>711.70285538398696</v>
      </c>
      <c r="L141">
        <v>732.02638848078197</v>
      </c>
      <c r="M141">
        <v>69.441007771434897</v>
      </c>
      <c r="N141">
        <v>0.42467948714499199</v>
      </c>
      <c r="O141">
        <v>14.819497120382</v>
      </c>
      <c r="P141">
        <v>9.8695887028319795</v>
      </c>
      <c r="Q141">
        <v>-0.12787560777382001</v>
      </c>
    </row>
    <row r="142" spans="1:17" x14ac:dyDescent="0.3">
      <c r="A142" t="s">
        <v>358</v>
      </c>
      <c r="B142" t="s">
        <v>359</v>
      </c>
      <c r="C142" t="s">
        <v>3158</v>
      </c>
      <c r="D142" t="s">
        <v>169</v>
      </c>
      <c r="E142">
        <v>67063.152407999994</v>
      </c>
      <c r="F142">
        <v>2262.4</v>
      </c>
      <c r="G142">
        <v>-24.027001727933101</v>
      </c>
      <c r="H142">
        <v>5.3716514527768098</v>
      </c>
      <c r="I142">
        <v>-5.2545988039240799</v>
      </c>
      <c r="J142">
        <v>2.95387604688556</v>
      </c>
      <c r="K142">
        <v>2305.0217737651801</v>
      </c>
      <c r="L142">
        <v>2379.6442725239299</v>
      </c>
      <c r="M142">
        <v>54.324888260337097</v>
      </c>
      <c r="N142">
        <v>0.53319782889466705</v>
      </c>
      <c r="O142">
        <v>19.074876237623702</v>
      </c>
      <c r="P142">
        <v>8.2954382269877005</v>
      </c>
      <c r="Q142">
        <v>-3.9847384610598002E-2</v>
      </c>
    </row>
    <row r="143" spans="1:17" x14ac:dyDescent="0.3">
      <c r="A143" t="s">
        <v>360</v>
      </c>
      <c r="B143" t="s">
        <v>361</v>
      </c>
      <c r="C143" t="s">
        <v>3154</v>
      </c>
      <c r="D143" t="s">
        <v>362</v>
      </c>
      <c r="E143">
        <v>66738.687022049999</v>
      </c>
      <c r="F143">
        <v>227.73</v>
      </c>
      <c r="G143">
        <v>5.1281201872920299</v>
      </c>
      <c r="H143">
        <v>7.1476853631657704</v>
      </c>
      <c r="I143">
        <v>-16.505075778667301</v>
      </c>
      <c r="J143">
        <v>-3.8222260079753399E-2</v>
      </c>
      <c r="K143">
        <v>226.45056709574999</v>
      </c>
      <c r="L143">
        <v>222.77432079804299</v>
      </c>
      <c r="M143">
        <v>55.769038178267799</v>
      </c>
      <c r="N143">
        <v>0.78903829037939099</v>
      </c>
      <c r="O143">
        <v>25.7410090897115</v>
      </c>
      <c r="P143">
        <v>31.0676258992805</v>
      </c>
      <c r="Q143">
        <v>9.0720922608446997E-2</v>
      </c>
    </row>
    <row r="144" spans="1:17" hidden="1" x14ac:dyDescent="0.3">
      <c r="A144" t="s">
        <v>363</v>
      </c>
      <c r="B144" t="s">
        <v>364</v>
      </c>
      <c r="C144" t="s">
        <v>3145</v>
      </c>
      <c r="D144" t="s">
        <v>27</v>
      </c>
      <c r="E144">
        <v>65500</v>
      </c>
      <c r="F144">
        <v>1310</v>
      </c>
      <c r="G144">
        <v>42.024859501478502</v>
      </c>
      <c r="H144">
        <v>-5.6403253230248698</v>
      </c>
      <c r="I144">
        <v>27.873986741778999</v>
      </c>
      <c r="J144">
        <v>-7.2894486528240403</v>
      </c>
      <c r="K144">
        <v>1369.33297911309</v>
      </c>
      <c r="M144">
        <v>29.565601731741499</v>
      </c>
      <c r="N144">
        <v>1.20251701488833</v>
      </c>
      <c r="O144">
        <v>19.694656488549601</v>
      </c>
      <c r="P144">
        <v>73.509933774834394</v>
      </c>
    </row>
    <row r="145" spans="1:17" x14ac:dyDescent="0.3">
      <c r="A145" t="s">
        <v>365</v>
      </c>
      <c r="B145" t="s">
        <v>366</v>
      </c>
      <c r="C145" t="s">
        <v>3148</v>
      </c>
      <c r="D145" t="s">
        <v>51</v>
      </c>
      <c r="E145">
        <v>65248.413975000003</v>
      </c>
      <c r="F145">
        <v>5457.15</v>
      </c>
      <c r="G145">
        <v>0.191262478017936</v>
      </c>
      <c r="H145">
        <v>-6.8134058194308196</v>
      </c>
      <c r="I145">
        <v>-1.7859425004443901</v>
      </c>
      <c r="J145">
        <v>-4.22188771236672</v>
      </c>
      <c r="K145">
        <v>5777.79347031214</v>
      </c>
      <c r="L145">
        <v>5413.5155183533298</v>
      </c>
      <c r="M145">
        <v>31.9314717881795</v>
      </c>
      <c r="N145">
        <v>2.97397380713184</v>
      </c>
      <c r="O145">
        <v>18.008484282088599</v>
      </c>
      <c r="P145">
        <v>23.827730568067</v>
      </c>
      <c r="Q145">
        <v>3.8385255119619002E-2</v>
      </c>
    </row>
    <row r="146" spans="1:17" x14ac:dyDescent="0.3">
      <c r="A146" t="s">
        <v>367</v>
      </c>
      <c r="B146" t="s">
        <v>368</v>
      </c>
      <c r="C146" t="s">
        <v>3156</v>
      </c>
      <c r="D146" t="s">
        <v>105</v>
      </c>
      <c r="E146">
        <v>65148</v>
      </c>
      <c r="F146">
        <v>814.35</v>
      </c>
      <c r="G146">
        <v>-2.1798786611260801</v>
      </c>
      <c r="H146">
        <v>2.5549814683701899</v>
      </c>
      <c r="I146">
        <v>-29.295705633411199</v>
      </c>
      <c r="J146">
        <v>0.47924225008663601</v>
      </c>
      <c r="K146">
        <v>852.26415409120705</v>
      </c>
      <c r="L146">
        <v>896.50202815339401</v>
      </c>
      <c r="M146">
        <v>48.682272716176897</v>
      </c>
      <c r="N146">
        <v>0.65726877000200801</v>
      </c>
      <c r="O146">
        <v>39.853871185608099</v>
      </c>
      <c r="P146">
        <v>17.544745958429498</v>
      </c>
      <c r="Q146">
        <v>-5.2175861221791998E-2</v>
      </c>
    </row>
    <row r="147" spans="1:17" x14ac:dyDescent="0.3">
      <c r="A147" t="s">
        <v>369</v>
      </c>
      <c r="B147" t="s">
        <v>370</v>
      </c>
      <c r="C147" t="s">
        <v>3146</v>
      </c>
      <c r="D147" t="s">
        <v>371</v>
      </c>
      <c r="E147">
        <v>64907.487117165001</v>
      </c>
      <c r="F147">
        <v>1793.05</v>
      </c>
      <c r="G147">
        <v>13.800920232435599</v>
      </c>
      <c r="H147">
        <v>7.8943195477778501</v>
      </c>
      <c r="I147">
        <v>16.204549166965599</v>
      </c>
      <c r="J147">
        <v>-7.1980677958100703</v>
      </c>
      <c r="K147">
        <v>1786.9208759358601</v>
      </c>
      <c r="L147">
        <v>1651.0860072448399</v>
      </c>
      <c r="M147">
        <v>48.573350243611998</v>
      </c>
      <c r="N147">
        <v>0.60976571847352401</v>
      </c>
      <c r="O147">
        <v>11.106773374975599</v>
      </c>
      <c r="P147">
        <v>53.258686268643899</v>
      </c>
      <c r="Q147">
        <v>6.7762422662672003E-2</v>
      </c>
    </row>
    <row r="148" spans="1:17" x14ac:dyDescent="0.3">
      <c r="A148" t="s">
        <v>372</v>
      </c>
      <c r="B148" t="s">
        <v>373</v>
      </c>
      <c r="C148" t="s">
        <v>3155</v>
      </c>
      <c r="D148" t="s">
        <v>97</v>
      </c>
      <c r="E148">
        <v>64267.134362800003</v>
      </c>
      <c r="F148">
        <v>310.25</v>
      </c>
      <c r="G148">
        <v>28.374605671969899</v>
      </c>
      <c r="H148">
        <v>11.2969184624815</v>
      </c>
      <c r="I148">
        <v>3.3553567418747199</v>
      </c>
      <c r="J148">
        <v>2.1765443191868599</v>
      </c>
      <c r="K148">
        <v>311.55939340396498</v>
      </c>
      <c r="L148">
        <v>285.46882504779501</v>
      </c>
      <c r="M148">
        <v>60.941132957462997</v>
      </c>
      <c r="N148">
        <v>0.57169761301020905</v>
      </c>
      <c r="O148">
        <v>16.341659951651799</v>
      </c>
      <c r="P148">
        <v>53.589108910890999</v>
      </c>
    </row>
    <row r="149" spans="1:17" x14ac:dyDescent="0.3">
      <c r="A149" t="s">
        <v>374</v>
      </c>
      <c r="B149" t="s">
        <v>375</v>
      </c>
      <c r="C149" t="s">
        <v>3144</v>
      </c>
      <c r="D149" t="s">
        <v>24</v>
      </c>
      <c r="E149">
        <v>63828.368028340003</v>
      </c>
      <c r="F149">
        <v>20.36</v>
      </c>
      <c r="G149">
        <v>-17.145232030598098</v>
      </c>
      <c r="H149">
        <v>0.72026639035072104</v>
      </c>
      <c r="I149">
        <v>-15.1844233653276</v>
      </c>
      <c r="J149">
        <v>2.1242651021622598</v>
      </c>
      <c r="K149">
        <v>20.910347529610601</v>
      </c>
      <c r="L149">
        <v>22.236481014428598</v>
      </c>
      <c r="M149">
        <v>63.112304532921101</v>
      </c>
      <c r="N149">
        <v>1.0412550033561301</v>
      </c>
      <c r="O149">
        <v>61.345776031434198</v>
      </c>
      <c r="P149">
        <v>7.04521556256572</v>
      </c>
      <c r="Q149">
        <v>4.5284624482527E-2</v>
      </c>
    </row>
    <row r="150" spans="1:17" x14ac:dyDescent="0.3">
      <c r="A150" t="s">
        <v>376</v>
      </c>
      <c r="B150" t="s">
        <v>377</v>
      </c>
      <c r="C150" t="s">
        <v>3144</v>
      </c>
      <c r="D150" t="s">
        <v>378</v>
      </c>
      <c r="E150">
        <v>61920.469724805</v>
      </c>
      <c r="F150">
        <v>4573.95</v>
      </c>
      <c r="G150">
        <v>70.3462561701011</v>
      </c>
      <c r="H150">
        <v>9.3224617120898792</v>
      </c>
      <c r="I150">
        <v>64.763043403386902</v>
      </c>
      <c r="J150">
        <v>-8.6337623471316594</v>
      </c>
      <c r="K150">
        <v>4205.1240502327601</v>
      </c>
      <c r="L150">
        <v>3153.2613499989998</v>
      </c>
      <c r="M150">
        <v>49.714947618271097</v>
      </c>
      <c r="N150">
        <v>0.99318130453097997</v>
      </c>
      <c r="O150">
        <v>9.0917041069535198</v>
      </c>
      <c r="P150">
        <v>135.643079776409</v>
      </c>
      <c r="Q150">
        <v>0.18162005150216401</v>
      </c>
    </row>
    <row r="151" spans="1:17" x14ac:dyDescent="0.3">
      <c r="A151" t="s">
        <v>379</v>
      </c>
      <c r="B151" t="s">
        <v>380</v>
      </c>
      <c r="C151" t="s">
        <v>3150</v>
      </c>
      <c r="D151" t="s">
        <v>117</v>
      </c>
      <c r="E151">
        <v>61886.040965439999</v>
      </c>
      <c r="F151">
        <v>1329.2</v>
      </c>
      <c r="G151">
        <v>0.57556699191118399</v>
      </c>
      <c r="H151">
        <v>-3.68036459127811</v>
      </c>
      <c r="I151">
        <v>-19.563327021208998</v>
      </c>
      <c r="J151">
        <v>-1.3797551657213301</v>
      </c>
      <c r="K151">
        <v>1426.66096605453</v>
      </c>
      <c r="L151">
        <v>1415.5872948756601</v>
      </c>
      <c r="M151">
        <v>41.8129187578621</v>
      </c>
      <c r="N151">
        <v>1.0612284763244999</v>
      </c>
      <c r="O151">
        <v>35.758350887752002</v>
      </c>
      <c r="P151">
        <v>25.0423330197554</v>
      </c>
      <c r="Q151">
        <v>7.4111156455566998E-2</v>
      </c>
    </row>
    <row r="152" spans="1:17" x14ac:dyDescent="0.3">
      <c r="A152" t="s">
        <v>381</v>
      </c>
      <c r="B152" t="s">
        <v>382</v>
      </c>
      <c r="C152" t="s">
        <v>3158</v>
      </c>
      <c r="D152" t="s">
        <v>169</v>
      </c>
      <c r="E152">
        <v>61325.869159269998</v>
      </c>
      <c r="F152">
        <v>4042.55</v>
      </c>
      <c r="G152">
        <v>-10.626449942751099</v>
      </c>
      <c r="H152">
        <v>-3.7046555894833602</v>
      </c>
      <c r="I152">
        <v>7.2594359200914003</v>
      </c>
      <c r="J152">
        <v>-3.0659593738609199</v>
      </c>
      <c r="K152">
        <v>4380.5120522812103</v>
      </c>
      <c r="L152">
        <v>4114.0644614449502</v>
      </c>
      <c r="M152">
        <v>18.231383236704499</v>
      </c>
      <c r="N152">
        <v>1.76107461537431</v>
      </c>
      <c r="O152">
        <v>18.837120134568501</v>
      </c>
      <c r="P152">
        <v>25.545031055900601</v>
      </c>
      <c r="Q152">
        <v>1.7576513988160999E-2</v>
      </c>
    </row>
    <row r="153" spans="1:17" x14ac:dyDescent="0.3">
      <c r="A153" t="s">
        <v>383</v>
      </c>
      <c r="B153" t="s">
        <v>384</v>
      </c>
      <c r="C153" t="s">
        <v>3157</v>
      </c>
      <c r="D153" t="s">
        <v>136</v>
      </c>
      <c r="E153">
        <v>60487.24464705</v>
      </c>
      <c r="F153">
        <v>1691.95</v>
      </c>
      <c r="G153">
        <v>20.7887973048806</v>
      </c>
      <c r="H153">
        <v>22.114015081815499</v>
      </c>
      <c r="I153">
        <v>5.1457367613960603</v>
      </c>
      <c r="J153">
        <v>12.7365696256202</v>
      </c>
      <c r="K153">
        <v>1607.7305825655101</v>
      </c>
      <c r="L153">
        <v>1559.4488059934999</v>
      </c>
      <c r="M153">
        <v>72.530179734326396</v>
      </c>
      <c r="N153">
        <v>1.12076606154623</v>
      </c>
      <c r="O153">
        <v>22.2553857974526</v>
      </c>
      <c r="P153">
        <v>57.978524743230601</v>
      </c>
      <c r="Q153">
        <v>0.15738359822562301</v>
      </c>
    </row>
    <row r="154" spans="1:17" x14ac:dyDescent="0.3">
      <c r="A154" t="s">
        <v>385</v>
      </c>
      <c r="B154" t="s">
        <v>386</v>
      </c>
      <c r="C154" t="s">
        <v>3150</v>
      </c>
      <c r="D154" t="s">
        <v>221</v>
      </c>
      <c r="E154">
        <v>59484.809388624999</v>
      </c>
      <c r="F154">
        <v>1036.1500000000001</v>
      </c>
      <c r="G154">
        <v>33.1562417956346</v>
      </c>
      <c r="H154">
        <v>15.120298018044</v>
      </c>
      <c r="I154">
        <v>21.477700580569199</v>
      </c>
      <c r="J154">
        <v>-2.52150048085397</v>
      </c>
      <c r="K154">
        <v>1014.5407882791</v>
      </c>
      <c r="L154">
        <v>925.95935224085997</v>
      </c>
      <c r="M154">
        <v>53.5765944979455</v>
      </c>
      <c r="N154">
        <v>1.1167189490090399</v>
      </c>
      <c r="O154">
        <v>21.121459248178301</v>
      </c>
      <c r="P154">
        <v>71.391944421470498</v>
      </c>
      <c r="Q154">
        <v>9.4567866947585996E-2</v>
      </c>
    </row>
    <row r="155" spans="1:17" x14ac:dyDescent="0.3">
      <c r="A155" t="s">
        <v>387</v>
      </c>
      <c r="B155" t="s">
        <v>388</v>
      </c>
      <c r="C155" t="s">
        <v>3158</v>
      </c>
      <c r="D155" t="s">
        <v>256</v>
      </c>
      <c r="E155">
        <v>59288.738987369899</v>
      </c>
      <c r="F155">
        <v>6951.9</v>
      </c>
      <c r="G155">
        <v>-6.44608516119973E-2</v>
      </c>
      <c r="H155">
        <v>-6.6996409291303696</v>
      </c>
      <c r="I155">
        <v>-21.491258331908099</v>
      </c>
      <c r="J155">
        <v>4.2297321276358497</v>
      </c>
      <c r="K155">
        <v>7492.1155557517995</v>
      </c>
      <c r="L155">
        <v>7401.2576685548202</v>
      </c>
      <c r="M155">
        <v>49.9039435339064</v>
      </c>
      <c r="N155">
        <v>0.73812512412796405</v>
      </c>
      <c r="O155">
        <v>42.911290438585098</v>
      </c>
      <c r="P155">
        <v>30.5521126760563</v>
      </c>
      <c r="Q155">
        <v>0.111513455319287</v>
      </c>
    </row>
    <row r="156" spans="1:17" x14ac:dyDescent="0.3">
      <c r="A156" t="s">
        <v>389</v>
      </c>
      <c r="B156" t="s">
        <v>390</v>
      </c>
      <c r="C156" t="s">
        <v>3144</v>
      </c>
      <c r="D156" t="s">
        <v>391</v>
      </c>
      <c r="E156">
        <v>59040.376924284901</v>
      </c>
      <c r="F156">
        <v>926.65</v>
      </c>
      <c r="G156">
        <v>-16.8241732777038</v>
      </c>
      <c r="H156">
        <v>24.3300304127795</v>
      </c>
      <c r="I156">
        <v>166.190618591836</v>
      </c>
      <c r="J156">
        <v>9.0186557361598396</v>
      </c>
      <c r="K156">
        <v>754.77996368022104</v>
      </c>
      <c r="L156">
        <v>621.53807968352305</v>
      </c>
      <c r="M156">
        <v>76.7724493179023</v>
      </c>
      <c r="N156">
        <v>0.97230319727673797</v>
      </c>
      <c r="O156">
        <v>2.51982949333622</v>
      </c>
      <c r="P156">
        <v>198.91935483870901</v>
      </c>
      <c r="Q156">
        <v>-3.3309151774388E-2</v>
      </c>
    </row>
    <row r="157" spans="1:17" x14ac:dyDescent="0.3">
      <c r="A157" t="s">
        <v>392</v>
      </c>
      <c r="B157" t="s">
        <v>393</v>
      </c>
      <c r="C157" t="s">
        <v>3145</v>
      </c>
      <c r="D157" t="s">
        <v>27</v>
      </c>
      <c r="E157">
        <v>58269.046711039999</v>
      </c>
      <c r="F157">
        <v>8.36</v>
      </c>
      <c r="G157">
        <v>-57.290443399119702</v>
      </c>
      <c r="H157">
        <v>9.6374904098510399</v>
      </c>
      <c r="I157">
        <v>-47.025624305823101</v>
      </c>
      <c r="J157">
        <v>14.2268580716282</v>
      </c>
      <c r="K157">
        <v>9.1664547036156296</v>
      </c>
      <c r="L157">
        <v>12.1049661854912</v>
      </c>
      <c r="M157">
        <v>68.592782576252404</v>
      </c>
      <c r="N157">
        <v>1.2436612308950099</v>
      </c>
      <c r="O157">
        <v>129.425837320574</v>
      </c>
      <c r="P157">
        <v>26.475037821482498</v>
      </c>
      <c r="Q157">
        <v>-4.8283641133747002E-2</v>
      </c>
    </row>
    <row r="158" spans="1:17" x14ac:dyDescent="0.3">
      <c r="A158" t="s">
        <v>394</v>
      </c>
      <c r="B158" t="s">
        <v>395</v>
      </c>
      <c r="C158" t="s">
        <v>3148</v>
      </c>
      <c r="D158" t="s">
        <v>51</v>
      </c>
      <c r="E158">
        <v>58176.976494659997</v>
      </c>
      <c r="F158">
        <v>27378.3</v>
      </c>
      <c r="G158">
        <v>-4.2051027201324098</v>
      </c>
      <c r="H158">
        <v>-1.43521369524897</v>
      </c>
      <c r="I158">
        <v>1.0925744410556999</v>
      </c>
      <c r="J158">
        <v>-1.6867480496929601</v>
      </c>
      <c r="K158">
        <v>28300.794927325202</v>
      </c>
      <c r="L158">
        <v>27444.303520877598</v>
      </c>
      <c r="M158">
        <v>36.121052140102201</v>
      </c>
      <c r="N158">
        <v>0.68828355587118495</v>
      </c>
      <c r="O158">
        <v>11.4787989027806</v>
      </c>
      <c r="P158">
        <v>24.446818181818099</v>
      </c>
      <c r="Q158">
        <v>1.9204555455552001E-2</v>
      </c>
    </row>
    <row r="159" spans="1:17" x14ac:dyDescent="0.3">
      <c r="A159" t="s">
        <v>396</v>
      </c>
      <c r="B159" t="s">
        <v>397</v>
      </c>
      <c r="C159" t="s">
        <v>3158</v>
      </c>
      <c r="D159" t="s">
        <v>398</v>
      </c>
      <c r="E159">
        <v>57909.706313130002</v>
      </c>
      <c r="F159">
        <v>867.85</v>
      </c>
      <c r="G159">
        <v>0.88967747146447695</v>
      </c>
      <c r="H159">
        <v>11.461707875747299</v>
      </c>
      <c r="I159">
        <v>19.691032551614502</v>
      </c>
      <c r="J159">
        <v>4.1662462855022202</v>
      </c>
      <c r="K159">
        <v>881.067386019835</v>
      </c>
      <c r="L159">
        <v>844.25569325552999</v>
      </c>
      <c r="M159">
        <v>71.459662301824693</v>
      </c>
      <c r="N159">
        <v>0.45209925050811101</v>
      </c>
      <c r="O159">
        <v>36.774788269862199</v>
      </c>
      <c r="P159">
        <v>51.563045756199699</v>
      </c>
      <c r="Q159">
        <v>0.151012591989578</v>
      </c>
    </row>
    <row r="160" spans="1:17" x14ac:dyDescent="0.3">
      <c r="A160" t="s">
        <v>399</v>
      </c>
      <c r="B160" t="s">
        <v>400</v>
      </c>
      <c r="C160" t="s">
        <v>3143</v>
      </c>
      <c r="D160" t="s">
        <v>21</v>
      </c>
      <c r="E160">
        <v>57789.616728744899</v>
      </c>
      <c r="F160">
        <v>8661.0499999999993</v>
      </c>
      <c r="G160">
        <v>35.577022167756901</v>
      </c>
      <c r="H160">
        <v>13.9215949470615</v>
      </c>
      <c r="I160">
        <v>63.815606463921199</v>
      </c>
      <c r="J160">
        <v>3.86969190737996</v>
      </c>
      <c r="K160">
        <v>7601.3298563387698</v>
      </c>
      <c r="L160">
        <v>6463.3144267985199</v>
      </c>
      <c r="M160">
        <v>86.392846100696801</v>
      </c>
      <c r="N160">
        <v>0.701036787536511</v>
      </c>
      <c r="O160">
        <v>0.96350904336079901</v>
      </c>
      <c r="P160">
        <v>102.018776605049</v>
      </c>
      <c r="Q160">
        <v>4.4797475076808001E-2</v>
      </c>
    </row>
    <row r="161" spans="1:17" x14ac:dyDescent="0.3">
      <c r="A161" t="s">
        <v>401</v>
      </c>
      <c r="B161" t="s">
        <v>402</v>
      </c>
      <c r="C161" t="s">
        <v>3152</v>
      </c>
      <c r="D161" t="s">
        <v>403</v>
      </c>
      <c r="E161">
        <v>57418.685777400002</v>
      </c>
      <c r="F161">
        <v>4520.2</v>
      </c>
      <c r="G161">
        <v>-10.606725092096401</v>
      </c>
      <c r="H161">
        <v>9.7339887016582907</v>
      </c>
      <c r="I161">
        <v>-24.358588504311701</v>
      </c>
      <c r="J161">
        <v>-1.45626397020919</v>
      </c>
      <c r="K161">
        <v>4803.7897001412903</v>
      </c>
      <c r="L161">
        <v>4881.8748653594603</v>
      </c>
      <c r="M161">
        <v>42.777136008271903</v>
      </c>
      <c r="N161">
        <v>0.80733079894613102</v>
      </c>
      <c r="O161">
        <v>42.914030352639202</v>
      </c>
      <c r="P161">
        <v>25.526242710358201</v>
      </c>
      <c r="Q161">
        <v>6.7872491693770007E-2</v>
      </c>
    </row>
    <row r="162" spans="1:17" x14ac:dyDescent="0.3">
      <c r="A162" t="s">
        <v>404</v>
      </c>
      <c r="B162" t="s">
        <v>405</v>
      </c>
      <c r="C162" t="s">
        <v>3154</v>
      </c>
      <c r="D162" t="s">
        <v>117</v>
      </c>
      <c r="E162">
        <v>57311.047324799998</v>
      </c>
      <c r="F162">
        <v>696</v>
      </c>
      <c r="G162">
        <v>11.0364875219685</v>
      </c>
      <c r="H162">
        <v>5.1520806275274902</v>
      </c>
      <c r="I162">
        <v>-7.0173279907056303</v>
      </c>
      <c r="J162">
        <v>-0.53825061330222901</v>
      </c>
      <c r="K162">
        <v>710.17689982745298</v>
      </c>
      <c r="L162">
        <v>688.78046953745695</v>
      </c>
      <c r="M162">
        <v>56.720423916842797</v>
      </c>
      <c r="N162">
        <v>0.73592447229483104</v>
      </c>
      <c r="O162">
        <v>21.839080459770098</v>
      </c>
      <c r="P162">
        <v>41.291108404384801</v>
      </c>
      <c r="Q162">
        <v>0.167786608830545</v>
      </c>
    </row>
    <row r="163" spans="1:17" x14ac:dyDescent="0.3">
      <c r="A163" t="s">
        <v>406</v>
      </c>
      <c r="B163" t="s">
        <v>407</v>
      </c>
      <c r="C163" t="s">
        <v>3153</v>
      </c>
      <c r="D163" t="s">
        <v>114</v>
      </c>
      <c r="E163">
        <v>57059.887618305002</v>
      </c>
      <c r="F163">
        <v>489.45</v>
      </c>
      <c r="G163">
        <v>-34.851635202759198</v>
      </c>
      <c r="H163">
        <v>-7.4482865054860099</v>
      </c>
      <c r="I163">
        <v>-5.81318001655651</v>
      </c>
      <c r="J163">
        <v>1.61447628771791</v>
      </c>
      <c r="K163">
        <v>529.20042923215397</v>
      </c>
      <c r="L163">
        <v>544.43284678819998</v>
      </c>
      <c r="M163">
        <v>46.5195189383317</v>
      </c>
      <c r="N163">
        <v>0.44199994601540099</v>
      </c>
      <c r="O163">
        <v>28.613750127694299</v>
      </c>
      <c r="P163">
        <v>11.492027334851899</v>
      </c>
      <c r="Q163">
        <v>-9.8706232776216998E-2</v>
      </c>
    </row>
    <row r="164" spans="1:17" x14ac:dyDescent="0.3">
      <c r="A164" t="s">
        <v>408</v>
      </c>
      <c r="B164" t="s">
        <v>409</v>
      </c>
      <c r="C164" t="s">
        <v>3143</v>
      </c>
      <c r="D164" t="s">
        <v>21</v>
      </c>
      <c r="E164">
        <v>56018.580440079997</v>
      </c>
      <c r="F164">
        <v>2957.6</v>
      </c>
      <c r="G164">
        <v>10.951480837114</v>
      </c>
      <c r="H164">
        <v>0.34737370469474299</v>
      </c>
      <c r="I164">
        <v>18.730128887659401</v>
      </c>
      <c r="J164">
        <v>5.8322187329969797</v>
      </c>
      <c r="K164">
        <v>2923.22967847889</v>
      </c>
      <c r="L164">
        <v>2734.7360106727501</v>
      </c>
      <c r="M164">
        <v>58.219640345067397</v>
      </c>
      <c r="N164">
        <v>0.88331328538318099</v>
      </c>
      <c r="O164">
        <v>7.78333784149312</v>
      </c>
      <c r="P164">
        <v>35.235482395976199</v>
      </c>
      <c r="Q164">
        <v>-4.3149066345896998E-2</v>
      </c>
    </row>
    <row r="165" spans="1:17" x14ac:dyDescent="0.3">
      <c r="A165" t="s">
        <v>410</v>
      </c>
      <c r="B165" t="s">
        <v>411</v>
      </c>
      <c r="C165" t="s">
        <v>3144</v>
      </c>
      <c r="D165" t="s">
        <v>139</v>
      </c>
      <c r="E165">
        <v>56015.7042377459</v>
      </c>
      <c r="F165">
        <v>208.41</v>
      </c>
      <c r="G165">
        <v>208.41616037446499</v>
      </c>
      <c r="H165">
        <v>4.2038114773560098</v>
      </c>
      <c r="I165">
        <v>8.2323120914864205</v>
      </c>
      <c r="J165">
        <v>1.62507795969146</v>
      </c>
      <c r="K165">
        <v>208.22797024150901</v>
      </c>
      <c r="L165">
        <v>189.112933739178</v>
      </c>
      <c r="M165">
        <v>70.487635322077395</v>
      </c>
      <c r="N165">
        <v>0.74245127072204098</v>
      </c>
      <c r="O165">
        <v>48.745261743678299</v>
      </c>
      <c r="P165">
        <v>345.32051282051202</v>
      </c>
    </row>
    <row r="166" spans="1:17" x14ac:dyDescent="0.3">
      <c r="A166" t="s">
        <v>412</v>
      </c>
      <c r="B166" t="s">
        <v>413</v>
      </c>
      <c r="C166" t="s">
        <v>3143</v>
      </c>
      <c r="D166" t="s">
        <v>249</v>
      </c>
      <c r="E166">
        <v>55563.053124494902</v>
      </c>
      <c r="F166">
        <v>5249.65</v>
      </c>
      <c r="G166">
        <v>-1.9418340062725301</v>
      </c>
      <c r="H166">
        <v>5.9918393209161902</v>
      </c>
      <c r="I166">
        <v>8.6331801463550999</v>
      </c>
      <c r="J166">
        <v>2.8393153817600099</v>
      </c>
      <c r="K166">
        <v>5243.9295647831796</v>
      </c>
      <c r="L166">
        <v>5108.8984075212502</v>
      </c>
      <c r="M166">
        <v>48.602534814627298</v>
      </c>
      <c r="N166">
        <v>0.68067229487249703</v>
      </c>
      <c r="O166">
        <v>14.293333841303699</v>
      </c>
      <c r="P166">
        <v>24.9916666666666</v>
      </c>
      <c r="Q166">
        <v>-4.5564987429304003E-2</v>
      </c>
    </row>
    <row r="167" spans="1:17" x14ac:dyDescent="0.3">
      <c r="A167" t="s">
        <v>414</v>
      </c>
      <c r="B167" t="s">
        <v>415</v>
      </c>
      <c r="C167" t="s">
        <v>3150</v>
      </c>
      <c r="D167" t="s">
        <v>221</v>
      </c>
      <c r="E167">
        <v>55523.752694100003</v>
      </c>
      <c r="F167">
        <v>3552.3</v>
      </c>
      <c r="G167">
        <v>2.8490530453309102</v>
      </c>
      <c r="H167">
        <v>-1.8511330581587599</v>
      </c>
      <c r="I167">
        <v>-26.863912697406601</v>
      </c>
      <c r="J167">
        <v>0.89919442732556998</v>
      </c>
      <c r="K167">
        <v>3648.7776387100798</v>
      </c>
      <c r="L167">
        <v>3695.7606266077</v>
      </c>
      <c r="M167">
        <v>65.296460387130793</v>
      </c>
      <c r="N167">
        <v>1.17756146301994</v>
      </c>
      <c r="O167">
        <v>39.374489767192998</v>
      </c>
      <c r="P167">
        <v>30.264026402640201</v>
      </c>
      <c r="Q167">
        <v>8.5894014196697996E-2</v>
      </c>
    </row>
    <row r="168" spans="1:17" x14ac:dyDescent="0.3">
      <c r="A168" t="s">
        <v>416</v>
      </c>
      <c r="B168" t="s">
        <v>417</v>
      </c>
      <c r="C168" t="s">
        <v>3153</v>
      </c>
      <c r="D168" t="s">
        <v>271</v>
      </c>
      <c r="E168">
        <v>54504.988796500002</v>
      </c>
      <c r="F168">
        <v>1647.25</v>
      </c>
      <c r="G168">
        <v>80.540125881199202</v>
      </c>
      <c r="H168">
        <v>-3.5685393197167499</v>
      </c>
      <c r="I168">
        <v>14.037315191591</v>
      </c>
      <c r="J168">
        <v>-4.2956100499430603</v>
      </c>
      <c r="K168">
        <v>1724.1431515376601</v>
      </c>
      <c r="L168">
        <v>1509.3322526751399</v>
      </c>
      <c r="M168">
        <v>34.9953894239408</v>
      </c>
      <c r="N168">
        <v>2.2883178680363101</v>
      </c>
      <c r="O168">
        <v>18.0695097890423</v>
      </c>
      <c r="P168">
        <v>103.075879923565</v>
      </c>
      <c r="Q168">
        <v>1.1522801552662E-2</v>
      </c>
    </row>
    <row r="169" spans="1:17" x14ac:dyDescent="0.3">
      <c r="A169" t="s">
        <v>418</v>
      </c>
      <c r="B169" t="s">
        <v>419</v>
      </c>
      <c r="C169" t="s">
        <v>3144</v>
      </c>
      <c r="D169" t="s">
        <v>420</v>
      </c>
      <c r="E169">
        <v>54117.854695440001</v>
      </c>
      <c r="F169">
        <v>903.05</v>
      </c>
      <c r="G169">
        <v>196.51840125863501</v>
      </c>
      <c r="H169">
        <v>3.4279100900367601</v>
      </c>
      <c r="I169">
        <v>56.467293146912702</v>
      </c>
      <c r="J169">
        <v>-1.6970342958968201</v>
      </c>
      <c r="K169">
        <v>868.03614821925601</v>
      </c>
      <c r="L169">
        <v>664.682769801929</v>
      </c>
      <c r="M169">
        <v>45.124265386662998</v>
      </c>
      <c r="N169">
        <v>0.68193899821433501</v>
      </c>
      <c r="O169">
        <v>17.8229333923924</v>
      </c>
      <c r="P169">
        <v>220.06025163919901</v>
      </c>
      <c r="Q169">
        <v>0.13348250949653201</v>
      </c>
    </row>
    <row r="170" spans="1:17" x14ac:dyDescent="0.3">
      <c r="A170" t="s">
        <v>421</v>
      </c>
      <c r="B170" t="s">
        <v>422</v>
      </c>
      <c r="C170" t="s">
        <v>3144</v>
      </c>
      <c r="D170" t="s">
        <v>34</v>
      </c>
      <c r="E170">
        <v>53753.987959295999</v>
      </c>
      <c r="F170">
        <v>44.96</v>
      </c>
      <c r="G170">
        <v>-3.0152965791772099</v>
      </c>
      <c r="H170">
        <v>4.1767134945139697</v>
      </c>
      <c r="I170">
        <v>-27.165386090282698</v>
      </c>
      <c r="J170">
        <v>1.75016809493831</v>
      </c>
      <c r="K170">
        <v>45.657708540396101</v>
      </c>
      <c r="L170">
        <v>48.029871690756998</v>
      </c>
      <c r="M170">
        <v>60.965709353056603</v>
      </c>
      <c r="N170">
        <v>1.10273788469114</v>
      </c>
      <c r="O170">
        <v>57.1396797153024</v>
      </c>
      <c r="P170">
        <v>22.340136054421698</v>
      </c>
      <c r="Q170">
        <v>0.113514335262309</v>
      </c>
    </row>
    <row r="171" spans="1:17" x14ac:dyDescent="0.3">
      <c r="A171" t="s">
        <v>423</v>
      </c>
      <c r="B171" t="s">
        <v>424</v>
      </c>
      <c r="C171" t="s">
        <v>3150</v>
      </c>
      <c r="D171" t="s">
        <v>425</v>
      </c>
      <c r="E171">
        <v>52542.645656050001</v>
      </c>
      <c r="F171">
        <v>2736.35</v>
      </c>
      <c r="G171">
        <v>-15.791006747044699</v>
      </c>
      <c r="H171">
        <v>-3.34878700164679</v>
      </c>
      <c r="I171">
        <v>-16.2004989869444</v>
      </c>
      <c r="J171">
        <v>-3.4150694575982099</v>
      </c>
      <c r="K171">
        <v>2875.7156238551502</v>
      </c>
      <c r="L171">
        <v>2827.0592038995701</v>
      </c>
      <c r="M171">
        <v>38.887928301302601</v>
      </c>
      <c r="N171">
        <v>0.83411201294112503</v>
      </c>
      <c r="O171">
        <v>23.339485080490402</v>
      </c>
      <c r="P171">
        <v>24.731060260734701</v>
      </c>
      <c r="Q171">
        <v>-2.2229226613710001E-3</v>
      </c>
    </row>
    <row r="172" spans="1:17" x14ac:dyDescent="0.3">
      <c r="A172" t="s">
        <v>426</v>
      </c>
      <c r="B172" t="s">
        <v>427</v>
      </c>
      <c r="C172" t="s">
        <v>3150</v>
      </c>
      <c r="D172" t="s">
        <v>425</v>
      </c>
      <c r="E172">
        <v>52446.971006604901</v>
      </c>
      <c r="F172">
        <v>123662.35</v>
      </c>
      <c r="G172">
        <v>-8.5909843076619499</v>
      </c>
      <c r="H172">
        <v>3.0719407097626399</v>
      </c>
      <c r="I172">
        <v>-8.7014620630468702</v>
      </c>
      <c r="J172">
        <v>-1.2514295221751499</v>
      </c>
      <c r="K172">
        <v>126708.178674058</v>
      </c>
      <c r="L172">
        <v>128398.769536529</v>
      </c>
      <c r="M172">
        <v>53.338283146572103</v>
      </c>
      <c r="N172">
        <v>1.0645491231089901</v>
      </c>
      <c r="O172">
        <v>22.466538926358702</v>
      </c>
      <c r="P172">
        <v>11.552037684856501</v>
      </c>
      <c r="Q172">
        <v>5.1226802915482997E-2</v>
      </c>
    </row>
    <row r="173" spans="1:17" x14ac:dyDescent="0.3">
      <c r="A173" t="s">
        <v>428</v>
      </c>
      <c r="B173" t="s">
        <v>429</v>
      </c>
      <c r="C173" t="s">
        <v>3152</v>
      </c>
      <c r="D173" t="s">
        <v>166</v>
      </c>
      <c r="E173">
        <v>51803.545169249999</v>
      </c>
      <c r="F173">
        <v>12223.1</v>
      </c>
      <c r="G173">
        <v>137.482512356922</v>
      </c>
      <c r="H173">
        <v>-6.9061578113040198</v>
      </c>
      <c r="I173">
        <v>12.634413609398999</v>
      </c>
      <c r="J173">
        <v>3.3872537980173401</v>
      </c>
      <c r="K173">
        <v>13073.900126733901</v>
      </c>
      <c r="L173">
        <v>10988.1204745304</v>
      </c>
      <c r="M173">
        <v>45.978074228560402</v>
      </c>
      <c r="N173">
        <v>1.9944686578480599</v>
      </c>
      <c r="O173">
        <v>35.398957711218898</v>
      </c>
      <c r="P173">
        <v>162.80584820468701</v>
      </c>
      <c r="Q173">
        <v>0.150227447644144</v>
      </c>
    </row>
    <row r="174" spans="1:17" x14ac:dyDescent="0.3">
      <c r="A174" t="s">
        <v>430</v>
      </c>
      <c r="B174" t="s">
        <v>431</v>
      </c>
      <c r="C174" t="s">
        <v>3144</v>
      </c>
      <c r="D174" t="s">
        <v>24</v>
      </c>
      <c r="E174">
        <v>51778.800276524998</v>
      </c>
      <c r="F174">
        <v>212.88</v>
      </c>
      <c r="G174">
        <v>21.733482815278698</v>
      </c>
      <c r="H174">
        <v>15.7442301248853</v>
      </c>
      <c r="I174">
        <v>28.567331020637301</v>
      </c>
      <c r="J174">
        <v>1.3261914867511699</v>
      </c>
      <c r="K174">
        <v>199.188628303386</v>
      </c>
      <c r="L174">
        <v>180.91963979786101</v>
      </c>
      <c r="M174">
        <v>61.017217223078099</v>
      </c>
      <c r="N174">
        <v>1.17168303007478</v>
      </c>
      <c r="O174">
        <v>0.73280721533257598</v>
      </c>
      <c r="P174">
        <v>52.711621233859397</v>
      </c>
      <c r="Q174">
        <v>0.120340605669513</v>
      </c>
    </row>
    <row r="175" spans="1:17" x14ac:dyDescent="0.3">
      <c r="A175" t="s">
        <v>432</v>
      </c>
      <c r="B175" t="s">
        <v>433</v>
      </c>
      <c r="C175" t="s">
        <v>3158</v>
      </c>
      <c r="D175" t="s">
        <v>398</v>
      </c>
      <c r="E175">
        <v>51721.829673674998</v>
      </c>
      <c r="F175">
        <v>1755.75</v>
      </c>
      <c r="G175">
        <v>36.208232867238102</v>
      </c>
      <c r="H175">
        <v>11.185520766411599</v>
      </c>
      <c r="I175">
        <v>31.506022833819799</v>
      </c>
      <c r="J175">
        <v>-2.54142758933199</v>
      </c>
      <c r="K175">
        <v>1691.2549294606299</v>
      </c>
      <c r="L175">
        <v>1504.79113059304</v>
      </c>
      <c r="M175">
        <v>54.0996255523307</v>
      </c>
      <c r="N175">
        <v>1.0371834959805399</v>
      </c>
      <c r="O175">
        <v>4.7415634344297297</v>
      </c>
      <c r="P175">
        <v>71.359554948272503</v>
      </c>
      <c r="Q175">
        <v>0.12951896397561</v>
      </c>
    </row>
    <row r="176" spans="1:17" x14ac:dyDescent="0.3">
      <c r="A176" t="s">
        <v>434</v>
      </c>
      <c r="B176" t="s">
        <v>435</v>
      </c>
      <c r="C176" t="s">
        <v>3146</v>
      </c>
      <c r="D176" t="s">
        <v>193</v>
      </c>
      <c r="E176">
        <v>51568.261335359901</v>
      </c>
      <c r="F176">
        <v>15886.35</v>
      </c>
      <c r="G176">
        <v>-29.864714399417899</v>
      </c>
      <c r="H176">
        <v>1.1283864738192699</v>
      </c>
      <c r="I176">
        <v>-3.5990198226872101</v>
      </c>
      <c r="J176">
        <v>-1.4713046024527101</v>
      </c>
      <c r="K176">
        <v>16131.186372587101</v>
      </c>
      <c r="L176">
        <v>16358.4309410856</v>
      </c>
      <c r="M176">
        <v>52.698605501346499</v>
      </c>
      <c r="N176">
        <v>0.57105506209013401</v>
      </c>
      <c r="O176">
        <v>12.873315771086499</v>
      </c>
      <c r="P176">
        <v>3.5251606344572401</v>
      </c>
      <c r="Q176">
        <v>-6.7792395778600995E-2</v>
      </c>
    </row>
    <row r="177" spans="1:17" x14ac:dyDescent="0.3">
      <c r="A177" t="s">
        <v>436</v>
      </c>
      <c r="B177" t="s">
        <v>437</v>
      </c>
      <c r="C177" t="s">
        <v>3152</v>
      </c>
      <c r="D177" t="s">
        <v>262</v>
      </c>
      <c r="E177">
        <v>51530.087025000001</v>
      </c>
      <c r="F177">
        <v>4575</v>
      </c>
      <c r="G177">
        <v>57.467117823339699</v>
      </c>
      <c r="H177">
        <v>-13.045456758418601</v>
      </c>
      <c r="I177">
        <v>-18.963055546708201</v>
      </c>
      <c r="J177">
        <v>-1.0681469233767</v>
      </c>
      <c r="K177">
        <v>4899.3839875271096</v>
      </c>
      <c r="L177">
        <v>4545.6391479722397</v>
      </c>
      <c r="M177">
        <v>38.877757272079002</v>
      </c>
      <c r="N177">
        <v>1.57411252450651</v>
      </c>
      <c r="O177">
        <v>27.649180327868802</v>
      </c>
      <c r="P177">
        <v>82.981701829816998</v>
      </c>
      <c r="Q177">
        <v>0.101926125593139</v>
      </c>
    </row>
    <row r="178" spans="1:17" hidden="1" x14ac:dyDescent="0.3">
      <c r="A178" t="s">
        <v>438</v>
      </c>
      <c r="B178" t="s">
        <v>439</v>
      </c>
      <c r="C178" t="s">
        <v>3159</v>
      </c>
      <c r="D178" t="s">
        <v>153</v>
      </c>
      <c r="E178">
        <v>51273.330488159998</v>
      </c>
      <c r="F178">
        <v>1137.45</v>
      </c>
      <c r="G178">
        <v>15.1929969026233</v>
      </c>
      <c r="H178">
        <v>18.252030422179899</v>
      </c>
      <c r="I178">
        <v>30.944167548795399</v>
      </c>
      <c r="J178">
        <v>0.90830961241486396</v>
      </c>
      <c r="K178">
        <v>1069.6012712576301</v>
      </c>
      <c r="M178">
        <v>64.296968063924098</v>
      </c>
      <c r="O178">
        <v>11.473031781616699</v>
      </c>
      <c r="P178">
        <v>41.809001371400001</v>
      </c>
    </row>
    <row r="179" spans="1:17" x14ac:dyDescent="0.3">
      <c r="A179" t="s">
        <v>440</v>
      </c>
      <c r="B179" t="s">
        <v>441</v>
      </c>
      <c r="C179" t="s">
        <v>3146</v>
      </c>
      <c r="D179" t="s">
        <v>229</v>
      </c>
      <c r="E179">
        <v>51118.769481914998</v>
      </c>
      <c r="F179">
        <v>1933.35</v>
      </c>
      <c r="G179">
        <v>-0.32501089728103499</v>
      </c>
      <c r="H179">
        <v>-0.55665717643594703</v>
      </c>
      <c r="I179">
        <v>-0.94547624118456697</v>
      </c>
      <c r="J179">
        <v>1.12891443259924</v>
      </c>
      <c r="K179">
        <v>1962.9676930426101</v>
      </c>
      <c r="L179">
        <v>1928.65202198779</v>
      </c>
      <c r="M179">
        <v>61.062467522643601</v>
      </c>
      <c r="N179">
        <v>0.81958477280120601</v>
      </c>
      <c r="O179">
        <v>14.045568572684701</v>
      </c>
      <c r="P179">
        <v>22.286527514231501</v>
      </c>
      <c r="Q179">
        <v>-5.4849980936220004E-3</v>
      </c>
    </row>
    <row r="180" spans="1:17" x14ac:dyDescent="0.3">
      <c r="A180" t="s">
        <v>442</v>
      </c>
      <c r="B180" t="s">
        <v>443</v>
      </c>
      <c r="C180" t="s">
        <v>3144</v>
      </c>
      <c r="D180" t="s">
        <v>34</v>
      </c>
      <c r="E180">
        <v>50944.353420539999</v>
      </c>
      <c r="F180">
        <v>111.9</v>
      </c>
      <c r="G180">
        <v>-14.1158567520809</v>
      </c>
      <c r="H180">
        <v>16.065551132890299</v>
      </c>
      <c r="I180">
        <v>-18.669785543779799</v>
      </c>
      <c r="J180">
        <v>4.0052571534624803</v>
      </c>
      <c r="K180">
        <v>108.502066912632</v>
      </c>
      <c r="L180">
        <v>114.97970325275</v>
      </c>
      <c r="M180">
        <v>67.058753623043202</v>
      </c>
      <c r="N180">
        <v>1.1254871988778099</v>
      </c>
      <c r="O180">
        <v>41.152815013404798</v>
      </c>
      <c r="P180">
        <v>16.5625</v>
      </c>
      <c r="Q180">
        <v>7.7267076618290007E-2</v>
      </c>
    </row>
    <row r="181" spans="1:17" x14ac:dyDescent="0.3">
      <c r="A181" t="s">
        <v>444</v>
      </c>
      <c r="B181" t="s">
        <v>445</v>
      </c>
      <c r="C181" t="s">
        <v>3144</v>
      </c>
      <c r="D181" t="s">
        <v>420</v>
      </c>
      <c r="E181">
        <v>50494.522860099998</v>
      </c>
      <c r="F181">
        <v>193.81</v>
      </c>
      <c r="G181">
        <v>-6.5889248695089497</v>
      </c>
      <c r="H181">
        <v>-3.8826255017758</v>
      </c>
      <c r="I181">
        <v>-19.178971796264001</v>
      </c>
      <c r="J181">
        <v>1.788126515868</v>
      </c>
      <c r="K181">
        <v>206.17595684695999</v>
      </c>
      <c r="L181">
        <v>207.95144744514101</v>
      </c>
      <c r="M181">
        <v>52.032965006870903</v>
      </c>
      <c r="N181">
        <v>0.71887690491677603</v>
      </c>
      <c r="O181">
        <v>27.3928073886796</v>
      </c>
      <c r="P181">
        <v>25.038709677419298</v>
      </c>
      <c r="Q181">
        <v>5.3399846177937998E-2</v>
      </c>
    </row>
    <row r="182" spans="1:17" x14ac:dyDescent="0.3">
      <c r="A182" t="s">
        <v>446</v>
      </c>
      <c r="B182" t="s">
        <v>447</v>
      </c>
      <c r="C182" t="s">
        <v>3155</v>
      </c>
      <c r="D182" t="s">
        <v>448</v>
      </c>
      <c r="E182">
        <v>50035.251857759999</v>
      </c>
      <c r="F182">
        <v>821.2</v>
      </c>
      <c r="G182">
        <v>-14.7503682817257</v>
      </c>
      <c r="H182">
        <v>2.8839423850699499</v>
      </c>
      <c r="I182">
        <v>-28.494883284905299</v>
      </c>
      <c r="J182">
        <v>2.0857945617901499</v>
      </c>
      <c r="K182">
        <v>852.66763691288497</v>
      </c>
      <c r="L182">
        <v>907.92437480802801</v>
      </c>
      <c r="M182">
        <v>58.895181209208403</v>
      </c>
      <c r="N182">
        <v>0.74823285442841703</v>
      </c>
      <c r="O182">
        <v>43.6921578178275</v>
      </c>
      <c r="P182">
        <v>9.7860962566844893</v>
      </c>
      <c r="Q182">
        <v>6.0712416903030003E-3</v>
      </c>
    </row>
    <row r="183" spans="1:17" x14ac:dyDescent="0.3">
      <c r="A183" t="s">
        <v>449</v>
      </c>
      <c r="B183" t="s">
        <v>450</v>
      </c>
      <c r="C183" t="s">
        <v>574</v>
      </c>
      <c r="D183" t="s">
        <v>451</v>
      </c>
      <c r="E183">
        <v>49987.145949029997</v>
      </c>
      <c r="F183">
        <v>44971.4</v>
      </c>
      <c r="G183">
        <v>-0.79851713762869603</v>
      </c>
      <c r="H183">
        <v>6.14653030494497</v>
      </c>
      <c r="I183">
        <v>19.213126402199599</v>
      </c>
      <c r="J183">
        <v>-2.0485836128663202</v>
      </c>
      <c r="K183">
        <v>43974.412987985197</v>
      </c>
      <c r="L183">
        <v>40903.188026027303</v>
      </c>
      <c r="M183">
        <v>47.188815724241799</v>
      </c>
      <c r="N183">
        <v>1.33753509354436</v>
      </c>
      <c r="O183">
        <v>7.6099476556210996</v>
      </c>
      <c r="P183">
        <v>35.9883036161118</v>
      </c>
      <c r="Q183">
        <v>-2.2088088685131999E-2</v>
      </c>
    </row>
    <row r="184" spans="1:17" x14ac:dyDescent="0.3">
      <c r="A184" t="s">
        <v>452</v>
      </c>
      <c r="B184" t="s">
        <v>453</v>
      </c>
      <c r="C184" t="s">
        <v>3156</v>
      </c>
      <c r="D184" t="s">
        <v>454</v>
      </c>
      <c r="E184">
        <v>49739.494891583003</v>
      </c>
      <c r="F184">
        <v>174.01</v>
      </c>
      <c r="G184">
        <v>-19.654985520396</v>
      </c>
      <c r="H184">
        <v>-2.4563737066111901</v>
      </c>
      <c r="I184">
        <v>0.31106784689445599</v>
      </c>
      <c r="J184">
        <v>-1.1497724343510101</v>
      </c>
      <c r="K184">
        <v>182.683888113758</v>
      </c>
      <c r="L184">
        <v>180.28098241668201</v>
      </c>
      <c r="M184">
        <v>52.368552684017899</v>
      </c>
      <c r="N184">
        <v>0.77099626058068904</v>
      </c>
      <c r="O184">
        <v>32.061375783000898</v>
      </c>
      <c r="P184">
        <v>24.470672389127301</v>
      </c>
      <c r="Q184">
        <v>-9.2200391548019997E-2</v>
      </c>
    </row>
    <row r="185" spans="1:17" x14ac:dyDescent="0.3">
      <c r="A185" t="s">
        <v>455</v>
      </c>
      <c r="B185" t="s">
        <v>456</v>
      </c>
      <c r="C185" t="s">
        <v>3145</v>
      </c>
      <c r="D185" t="s">
        <v>27</v>
      </c>
      <c r="E185">
        <v>49735.35</v>
      </c>
      <c r="F185">
        <v>1745.1</v>
      </c>
      <c r="G185">
        <v>-16.574795966491099</v>
      </c>
      <c r="H185">
        <v>0.78553774908145801</v>
      </c>
      <c r="I185">
        <v>-7.5192018311476501</v>
      </c>
      <c r="J185">
        <v>-0.28760646455963901</v>
      </c>
      <c r="K185">
        <v>1833.4057359512401</v>
      </c>
      <c r="L185">
        <v>1840.7862647780901</v>
      </c>
      <c r="M185">
        <v>43.840895819975501</v>
      </c>
      <c r="N185">
        <v>0.51580338243312995</v>
      </c>
      <c r="O185">
        <v>24.634691421694999</v>
      </c>
      <c r="P185">
        <v>10.0627542493141</v>
      </c>
      <c r="Q185">
        <v>1.3335006751918E-2</v>
      </c>
    </row>
    <row r="186" spans="1:17" x14ac:dyDescent="0.3">
      <c r="A186" t="s">
        <v>457</v>
      </c>
      <c r="B186" t="s">
        <v>458</v>
      </c>
      <c r="C186" t="s">
        <v>3154</v>
      </c>
      <c r="D186" t="s">
        <v>117</v>
      </c>
      <c r="E186">
        <v>49582.4885299542</v>
      </c>
      <c r="F186">
        <v>968.7</v>
      </c>
      <c r="G186">
        <v>63.315902593292698</v>
      </c>
      <c r="H186">
        <v>3.4280746893683198</v>
      </c>
      <c r="I186">
        <v>35.725754815687203</v>
      </c>
      <c r="J186">
        <v>-0.90102703302310705</v>
      </c>
      <c r="K186">
        <v>930.92678869152496</v>
      </c>
      <c r="L186">
        <v>779.96887675580797</v>
      </c>
      <c r="M186">
        <v>43.509989918282997</v>
      </c>
      <c r="N186">
        <v>0.59619516603381395</v>
      </c>
      <c r="O186">
        <v>7.36037989057498</v>
      </c>
      <c r="P186">
        <v>86.863425925925895</v>
      </c>
    </row>
    <row r="187" spans="1:17" x14ac:dyDescent="0.3">
      <c r="A187" t="s">
        <v>459</v>
      </c>
      <c r="B187" t="s">
        <v>460</v>
      </c>
      <c r="C187" t="s">
        <v>3142</v>
      </c>
      <c r="D187" t="s">
        <v>461</v>
      </c>
      <c r="E187">
        <v>49200.002886399998</v>
      </c>
      <c r="F187">
        <v>328</v>
      </c>
      <c r="G187">
        <v>46.814798011338098</v>
      </c>
      <c r="H187">
        <v>-0.40856299475397401</v>
      </c>
      <c r="I187">
        <v>6.1785995766427204</v>
      </c>
      <c r="J187">
        <v>1.24551791527227</v>
      </c>
      <c r="K187">
        <v>335.38884913746898</v>
      </c>
      <c r="L187">
        <v>317.66960071506799</v>
      </c>
      <c r="M187">
        <v>52.281481693039503</v>
      </c>
      <c r="N187">
        <v>0.80196598758152704</v>
      </c>
      <c r="O187">
        <v>17.134146341463399</v>
      </c>
      <c r="P187">
        <v>67.860798362333597</v>
      </c>
      <c r="Q187">
        <v>2.9463157433231E-2</v>
      </c>
    </row>
    <row r="188" spans="1:17" x14ac:dyDescent="0.3">
      <c r="A188" t="s">
        <v>462</v>
      </c>
      <c r="B188" t="s">
        <v>463</v>
      </c>
      <c r="C188" t="s">
        <v>3148</v>
      </c>
      <c r="D188" t="s">
        <v>259</v>
      </c>
      <c r="E188">
        <v>49083.60399222</v>
      </c>
      <c r="F188">
        <v>645.6</v>
      </c>
      <c r="G188">
        <v>52.733340548611103</v>
      </c>
      <c r="H188">
        <v>12.2846392333681</v>
      </c>
      <c r="I188">
        <v>34.505490331724502</v>
      </c>
      <c r="J188">
        <v>-4.5909057237853297</v>
      </c>
      <c r="K188">
        <v>614.02661703078797</v>
      </c>
      <c r="L188">
        <v>519.35884966205003</v>
      </c>
      <c r="M188">
        <v>49.259809725341299</v>
      </c>
      <c r="N188">
        <v>1.7094374771280401</v>
      </c>
      <c r="O188">
        <v>14.6762701363073</v>
      </c>
      <c r="P188">
        <v>76.828266228430493</v>
      </c>
      <c r="Q188">
        <v>0.10328595844637201</v>
      </c>
    </row>
    <row r="189" spans="1:17" x14ac:dyDescent="0.3">
      <c r="A189" t="s">
        <v>464</v>
      </c>
      <c r="B189" t="s">
        <v>465</v>
      </c>
      <c r="C189" t="s">
        <v>3144</v>
      </c>
      <c r="D189" t="s">
        <v>34</v>
      </c>
      <c r="E189">
        <v>48621.941758631998</v>
      </c>
      <c r="F189">
        <v>56.01</v>
      </c>
      <c r="G189">
        <v>5.7549871901076299</v>
      </c>
      <c r="H189">
        <v>12.534132000660099</v>
      </c>
      <c r="I189">
        <v>-18.643588519592502</v>
      </c>
      <c r="J189">
        <v>5.1994586720204499</v>
      </c>
      <c r="K189">
        <v>56.414116397751599</v>
      </c>
      <c r="L189">
        <v>57.220059855742498</v>
      </c>
      <c r="M189">
        <v>57.670296172849199</v>
      </c>
      <c r="N189">
        <v>1.3440062158692501</v>
      </c>
      <c r="O189">
        <v>37.296911265845402</v>
      </c>
      <c r="P189">
        <v>28.463302752293501</v>
      </c>
      <c r="Q189">
        <v>9.9449241968478999E-2</v>
      </c>
    </row>
    <row r="190" spans="1:17" x14ac:dyDescent="0.3">
      <c r="A190" t="s">
        <v>466</v>
      </c>
      <c r="B190" t="s">
        <v>467</v>
      </c>
      <c r="C190" t="s">
        <v>3152</v>
      </c>
      <c r="D190" t="s">
        <v>468</v>
      </c>
      <c r="E190">
        <v>48581.247204314997</v>
      </c>
      <c r="F190">
        <v>1808.45</v>
      </c>
      <c r="G190">
        <v>-27.576469829151801</v>
      </c>
      <c r="H190">
        <v>0.67709716547776899</v>
      </c>
      <c r="I190">
        <v>-20.3158665685465</v>
      </c>
      <c r="J190">
        <v>1.3892985297209199</v>
      </c>
      <c r="K190">
        <v>1834.14723629675</v>
      </c>
      <c r="L190">
        <v>1952.06026835323</v>
      </c>
      <c r="M190">
        <v>63.831915179296701</v>
      </c>
      <c r="N190">
        <v>1.0630928438920499</v>
      </c>
      <c r="O190">
        <v>35.696314523486897</v>
      </c>
      <c r="P190">
        <v>6.661751695665</v>
      </c>
      <c r="Q190">
        <v>-2.1163713917396E-2</v>
      </c>
    </row>
    <row r="191" spans="1:17" x14ac:dyDescent="0.3">
      <c r="A191" t="s">
        <v>469</v>
      </c>
      <c r="B191" t="s">
        <v>470</v>
      </c>
      <c r="C191" t="s">
        <v>3154</v>
      </c>
      <c r="D191" t="s">
        <v>117</v>
      </c>
      <c r="E191">
        <v>48029.748060491998</v>
      </c>
      <c r="F191">
        <v>116.28</v>
      </c>
      <c r="G191">
        <v>7.5946375597318001</v>
      </c>
      <c r="H191">
        <v>4.8409526538648802</v>
      </c>
      <c r="I191">
        <v>-32.881683757687803</v>
      </c>
      <c r="J191">
        <v>1.8525597242357701</v>
      </c>
      <c r="K191">
        <v>122.10082196195199</v>
      </c>
      <c r="L191">
        <v>129.14564231982399</v>
      </c>
      <c r="M191">
        <v>55.679104138951402</v>
      </c>
      <c r="N191">
        <v>0.70318917316617202</v>
      </c>
      <c r="O191">
        <v>50.799793601651103</v>
      </c>
      <c r="P191">
        <v>30.067114093959699</v>
      </c>
      <c r="Q191">
        <v>-6.9821019337459999E-3</v>
      </c>
    </row>
    <row r="192" spans="1:17" x14ac:dyDescent="0.3">
      <c r="A192" t="s">
        <v>471</v>
      </c>
      <c r="B192" t="s">
        <v>472</v>
      </c>
      <c r="C192" t="s">
        <v>3144</v>
      </c>
      <c r="D192" t="s">
        <v>24</v>
      </c>
      <c r="E192">
        <v>47033.135683127999</v>
      </c>
      <c r="F192">
        <v>64.260000000000005</v>
      </c>
      <c r="G192">
        <v>-44.984572763364703</v>
      </c>
      <c r="H192">
        <v>8.6271975924072795</v>
      </c>
      <c r="I192">
        <v>-22.0452090691638</v>
      </c>
      <c r="J192">
        <v>-2.1194379088140201</v>
      </c>
      <c r="K192">
        <v>68.300859425443406</v>
      </c>
      <c r="L192">
        <v>74.353399234683295</v>
      </c>
      <c r="M192">
        <v>43.836115888935403</v>
      </c>
      <c r="N192">
        <v>0.719536213557458</v>
      </c>
      <c r="O192">
        <v>43.868658574540902</v>
      </c>
      <c r="P192">
        <v>8.3642495784148601</v>
      </c>
      <c r="Q192">
        <v>1.5521520608017999E-2</v>
      </c>
    </row>
    <row r="193" spans="1:17" x14ac:dyDescent="0.3">
      <c r="A193" t="s">
        <v>473</v>
      </c>
      <c r="B193" t="s">
        <v>474</v>
      </c>
      <c r="C193" t="s">
        <v>3149</v>
      </c>
      <c r="D193" t="s">
        <v>153</v>
      </c>
      <c r="E193">
        <v>46355.863884300001</v>
      </c>
      <c r="F193">
        <v>117.96</v>
      </c>
      <c r="G193">
        <v>19.612040635283101</v>
      </c>
      <c r="H193">
        <v>7.23005883902339</v>
      </c>
      <c r="I193">
        <v>-19.619359626844702</v>
      </c>
      <c r="J193">
        <v>5.7677420068784198</v>
      </c>
      <c r="K193">
        <v>116.859165473697</v>
      </c>
      <c r="L193">
        <v>119.331454960055</v>
      </c>
      <c r="M193">
        <v>72.155041874442105</v>
      </c>
      <c r="N193">
        <v>1.0600588432218401</v>
      </c>
      <c r="O193">
        <v>44.540522210918901</v>
      </c>
      <c r="P193">
        <v>45.539790252930203</v>
      </c>
      <c r="Q193">
        <v>0.161230021864291</v>
      </c>
    </row>
    <row r="194" spans="1:17" x14ac:dyDescent="0.3">
      <c r="A194" t="s">
        <v>475</v>
      </c>
      <c r="B194" t="s">
        <v>476</v>
      </c>
      <c r="C194" t="s">
        <v>3158</v>
      </c>
      <c r="D194" t="s">
        <v>398</v>
      </c>
      <c r="E194">
        <v>46182.073365240001</v>
      </c>
      <c r="F194">
        <v>546.9</v>
      </c>
      <c r="G194">
        <v>-18.852760459735499</v>
      </c>
      <c r="H194">
        <v>11.607338909799999</v>
      </c>
      <c r="I194">
        <v>5.6580486892808999</v>
      </c>
      <c r="J194">
        <v>1.78431697429784</v>
      </c>
      <c r="K194">
        <v>538.00435101887103</v>
      </c>
      <c r="L194">
        <v>537.46085955894398</v>
      </c>
      <c r="M194">
        <v>63.082740067622503</v>
      </c>
      <c r="N194">
        <v>1.54217988771845</v>
      </c>
      <c r="O194">
        <v>9.6533138845587008</v>
      </c>
      <c r="P194">
        <v>27.284103156594501</v>
      </c>
      <c r="Q194">
        <v>-9.4245022403355E-2</v>
      </c>
    </row>
    <row r="195" spans="1:17" x14ac:dyDescent="0.3">
      <c r="A195" t="s">
        <v>477</v>
      </c>
      <c r="B195" t="s">
        <v>478</v>
      </c>
      <c r="C195" t="s">
        <v>3154</v>
      </c>
      <c r="D195" t="s">
        <v>174</v>
      </c>
      <c r="E195">
        <v>45735.804759874001</v>
      </c>
      <c r="F195">
        <v>249.02</v>
      </c>
      <c r="G195">
        <v>147.472682113595</v>
      </c>
      <c r="H195">
        <v>14.1201142285966</v>
      </c>
      <c r="I195">
        <v>25.621824228578799</v>
      </c>
      <c r="J195">
        <v>-0.39926719073258099</v>
      </c>
      <c r="K195">
        <v>224.05851186415299</v>
      </c>
      <c r="L195">
        <v>187.25730710130699</v>
      </c>
      <c r="M195">
        <v>61.119181090521302</v>
      </c>
      <c r="N195">
        <v>1.83307814795891</v>
      </c>
      <c r="O195">
        <v>5.6099911653682399</v>
      </c>
      <c r="P195">
        <v>173.34796926454399</v>
      </c>
      <c r="Q195">
        <v>0.11342615326573</v>
      </c>
    </row>
    <row r="196" spans="1:17" x14ac:dyDescent="0.3">
      <c r="A196" t="s">
        <v>479</v>
      </c>
      <c r="B196" t="s">
        <v>480</v>
      </c>
      <c r="C196" t="s">
        <v>3144</v>
      </c>
      <c r="D196" t="s">
        <v>139</v>
      </c>
      <c r="E196">
        <v>45581.261100000003</v>
      </c>
      <c r="F196">
        <v>227.69</v>
      </c>
      <c r="G196">
        <v>149.888709394073</v>
      </c>
      <c r="H196">
        <v>14.320213097283199</v>
      </c>
      <c r="I196">
        <v>-13.4430848130292</v>
      </c>
      <c r="J196">
        <v>5.8713913816000503</v>
      </c>
      <c r="K196">
        <v>224.74114262829499</v>
      </c>
      <c r="L196">
        <v>222.84112697808999</v>
      </c>
      <c r="M196">
        <v>68.469053934864903</v>
      </c>
      <c r="N196">
        <v>0.86095212790651099</v>
      </c>
      <c r="O196">
        <v>55.342790636391499</v>
      </c>
      <c r="P196">
        <v>180.40640394088601</v>
      </c>
      <c r="Q196">
        <v>0.16800500731429599</v>
      </c>
    </row>
    <row r="197" spans="1:17" x14ac:dyDescent="0.3">
      <c r="A197" t="s">
        <v>481</v>
      </c>
      <c r="B197" t="s">
        <v>482</v>
      </c>
      <c r="C197" t="s">
        <v>3144</v>
      </c>
      <c r="D197" t="s">
        <v>54</v>
      </c>
      <c r="E197">
        <v>45045.620900000002</v>
      </c>
      <c r="F197">
        <v>4088</v>
      </c>
      <c r="G197">
        <v>10.2502089548766</v>
      </c>
      <c r="H197">
        <v>-12.591822775615199</v>
      </c>
      <c r="I197">
        <v>-9.2201611146130702</v>
      </c>
      <c r="J197">
        <v>-0.96729416536361301</v>
      </c>
      <c r="K197">
        <v>4593.1583829441797</v>
      </c>
      <c r="L197">
        <v>4377.3047372825704</v>
      </c>
      <c r="M197">
        <v>30.255201367213299</v>
      </c>
      <c r="N197">
        <v>0.94082853330006</v>
      </c>
      <c r="O197">
        <v>35.4170743639921</v>
      </c>
      <c r="P197">
        <v>31.446945337620502</v>
      </c>
      <c r="Q197">
        <v>5.7890081693452999E-2</v>
      </c>
    </row>
    <row r="198" spans="1:17" x14ac:dyDescent="0.3">
      <c r="A198" t="s">
        <v>483</v>
      </c>
      <c r="B198" t="s">
        <v>484</v>
      </c>
      <c r="C198" t="s">
        <v>3152</v>
      </c>
      <c r="D198" t="s">
        <v>166</v>
      </c>
      <c r="E198">
        <v>44827.347115124998</v>
      </c>
      <c r="F198">
        <v>1750.75</v>
      </c>
      <c r="G198">
        <v>305.622122594063</v>
      </c>
      <c r="H198">
        <v>9.8048757340453001</v>
      </c>
      <c r="I198">
        <v>28.553045306351599</v>
      </c>
      <c r="J198">
        <v>-7.7445825612296701</v>
      </c>
      <c r="K198">
        <v>1752.65247332271</v>
      </c>
      <c r="L198">
        <v>1411.5467764131299</v>
      </c>
      <c r="M198">
        <v>39.218605833900803</v>
      </c>
      <c r="N198">
        <v>1.84064152000214</v>
      </c>
      <c r="O198">
        <v>12.4660859631586</v>
      </c>
      <c r="P198">
        <v>336.32398753894</v>
      </c>
      <c r="Q198">
        <v>0.24483441781683499</v>
      </c>
    </row>
    <row r="199" spans="1:17" x14ac:dyDescent="0.3">
      <c r="A199" t="s">
        <v>485</v>
      </c>
      <c r="B199" t="s">
        <v>486</v>
      </c>
      <c r="C199" t="s">
        <v>3144</v>
      </c>
      <c r="D199" t="s">
        <v>212</v>
      </c>
      <c r="E199">
        <v>43766.993524874997</v>
      </c>
      <c r="F199">
        <v>691.05</v>
      </c>
      <c r="G199">
        <v>51.210550138244699</v>
      </c>
      <c r="H199">
        <v>1.58853094175272</v>
      </c>
      <c r="I199">
        <v>9.4955596203404298</v>
      </c>
      <c r="J199">
        <v>-1.4089601547959001</v>
      </c>
      <c r="K199">
        <v>685.41958797982102</v>
      </c>
      <c r="L199">
        <v>613.18975067605402</v>
      </c>
      <c r="M199">
        <v>49.495379492198701</v>
      </c>
      <c r="N199">
        <v>0.57225153118866501</v>
      </c>
      <c r="O199">
        <v>8.3279068084798507</v>
      </c>
      <c r="P199">
        <v>71.497704429829994</v>
      </c>
      <c r="Q199">
        <v>7.1295775109109005E-2</v>
      </c>
    </row>
    <row r="200" spans="1:17" x14ac:dyDescent="0.3">
      <c r="A200" t="s">
        <v>487</v>
      </c>
      <c r="B200" t="s">
        <v>488</v>
      </c>
      <c r="C200" t="s">
        <v>3144</v>
      </c>
      <c r="D200" t="s">
        <v>34</v>
      </c>
      <c r="E200">
        <v>43688.032116000002</v>
      </c>
      <c r="F200">
        <v>56.8</v>
      </c>
      <c r="G200">
        <v>6.1987764560053797</v>
      </c>
      <c r="H200">
        <v>15.040251707986201</v>
      </c>
      <c r="I200">
        <v>-21.9245294444789</v>
      </c>
      <c r="J200">
        <v>4.3139029579083497</v>
      </c>
      <c r="K200">
        <v>55.280529321987601</v>
      </c>
      <c r="L200">
        <v>57.182671173559299</v>
      </c>
      <c r="M200">
        <v>70.916273661181407</v>
      </c>
      <c r="N200">
        <v>1.1109739369565901</v>
      </c>
      <c r="O200">
        <v>29.401408450704199</v>
      </c>
      <c r="P200">
        <v>32.555425904317303</v>
      </c>
      <c r="Q200">
        <v>0.12625607795590499</v>
      </c>
    </row>
    <row r="201" spans="1:17" x14ac:dyDescent="0.3">
      <c r="A201" t="s">
        <v>489</v>
      </c>
      <c r="B201" t="s">
        <v>490</v>
      </c>
      <c r="C201" t="s">
        <v>3144</v>
      </c>
      <c r="D201" t="s">
        <v>491</v>
      </c>
      <c r="E201">
        <v>43625.484886899998</v>
      </c>
      <c r="F201">
        <v>1124.5999999999999</v>
      </c>
      <c r="G201">
        <v>87.892654215244704</v>
      </c>
      <c r="H201">
        <v>12.7319905778132</v>
      </c>
      <c r="I201">
        <v>36.825366454450197</v>
      </c>
      <c r="J201">
        <v>3.6753477263034999</v>
      </c>
      <c r="K201">
        <v>1057.6080710594899</v>
      </c>
      <c r="L201">
        <v>922.56771823710903</v>
      </c>
      <c r="M201">
        <v>69.936760469960404</v>
      </c>
      <c r="N201">
        <v>1.0390348850645801</v>
      </c>
      <c r="O201">
        <v>8.0384136581895795</v>
      </c>
      <c r="P201">
        <v>108.452270620945</v>
      </c>
      <c r="Q201">
        <v>0.15405969595169</v>
      </c>
    </row>
    <row r="202" spans="1:17" x14ac:dyDescent="0.3">
      <c r="A202" t="s">
        <v>492</v>
      </c>
      <c r="B202" t="s">
        <v>493</v>
      </c>
      <c r="C202" t="s">
        <v>3144</v>
      </c>
      <c r="D202" t="s">
        <v>54</v>
      </c>
      <c r="E202">
        <v>43591.355426479997</v>
      </c>
      <c r="F202">
        <v>585.79999999999995</v>
      </c>
      <c r="G202">
        <v>-40.222987017517397</v>
      </c>
      <c r="H202">
        <v>-1.2951045959749901</v>
      </c>
      <c r="I202">
        <v>-12.426410630969499</v>
      </c>
      <c r="J202">
        <v>-1.07629238616135</v>
      </c>
      <c r="K202">
        <v>631.54196427514</v>
      </c>
      <c r="L202">
        <v>654.18665489807097</v>
      </c>
      <c r="M202">
        <v>39.846185629934702</v>
      </c>
      <c r="N202">
        <v>0.83773994438680799</v>
      </c>
      <c r="O202">
        <v>38.852850802321598</v>
      </c>
      <c r="P202">
        <v>5.7973631930648297</v>
      </c>
      <c r="Q202">
        <v>-2.8527682653595999E-2</v>
      </c>
    </row>
    <row r="203" spans="1:17" x14ac:dyDescent="0.3">
      <c r="A203" t="s">
        <v>494</v>
      </c>
      <c r="B203" t="s">
        <v>495</v>
      </c>
      <c r="C203" t="s">
        <v>3148</v>
      </c>
      <c r="D203" t="s">
        <v>496</v>
      </c>
      <c r="E203">
        <v>43588.633926119997</v>
      </c>
      <c r="F203">
        <v>363.95</v>
      </c>
      <c r="G203">
        <v>33.627164235469003</v>
      </c>
      <c r="H203">
        <v>15.278921471721899</v>
      </c>
      <c r="I203">
        <v>10.0570635147364</v>
      </c>
      <c r="J203">
        <v>7.2456326008751999</v>
      </c>
      <c r="K203">
        <v>340.31928261800402</v>
      </c>
      <c r="L203">
        <v>324.70627278423001</v>
      </c>
      <c r="M203">
        <v>74.216722496489695</v>
      </c>
      <c r="N203">
        <v>0.63273075725552896</v>
      </c>
      <c r="O203">
        <v>8.7512020881989194</v>
      </c>
      <c r="P203">
        <v>57.383783783783699</v>
      </c>
      <c r="Q203">
        <v>-3.1510885437593998E-2</v>
      </c>
    </row>
    <row r="204" spans="1:17" x14ac:dyDescent="0.3">
      <c r="A204" t="s">
        <v>497</v>
      </c>
      <c r="B204" t="s">
        <v>498</v>
      </c>
      <c r="C204" t="s">
        <v>3158</v>
      </c>
      <c r="D204" t="s">
        <v>499</v>
      </c>
      <c r="E204">
        <v>43402.833500000001</v>
      </c>
      <c r="F204">
        <v>3888.45</v>
      </c>
      <c r="G204">
        <v>14.235503667337801</v>
      </c>
      <c r="H204">
        <v>-5.0950016202174204</v>
      </c>
      <c r="I204">
        <v>20.025424070700499</v>
      </c>
      <c r="J204">
        <v>-1.8878015706942299</v>
      </c>
      <c r="K204">
        <v>4086.6124625542998</v>
      </c>
      <c r="L204">
        <v>3680.5814618853301</v>
      </c>
      <c r="M204">
        <v>44.6060000578154</v>
      </c>
      <c r="N204">
        <v>0.366169155544664</v>
      </c>
      <c r="O204">
        <v>25.5243091720351</v>
      </c>
      <c r="P204">
        <v>57.045638126009599</v>
      </c>
      <c r="Q204">
        <v>4.3708508839045E-2</v>
      </c>
    </row>
    <row r="205" spans="1:17" x14ac:dyDescent="0.3">
      <c r="A205" t="s">
        <v>500</v>
      </c>
      <c r="B205" t="s">
        <v>501</v>
      </c>
      <c r="C205" t="s">
        <v>3152</v>
      </c>
      <c r="D205" t="s">
        <v>80</v>
      </c>
      <c r="E205">
        <v>42885.979687500003</v>
      </c>
      <c r="F205">
        <v>1169.95</v>
      </c>
      <c r="G205">
        <v>70.982289820978593</v>
      </c>
      <c r="H205">
        <v>9.7856297137371104</v>
      </c>
      <c r="I205">
        <v>-23.987983919677099</v>
      </c>
      <c r="J205">
        <v>15.191842221278799</v>
      </c>
      <c r="K205">
        <v>1102.67150555737</v>
      </c>
      <c r="L205">
        <v>1117.1140353395199</v>
      </c>
      <c r="M205">
        <v>74.889276839350202</v>
      </c>
      <c r="N205">
        <v>1.28138301327105</v>
      </c>
      <c r="O205">
        <v>53.399717936663897</v>
      </c>
      <c r="P205">
        <v>103.434185359067</v>
      </c>
      <c r="Q205">
        <v>0.165605207837666</v>
      </c>
    </row>
    <row r="206" spans="1:17" x14ac:dyDescent="0.3">
      <c r="A206" t="s">
        <v>502</v>
      </c>
      <c r="B206" t="s">
        <v>503</v>
      </c>
      <c r="C206" t="s">
        <v>3156</v>
      </c>
      <c r="D206" t="s">
        <v>504</v>
      </c>
      <c r="E206">
        <v>42232.357117979998</v>
      </c>
      <c r="F206">
        <v>642.29999999999995</v>
      </c>
      <c r="G206">
        <v>-0.68179262718711398</v>
      </c>
      <c r="H206">
        <v>13.444271146505599</v>
      </c>
      <c r="I206">
        <v>24.493234635095099</v>
      </c>
      <c r="J206">
        <v>4.3726126122664102</v>
      </c>
      <c r="K206">
        <v>619.90013912668803</v>
      </c>
      <c r="L206">
        <v>579.05035404518298</v>
      </c>
      <c r="M206">
        <v>62.748936339082903</v>
      </c>
      <c r="N206">
        <v>0.73463877511233999</v>
      </c>
      <c r="O206">
        <v>11.388759146816099</v>
      </c>
      <c r="P206">
        <v>52.547203420021297</v>
      </c>
      <c r="Q206">
        <v>-7.1319620130239E-2</v>
      </c>
    </row>
    <row r="207" spans="1:17" x14ac:dyDescent="0.3">
      <c r="A207" t="s">
        <v>505</v>
      </c>
      <c r="B207" t="s">
        <v>506</v>
      </c>
      <c r="C207" t="s">
        <v>3148</v>
      </c>
      <c r="D207" t="s">
        <v>51</v>
      </c>
      <c r="E207">
        <v>42191.362144339997</v>
      </c>
      <c r="F207">
        <v>1495.15</v>
      </c>
      <c r="G207">
        <v>77.249947663699899</v>
      </c>
      <c r="H207">
        <v>-6.7651835061369603</v>
      </c>
      <c r="I207">
        <v>24.387353430566598</v>
      </c>
      <c r="J207">
        <v>-0.40658298818286598</v>
      </c>
      <c r="K207">
        <v>1612.6908630210901</v>
      </c>
      <c r="L207">
        <v>1373.4892871961999</v>
      </c>
      <c r="M207">
        <v>34.130694709582599</v>
      </c>
      <c r="N207">
        <v>0.68869284216934701</v>
      </c>
      <c r="O207">
        <v>22.459285021569698</v>
      </c>
      <c r="P207">
        <v>95.572269457161497</v>
      </c>
      <c r="Q207">
        <v>0.14982644387670599</v>
      </c>
    </row>
    <row r="208" spans="1:17" x14ac:dyDescent="0.3">
      <c r="A208" t="s">
        <v>507</v>
      </c>
      <c r="B208" t="s">
        <v>508</v>
      </c>
      <c r="C208" t="s">
        <v>3143</v>
      </c>
      <c r="D208" t="s">
        <v>249</v>
      </c>
      <c r="E208">
        <v>42083.931183200002</v>
      </c>
      <c r="F208">
        <v>6757</v>
      </c>
      <c r="G208">
        <v>-38.8849676985405</v>
      </c>
      <c r="H208">
        <v>-2.6815757037526802</v>
      </c>
      <c r="I208">
        <v>-12.172664744332099</v>
      </c>
      <c r="J208">
        <v>0.55606240388139705</v>
      </c>
      <c r="K208">
        <v>7052.4716219411303</v>
      </c>
      <c r="L208">
        <v>7315.87010920788</v>
      </c>
      <c r="M208">
        <v>52.392694737164</v>
      </c>
      <c r="N208">
        <v>0.586036115316656</v>
      </c>
      <c r="O208">
        <v>36.155098416457001</v>
      </c>
      <c r="P208">
        <v>7.4928412344893403</v>
      </c>
      <c r="Q208">
        <v>-1.3371554610849001E-2</v>
      </c>
    </row>
    <row r="209" spans="1:17" x14ac:dyDescent="0.3">
      <c r="A209" t="s">
        <v>509</v>
      </c>
      <c r="B209" t="s">
        <v>510</v>
      </c>
      <c r="C209" t="s">
        <v>3152</v>
      </c>
      <c r="D209" t="s">
        <v>292</v>
      </c>
      <c r="E209">
        <v>41547.032181499999</v>
      </c>
      <c r="F209">
        <v>1579.25</v>
      </c>
      <c r="G209">
        <v>145.32343249982301</v>
      </c>
      <c r="H209">
        <v>10.8301440138061</v>
      </c>
      <c r="I209">
        <v>-21.7734409496151</v>
      </c>
      <c r="J209">
        <v>9.5753108102522795</v>
      </c>
      <c r="K209">
        <v>1559.83096578303</v>
      </c>
      <c r="L209">
        <v>1556.7131327520599</v>
      </c>
      <c r="M209">
        <v>73.680306145577603</v>
      </c>
      <c r="N209">
        <v>0.43826575100933401</v>
      </c>
      <c r="O209">
        <v>88.662339718220593</v>
      </c>
      <c r="P209">
        <v>181.757359500446</v>
      </c>
      <c r="Q209">
        <v>0.19650293621522399</v>
      </c>
    </row>
    <row r="210" spans="1:17" x14ac:dyDescent="0.3">
      <c r="A210" t="s">
        <v>511</v>
      </c>
      <c r="B210" t="s">
        <v>512</v>
      </c>
      <c r="C210" t="s">
        <v>3150</v>
      </c>
      <c r="D210" t="s">
        <v>221</v>
      </c>
      <c r="E210">
        <v>41306.819346750002</v>
      </c>
      <c r="F210">
        <v>673.8</v>
      </c>
      <c r="G210">
        <v>0.46477210755965698</v>
      </c>
      <c r="H210">
        <v>-1.6655393087479999</v>
      </c>
      <c r="I210">
        <v>4.0372215021963402</v>
      </c>
      <c r="J210">
        <v>-3.4737672941953202</v>
      </c>
      <c r="K210">
        <v>686.03232875310096</v>
      </c>
      <c r="L210">
        <v>663.26898474930397</v>
      </c>
      <c r="M210">
        <v>35.626488309626602</v>
      </c>
      <c r="N210">
        <v>0.51563134387167597</v>
      </c>
      <c r="O210">
        <v>14.076877411694801</v>
      </c>
      <c r="P210">
        <v>26.749435665914199</v>
      </c>
      <c r="Q210">
        <v>-5.7265777585031999E-2</v>
      </c>
    </row>
    <row r="211" spans="1:17" x14ac:dyDescent="0.3">
      <c r="A211" t="s">
        <v>513</v>
      </c>
      <c r="B211" t="s">
        <v>514</v>
      </c>
      <c r="C211" t="s">
        <v>3151</v>
      </c>
      <c r="D211" t="s">
        <v>72</v>
      </c>
      <c r="E211">
        <v>41098.181443865004</v>
      </c>
      <c r="F211">
        <v>2188.5500000000002</v>
      </c>
      <c r="G211">
        <v>-2.16535380424002</v>
      </c>
      <c r="H211">
        <v>0.15630800473762699</v>
      </c>
      <c r="I211">
        <v>-19.343301917838801</v>
      </c>
      <c r="J211">
        <v>9.7610171235668499</v>
      </c>
      <c r="K211">
        <v>2288.3558566287402</v>
      </c>
      <c r="L211">
        <v>2368.9353739983098</v>
      </c>
      <c r="M211">
        <v>49.929998839830198</v>
      </c>
      <c r="N211">
        <v>2.0292042399223802</v>
      </c>
      <c r="O211">
        <v>29.949053025976099</v>
      </c>
      <c r="P211">
        <v>19.920547945205399</v>
      </c>
      <c r="Q211">
        <v>-4.5635201723053E-2</v>
      </c>
    </row>
    <row r="212" spans="1:17" x14ac:dyDescent="0.3">
      <c r="A212" t="s">
        <v>515</v>
      </c>
      <c r="B212" t="s">
        <v>516</v>
      </c>
      <c r="C212" t="s">
        <v>3148</v>
      </c>
      <c r="D212" t="s">
        <v>51</v>
      </c>
      <c r="E212">
        <v>40887.840366240001</v>
      </c>
      <c r="F212">
        <v>2413.6</v>
      </c>
      <c r="G212">
        <v>24.866525337968799</v>
      </c>
      <c r="H212">
        <v>-6.1017134973391798</v>
      </c>
      <c r="I212">
        <v>-7.1797058670869296</v>
      </c>
      <c r="J212">
        <v>-4.60204444563918</v>
      </c>
      <c r="K212">
        <v>2587.8289446482199</v>
      </c>
      <c r="L212">
        <v>2444.4462707351599</v>
      </c>
      <c r="M212">
        <v>42.824671114116299</v>
      </c>
      <c r="N212">
        <v>1.33219942182551</v>
      </c>
      <c r="O212">
        <v>27.941663904540899</v>
      </c>
      <c r="P212">
        <v>49.273300760714903</v>
      </c>
      <c r="Q212">
        <v>2.2335877284807001E-2</v>
      </c>
    </row>
    <row r="213" spans="1:17" x14ac:dyDescent="0.3">
      <c r="A213" t="s">
        <v>517</v>
      </c>
      <c r="B213" t="s">
        <v>518</v>
      </c>
      <c r="C213" t="s">
        <v>3152</v>
      </c>
      <c r="D213" t="s">
        <v>468</v>
      </c>
      <c r="E213">
        <v>40740.6059952</v>
      </c>
      <c r="F213">
        <v>1468</v>
      </c>
      <c r="G213">
        <v>-30.990571985998098</v>
      </c>
      <c r="H213">
        <v>2.8609433342470001</v>
      </c>
      <c r="I213">
        <v>-13.716910176382401</v>
      </c>
      <c r="J213">
        <v>-1.0840762963610799</v>
      </c>
      <c r="K213">
        <v>1496.7553465022499</v>
      </c>
      <c r="L213">
        <v>1504.9423018267901</v>
      </c>
      <c r="M213">
        <v>45.239211822804698</v>
      </c>
      <c r="N213">
        <v>1.1641034809866699</v>
      </c>
      <c r="O213">
        <v>20.844686648501298</v>
      </c>
      <c r="P213">
        <v>12.4904214559387</v>
      </c>
      <c r="Q213">
        <v>4.1115516531224999E-2</v>
      </c>
    </row>
    <row r="214" spans="1:17" x14ac:dyDescent="0.3">
      <c r="A214" t="s">
        <v>519</v>
      </c>
      <c r="B214" t="s">
        <v>520</v>
      </c>
      <c r="C214" t="s">
        <v>3146</v>
      </c>
      <c r="D214" t="s">
        <v>125</v>
      </c>
      <c r="E214">
        <v>40731.927480699997</v>
      </c>
      <c r="F214">
        <v>313.39999999999998</v>
      </c>
      <c r="G214">
        <v>-29.905241548335798</v>
      </c>
      <c r="H214">
        <v>-1.7047623064403401</v>
      </c>
      <c r="I214">
        <v>-11.8293060820973</v>
      </c>
      <c r="J214">
        <v>2.5001680949382998</v>
      </c>
      <c r="K214">
        <v>330.79036332797199</v>
      </c>
      <c r="L214">
        <v>347.55314638309602</v>
      </c>
      <c r="M214">
        <v>48.734106123699199</v>
      </c>
      <c r="N214">
        <v>2.1174155285156901</v>
      </c>
      <c r="O214">
        <v>30.982769623484302</v>
      </c>
      <c r="P214">
        <v>12.3297491039426</v>
      </c>
      <c r="Q214">
        <v>-1.6200414162625E-2</v>
      </c>
    </row>
    <row r="215" spans="1:17" x14ac:dyDescent="0.3">
      <c r="A215" t="s">
        <v>521</v>
      </c>
      <c r="B215" t="s">
        <v>522</v>
      </c>
      <c r="C215" t="s">
        <v>3152</v>
      </c>
      <c r="D215" t="s">
        <v>234</v>
      </c>
      <c r="E215">
        <v>39750.765365574996</v>
      </c>
      <c r="F215">
        <v>9896.0499999999993</v>
      </c>
      <c r="G215">
        <v>60.685770214712498</v>
      </c>
      <c r="H215">
        <v>6.0706109668163002</v>
      </c>
      <c r="I215">
        <v>22.2605862925076</v>
      </c>
      <c r="J215">
        <v>0.99202614912294795</v>
      </c>
      <c r="K215">
        <v>9472.5000109922803</v>
      </c>
      <c r="L215">
        <v>8273.6329660130195</v>
      </c>
      <c r="M215">
        <v>66.565522376047198</v>
      </c>
      <c r="N215">
        <v>1.07094372467606</v>
      </c>
      <c r="O215">
        <v>11.155461017274501</v>
      </c>
      <c r="P215">
        <v>92.119006018248797</v>
      </c>
      <c r="Q215">
        <v>0.27681422066315498</v>
      </c>
    </row>
    <row r="216" spans="1:17" x14ac:dyDescent="0.3">
      <c r="A216" t="s">
        <v>523</v>
      </c>
      <c r="B216" t="s">
        <v>524</v>
      </c>
      <c r="C216" t="s">
        <v>3144</v>
      </c>
      <c r="D216" t="s">
        <v>40</v>
      </c>
      <c r="E216">
        <v>39353.437337129901</v>
      </c>
      <c r="F216">
        <v>1140.3</v>
      </c>
      <c r="G216">
        <v>-2.05518648716816</v>
      </c>
      <c r="H216">
        <v>-4.7065979665533799</v>
      </c>
      <c r="I216">
        <v>11.987378515658</v>
      </c>
      <c r="J216">
        <v>-1.17230410242843</v>
      </c>
      <c r="K216">
        <v>1188.46617717805</v>
      </c>
      <c r="L216">
        <v>1077.5439014313699</v>
      </c>
      <c r="M216">
        <v>29.460633389127899</v>
      </c>
      <c r="N216">
        <v>0.81466048768470201</v>
      </c>
      <c r="O216">
        <v>14.570727001666199</v>
      </c>
      <c r="P216">
        <v>33.485513608428398</v>
      </c>
      <c r="Q216">
        <v>-1.2515404455326E-2</v>
      </c>
    </row>
    <row r="217" spans="1:17" x14ac:dyDescent="0.3">
      <c r="A217" t="s">
        <v>525</v>
      </c>
      <c r="B217" t="s">
        <v>526</v>
      </c>
      <c r="C217" t="s">
        <v>3152</v>
      </c>
      <c r="D217" t="s">
        <v>527</v>
      </c>
      <c r="E217">
        <v>38889.4667353599</v>
      </c>
      <c r="F217">
        <v>4307.2</v>
      </c>
      <c r="G217">
        <v>27.2512629808298</v>
      </c>
      <c r="H217">
        <v>13.196254044429301</v>
      </c>
      <c r="I217">
        <v>-0.49551286101549602</v>
      </c>
      <c r="J217">
        <v>11.889817746971801</v>
      </c>
      <c r="K217">
        <v>4111.83574839844</v>
      </c>
      <c r="L217">
        <v>3942.5180557590402</v>
      </c>
      <c r="M217">
        <v>73.838432625827195</v>
      </c>
      <c r="N217">
        <v>0.98616451545384098</v>
      </c>
      <c r="O217">
        <v>17.006407875185701</v>
      </c>
      <c r="P217">
        <v>57.1970802919707</v>
      </c>
      <c r="Q217">
        <v>0.16700056024214099</v>
      </c>
    </row>
    <row r="218" spans="1:17" x14ac:dyDescent="0.3">
      <c r="A218" t="s">
        <v>528</v>
      </c>
      <c r="B218" t="s">
        <v>529</v>
      </c>
      <c r="C218" t="s">
        <v>3150</v>
      </c>
      <c r="D218" t="s">
        <v>530</v>
      </c>
      <c r="E218">
        <v>38849.25</v>
      </c>
      <c r="F218">
        <v>445.05</v>
      </c>
      <c r="G218">
        <v>36.861112721800097</v>
      </c>
      <c r="H218">
        <v>0.94375071729343896</v>
      </c>
      <c r="I218">
        <v>-17.200849014663699</v>
      </c>
      <c r="J218">
        <v>3.47215239186907</v>
      </c>
      <c r="K218">
        <v>460.657705414622</v>
      </c>
      <c r="L218">
        <v>444.758407342834</v>
      </c>
      <c r="M218">
        <v>69.180720112534303</v>
      </c>
      <c r="N218">
        <v>0.812460795935668</v>
      </c>
      <c r="O218">
        <v>39.388832715425202</v>
      </c>
      <c r="P218">
        <v>59.802513464991002</v>
      </c>
      <c r="Q218">
        <v>0.13583110663821099</v>
      </c>
    </row>
    <row r="219" spans="1:17" hidden="1" x14ac:dyDescent="0.3">
      <c r="A219" t="s">
        <v>531</v>
      </c>
      <c r="B219" t="s">
        <v>532</v>
      </c>
      <c r="C219" t="s">
        <v>3159</v>
      </c>
      <c r="D219" t="s">
        <v>100</v>
      </c>
      <c r="E219">
        <v>38766.600458369001</v>
      </c>
      <c r="F219">
        <v>92.99</v>
      </c>
      <c r="G219">
        <v>-39.729453660622497</v>
      </c>
      <c r="H219">
        <v>15.1455658421634</v>
      </c>
      <c r="I219">
        <v>-2.5199496811170699</v>
      </c>
      <c r="J219">
        <v>24.3278547587276</v>
      </c>
      <c r="K219">
        <v>87.652810377825901</v>
      </c>
      <c r="M219">
        <v>83.312878675959098</v>
      </c>
      <c r="N219">
        <v>1.4389909330684101</v>
      </c>
      <c r="O219">
        <v>69.265512420690399</v>
      </c>
      <c r="P219">
        <v>39.498949894989501</v>
      </c>
    </row>
    <row r="220" spans="1:17" x14ac:dyDescent="0.3">
      <c r="A220" t="s">
        <v>533</v>
      </c>
      <c r="B220" t="s">
        <v>534</v>
      </c>
      <c r="C220" t="s">
        <v>3152</v>
      </c>
      <c r="D220" t="s">
        <v>535</v>
      </c>
      <c r="E220">
        <v>38640.058694450003</v>
      </c>
      <c r="F220">
        <v>3600.65</v>
      </c>
      <c r="G220">
        <v>-7.5797503945730504</v>
      </c>
      <c r="H220">
        <v>4.6542147568154597</v>
      </c>
      <c r="I220">
        <v>-10.8790606917395</v>
      </c>
      <c r="J220">
        <v>1.77048330011586</v>
      </c>
      <c r="K220">
        <v>3717.2308691804401</v>
      </c>
      <c r="L220">
        <v>3605.3824162160299</v>
      </c>
      <c r="M220">
        <v>41.323487189664398</v>
      </c>
      <c r="N220">
        <v>0.46995214534853702</v>
      </c>
      <c r="O220">
        <v>22.755613569772098</v>
      </c>
      <c r="P220">
        <v>35.955671348738797</v>
      </c>
      <c r="Q220">
        <v>6.6924911682397004E-2</v>
      </c>
    </row>
    <row r="221" spans="1:17" x14ac:dyDescent="0.3">
      <c r="A221" t="s">
        <v>536</v>
      </c>
      <c r="B221" t="s">
        <v>537</v>
      </c>
      <c r="C221" t="s">
        <v>3144</v>
      </c>
      <c r="D221" t="s">
        <v>378</v>
      </c>
      <c r="E221">
        <v>38563.092686249998</v>
      </c>
      <c r="F221">
        <v>5273.25</v>
      </c>
      <c r="G221">
        <v>2.1892230366824599</v>
      </c>
      <c r="H221">
        <v>5.9433965977355498</v>
      </c>
      <c r="I221">
        <v>21.291006381089499</v>
      </c>
      <c r="J221">
        <v>-1.73420392716955</v>
      </c>
      <c r="K221">
        <v>5067.92432032331</v>
      </c>
      <c r="L221">
        <v>4613.2313273375603</v>
      </c>
      <c r="M221">
        <v>45.289429484697102</v>
      </c>
      <c r="N221">
        <v>0.98194355359115304</v>
      </c>
      <c r="O221">
        <v>7.8082776276489696</v>
      </c>
      <c r="P221">
        <v>44.050318245144297</v>
      </c>
      <c r="Q221">
        <v>5.6037612362727002E-2</v>
      </c>
    </row>
    <row r="222" spans="1:17" x14ac:dyDescent="0.3">
      <c r="A222" t="s">
        <v>538</v>
      </c>
      <c r="B222" t="s">
        <v>539</v>
      </c>
      <c r="C222" t="s">
        <v>3148</v>
      </c>
      <c r="D222" t="s">
        <v>51</v>
      </c>
      <c r="E222">
        <v>38385.448183400003</v>
      </c>
      <c r="F222">
        <v>1513</v>
      </c>
      <c r="G222">
        <v>19.022754006315001</v>
      </c>
      <c r="H222">
        <v>-1.75447337417288</v>
      </c>
      <c r="I222">
        <v>10.1602558170002</v>
      </c>
      <c r="J222">
        <v>-4.7705294903434101</v>
      </c>
      <c r="K222">
        <v>1535.58541635451</v>
      </c>
      <c r="L222">
        <v>1351.4687346109799</v>
      </c>
      <c r="M222">
        <v>34.663236747324397</v>
      </c>
      <c r="N222">
        <v>1.0731912331132301</v>
      </c>
      <c r="O222">
        <v>12.9312623925974</v>
      </c>
      <c r="P222">
        <v>45.341018251681</v>
      </c>
      <c r="Q222">
        <v>2.4070011437483999E-2</v>
      </c>
    </row>
    <row r="223" spans="1:17" x14ac:dyDescent="0.3">
      <c r="A223" t="s">
        <v>540</v>
      </c>
      <c r="B223" t="s">
        <v>541</v>
      </c>
      <c r="C223" t="s">
        <v>3143</v>
      </c>
      <c r="D223" t="s">
        <v>21</v>
      </c>
      <c r="E223">
        <v>38310.271256389999</v>
      </c>
      <c r="F223">
        <v>1411.1</v>
      </c>
      <c r="G223">
        <v>-25.372113219305799</v>
      </c>
      <c r="H223">
        <v>3.4224772310192799</v>
      </c>
      <c r="I223">
        <v>-10.6626496980887</v>
      </c>
      <c r="J223">
        <v>5.1490530513640804</v>
      </c>
      <c r="K223">
        <v>1514.57668355338</v>
      </c>
      <c r="L223">
        <v>1551.6391461784599</v>
      </c>
      <c r="M223">
        <v>58.000366158165399</v>
      </c>
      <c r="N223">
        <v>0.97795415975418298</v>
      </c>
      <c r="O223">
        <v>36.680603784281701</v>
      </c>
      <c r="P223">
        <v>9.9629846093902206</v>
      </c>
      <c r="Q223">
        <v>0.11474625249109</v>
      </c>
    </row>
    <row r="224" spans="1:17" x14ac:dyDescent="0.3">
      <c r="A224" t="s">
        <v>542</v>
      </c>
      <c r="B224" t="s">
        <v>543</v>
      </c>
      <c r="C224" t="s">
        <v>3143</v>
      </c>
      <c r="D224" t="s">
        <v>21</v>
      </c>
      <c r="E224">
        <v>37848.873849000003</v>
      </c>
      <c r="F224">
        <v>933</v>
      </c>
      <c r="G224">
        <v>-49.175195299563697</v>
      </c>
      <c r="H224">
        <v>-6.0020141990267497</v>
      </c>
      <c r="I224">
        <v>-16.955111401615099</v>
      </c>
      <c r="J224">
        <v>-3.7806118980662302</v>
      </c>
      <c r="K224">
        <v>1006.19759696989</v>
      </c>
      <c r="L224">
        <v>1057.60671508002</v>
      </c>
      <c r="M224">
        <v>25.676219139412499</v>
      </c>
      <c r="N224">
        <v>0.348302803731737</v>
      </c>
      <c r="O224">
        <v>50.053590568060002</v>
      </c>
      <c r="P224">
        <v>0.21482277121373999</v>
      </c>
    </row>
    <row r="225" spans="1:17" x14ac:dyDescent="0.3">
      <c r="A225" t="s">
        <v>544</v>
      </c>
      <c r="B225" t="s">
        <v>545</v>
      </c>
      <c r="C225" t="s">
        <v>3153</v>
      </c>
      <c r="D225" t="s">
        <v>271</v>
      </c>
      <c r="E225">
        <v>37690.218714340001</v>
      </c>
      <c r="F225">
        <v>1833.05</v>
      </c>
      <c r="G225">
        <v>64.905556740649601</v>
      </c>
      <c r="H225">
        <v>1.7083231688046501</v>
      </c>
      <c r="I225">
        <v>16.371130262437202</v>
      </c>
      <c r="J225">
        <v>-0.74250187024402303</v>
      </c>
      <c r="K225">
        <v>1854.8139465562199</v>
      </c>
      <c r="L225">
        <v>1622.6454980456499</v>
      </c>
      <c r="M225">
        <v>50.608203507276102</v>
      </c>
      <c r="N225">
        <v>0.52408411908836305</v>
      </c>
      <c r="O225">
        <v>19.9939990725839</v>
      </c>
      <c r="P225">
        <v>103.322056458321</v>
      </c>
      <c r="Q225">
        <v>0.162956986540291</v>
      </c>
    </row>
    <row r="226" spans="1:17" x14ac:dyDescent="0.3">
      <c r="A226" t="s">
        <v>546</v>
      </c>
      <c r="B226" t="s">
        <v>547</v>
      </c>
      <c r="C226" t="s">
        <v>3152</v>
      </c>
      <c r="D226" t="s">
        <v>234</v>
      </c>
      <c r="E226">
        <v>37371.087795250001</v>
      </c>
      <c r="F226">
        <v>5838.25</v>
      </c>
      <c r="G226">
        <v>119.07470015168801</v>
      </c>
      <c r="H226">
        <v>11.3724277942437</v>
      </c>
      <c r="I226">
        <v>72.171692725983903</v>
      </c>
      <c r="J226">
        <v>-0.13141362900724199</v>
      </c>
      <c r="K226">
        <v>5465.4464677900596</v>
      </c>
      <c r="L226">
        <v>4288.2688125262903</v>
      </c>
      <c r="M226">
        <v>56.405561559531897</v>
      </c>
      <c r="N226">
        <v>0.73621151214306901</v>
      </c>
      <c r="O226">
        <v>5.2541429366676597</v>
      </c>
      <c r="P226">
        <v>156.53052705582499</v>
      </c>
      <c r="Q226">
        <v>0.32150291642287998</v>
      </c>
    </row>
    <row r="227" spans="1:17" x14ac:dyDescent="0.3">
      <c r="A227" t="s">
        <v>548</v>
      </c>
      <c r="B227" t="s">
        <v>549</v>
      </c>
      <c r="C227" t="s">
        <v>3158</v>
      </c>
      <c r="D227" t="s">
        <v>256</v>
      </c>
      <c r="E227">
        <v>36907.9568946</v>
      </c>
      <c r="F227">
        <v>2706</v>
      </c>
      <c r="G227">
        <v>4.7013028314755303</v>
      </c>
      <c r="H227">
        <v>3.7862854469276699</v>
      </c>
      <c r="I227">
        <v>13.197645878538101</v>
      </c>
      <c r="J227">
        <v>0.68499628437516002</v>
      </c>
      <c r="K227">
        <v>2736.9125523821999</v>
      </c>
      <c r="L227">
        <v>2617.5703344588601</v>
      </c>
      <c r="M227">
        <v>54.524986566640301</v>
      </c>
      <c r="N227">
        <v>1.31382573121879</v>
      </c>
      <c r="O227">
        <v>17.110125646711001</v>
      </c>
      <c r="P227">
        <v>33.894111825828801</v>
      </c>
      <c r="Q227">
        <v>-1.2963693153738E-2</v>
      </c>
    </row>
    <row r="228" spans="1:17" x14ac:dyDescent="0.3">
      <c r="A228" t="s">
        <v>550</v>
      </c>
      <c r="B228" t="s">
        <v>551</v>
      </c>
      <c r="C228" t="s">
        <v>3148</v>
      </c>
      <c r="D228" t="s">
        <v>163</v>
      </c>
      <c r="E228">
        <v>36784.775973049997</v>
      </c>
      <c r="F228">
        <v>916.9</v>
      </c>
      <c r="G228">
        <v>1.9299069603022301</v>
      </c>
      <c r="H228">
        <v>6.8734807194126599</v>
      </c>
      <c r="I228">
        <v>28.6812261626023</v>
      </c>
      <c r="J228">
        <v>5.5213179398721497</v>
      </c>
      <c r="K228">
        <v>873.01615992999302</v>
      </c>
      <c r="L228">
        <v>804.32126239892295</v>
      </c>
      <c r="M228">
        <v>70.923910986127595</v>
      </c>
      <c r="N228">
        <v>0.66342213781678305</v>
      </c>
      <c r="O228">
        <v>3.0919402333951398</v>
      </c>
      <c r="P228">
        <v>50.892783674812797</v>
      </c>
      <c r="Q228">
        <v>3.5079756566215002E-2</v>
      </c>
    </row>
    <row r="229" spans="1:17" x14ac:dyDescent="0.3">
      <c r="A229" t="s">
        <v>552</v>
      </c>
      <c r="B229" t="s">
        <v>553</v>
      </c>
      <c r="C229" t="s">
        <v>3148</v>
      </c>
      <c r="D229" t="s">
        <v>51</v>
      </c>
      <c r="E229">
        <v>36603.616930465003</v>
      </c>
      <c r="F229">
        <v>2930.35</v>
      </c>
      <c r="G229">
        <v>37.4448434334358</v>
      </c>
      <c r="H229">
        <v>4.6145646817534196</v>
      </c>
      <c r="I229">
        <v>16.728888175608201</v>
      </c>
      <c r="J229">
        <v>0.73235639010370601</v>
      </c>
      <c r="K229">
        <v>3019.7887444022199</v>
      </c>
      <c r="L229">
        <v>2668.8963599304998</v>
      </c>
      <c r="M229">
        <v>44.039255643809803</v>
      </c>
      <c r="N229">
        <v>0.47971221062553998</v>
      </c>
      <c r="O229">
        <v>18.9277731329022</v>
      </c>
      <c r="P229">
        <v>58.3758951493041</v>
      </c>
      <c r="Q229">
        <v>7.8975962930553006E-2</v>
      </c>
    </row>
    <row r="230" spans="1:17" x14ac:dyDescent="0.3">
      <c r="A230" t="s">
        <v>554</v>
      </c>
      <c r="B230" t="s">
        <v>555</v>
      </c>
      <c r="C230" t="s">
        <v>3152</v>
      </c>
      <c r="D230" t="s">
        <v>120</v>
      </c>
      <c r="E230">
        <v>36203.340020484997</v>
      </c>
      <c r="F230">
        <v>40946.949999999997</v>
      </c>
      <c r="G230">
        <v>-7.2753547311740601</v>
      </c>
      <c r="H230">
        <v>-14.573700124631999</v>
      </c>
      <c r="I230">
        <v>-25.583163029183801</v>
      </c>
      <c r="J230">
        <v>-4.1585815496414797</v>
      </c>
      <c r="K230">
        <v>46160.329788643503</v>
      </c>
      <c r="L230">
        <v>47081.041198929699</v>
      </c>
      <c r="M230">
        <v>22.0859667834753</v>
      </c>
      <c r="N230">
        <v>0.75280440580284502</v>
      </c>
      <c r="O230">
        <v>46.5164072049322</v>
      </c>
      <c r="P230">
        <v>17.0658733993372</v>
      </c>
      <c r="Q230">
        <v>-3.8129303631155999E-2</v>
      </c>
    </row>
    <row r="231" spans="1:17" x14ac:dyDescent="0.3">
      <c r="A231" t="s">
        <v>556</v>
      </c>
      <c r="B231" t="s">
        <v>557</v>
      </c>
      <c r="C231" t="s">
        <v>3160</v>
      </c>
      <c r="D231" t="s">
        <v>558</v>
      </c>
      <c r="E231">
        <v>36095.706270050003</v>
      </c>
      <c r="F231">
        <v>32042.15</v>
      </c>
      <c r="G231">
        <v>-15.8974604511987</v>
      </c>
      <c r="H231">
        <v>-3.8466067098915002</v>
      </c>
      <c r="I231">
        <v>-10.003603209656101</v>
      </c>
      <c r="J231">
        <v>-1.3748335629191599</v>
      </c>
      <c r="K231">
        <v>33971.457902446498</v>
      </c>
      <c r="L231">
        <v>33794.292434221701</v>
      </c>
      <c r="M231">
        <v>41.375687028099399</v>
      </c>
      <c r="N231">
        <v>1.2195057121137201</v>
      </c>
      <c r="O231">
        <v>27.508609753090798</v>
      </c>
      <c r="P231">
        <v>12.4327387500241</v>
      </c>
      <c r="Q231">
        <v>6.3552071194150003E-3</v>
      </c>
    </row>
    <row r="232" spans="1:17" x14ac:dyDescent="0.3">
      <c r="A232" t="s">
        <v>559</v>
      </c>
      <c r="B232" t="s">
        <v>560</v>
      </c>
      <c r="C232" t="s">
        <v>3144</v>
      </c>
      <c r="D232" t="s">
        <v>54</v>
      </c>
      <c r="E232">
        <v>35997.293123263997</v>
      </c>
      <c r="F232">
        <v>144.32</v>
      </c>
      <c r="G232">
        <v>-22.9903163094726</v>
      </c>
      <c r="H232">
        <v>1.5051940835367299</v>
      </c>
      <c r="I232">
        <v>-12.441852652832001</v>
      </c>
      <c r="J232">
        <v>-0.25363023089515302</v>
      </c>
      <c r="K232">
        <v>152.66603286267701</v>
      </c>
      <c r="L232">
        <v>159.71668718804699</v>
      </c>
      <c r="M232">
        <v>61.180414691038003</v>
      </c>
      <c r="N232">
        <v>0.78519756557784404</v>
      </c>
      <c r="O232">
        <v>34.596729490022099</v>
      </c>
      <c r="P232">
        <v>7.6211782252050702</v>
      </c>
      <c r="Q232">
        <v>6.9184829539932005E-2</v>
      </c>
    </row>
    <row r="233" spans="1:17" x14ac:dyDescent="0.3">
      <c r="A233" t="s">
        <v>561</v>
      </c>
      <c r="B233" t="s">
        <v>562</v>
      </c>
      <c r="C233" t="s">
        <v>3160</v>
      </c>
      <c r="D233" t="s">
        <v>169</v>
      </c>
      <c r="E233">
        <v>35877.5675620599</v>
      </c>
      <c r="F233">
        <v>1065.4000000000001</v>
      </c>
      <c r="G233">
        <v>40.014051063631101</v>
      </c>
      <c r="H233">
        <v>6.4746017978370496</v>
      </c>
      <c r="I233">
        <v>23.0261575420902</v>
      </c>
      <c r="J233">
        <v>2.2761843551009</v>
      </c>
      <c r="K233">
        <v>1040.77774549374</v>
      </c>
      <c r="L233">
        <v>934.40443274906204</v>
      </c>
      <c r="M233">
        <v>64.376572582431905</v>
      </c>
      <c r="N233">
        <v>1.0500709372586099</v>
      </c>
      <c r="O233">
        <v>23.3339590764032</v>
      </c>
      <c r="P233">
        <v>65.808108318418803</v>
      </c>
      <c r="Q233">
        <v>6.2241638558165002E-2</v>
      </c>
    </row>
    <row r="234" spans="1:17" x14ac:dyDescent="0.3">
      <c r="A234" t="s">
        <v>563</v>
      </c>
      <c r="B234" t="s">
        <v>564</v>
      </c>
      <c r="C234" t="s">
        <v>3149</v>
      </c>
      <c r="D234" t="s">
        <v>148</v>
      </c>
      <c r="E234">
        <v>35830.689976559901</v>
      </c>
      <c r="F234">
        <v>258.39999999999998</v>
      </c>
      <c r="G234">
        <v>39.9385211008425</v>
      </c>
      <c r="H234">
        <v>12.6110918972029</v>
      </c>
      <c r="I234">
        <v>11.7566472599535</v>
      </c>
      <c r="J234">
        <v>5.9775859939871001</v>
      </c>
      <c r="K234">
        <v>257.375951269018</v>
      </c>
      <c r="L234">
        <v>242.896499805606</v>
      </c>
      <c r="M234">
        <v>60.355053603161302</v>
      </c>
      <c r="N234">
        <v>0.91117552108712396</v>
      </c>
      <c r="O234">
        <v>20.6656346749226</v>
      </c>
      <c r="P234">
        <v>61.097256857855299</v>
      </c>
      <c r="Q234">
        <v>0.16227302748865799</v>
      </c>
    </row>
    <row r="235" spans="1:17" x14ac:dyDescent="0.3">
      <c r="A235" t="s">
        <v>565</v>
      </c>
      <c r="B235" t="s">
        <v>566</v>
      </c>
      <c r="C235" t="s">
        <v>3144</v>
      </c>
      <c r="D235" t="s">
        <v>567</v>
      </c>
      <c r="E235">
        <v>34912.498610000002</v>
      </c>
      <c r="F235">
        <v>634.70000000000005</v>
      </c>
      <c r="G235">
        <v>16.875620719669399</v>
      </c>
      <c r="H235">
        <v>6.3378246056250802</v>
      </c>
      <c r="I235">
        <v>-6.1405555613273402</v>
      </c>
      <c r="J235">
        <v>0.36787617235484499</v>
      </c>
      <c r="K235">
        <v>635.09542171895498</v>
      </c>
      <c r="L235">
        <v>637.07742078266199</v>
      </c>
      <c r="M235">
        <v>63.966311742470303</v>
      </c>
      <c r="N235">
        <v>0.53197994944029003</v>
      </c>
      <c r="O235">
        <v>30.2583897904521</v>
      </c>
      <c r="P235">
        <v>40.079452659456997</v>
      </c>
      <c r="Q235">
        <v>5.2473477611545999E-2</v>
      </c>
    </row>
    <row r="236" spans="1:17" x14ac:dyDescent="0.3">
      <c r="A236" t="s">
        <v>568</v>
      </c>
      <c r="B236" t="s">
        <v>569</v>
      </c>
      <c r="C236" t="s">
        <v>3151</v>
      </c>
      <c r="D236" t="s">
        <v>72</v>
      </c>
      <c r="E236">
        <v>34123.585652169997</v>
      </c>
      <c r="F236">
        <v>1819.3</v>
      </c>
      <c r="G236">
        <v>-36.993426245061599</v>
      </c>
      <c r="H236">
        <v>5.4359552400707303</v>
      </c>
      <c r="I236">
        <v>-3.4974062889016899</v>
      </c>
      <c r="J236">
        <v>4.0443709934890304</v>
      </c>
      <c r="K236">
        <v>1815.67031655862</v>
      </c>
      <c r="L236">
        <v>1883.83725911754</v>
      </c>
      <c r="M236">
        <v>57.894348392462</v>
      </c>
      <c r="N236">
        <v>0.83316789624248599</v>
      </c>
      <c r="O236">
        <v>33.606332105754902</v>
      </c>
      <c r="P236">
        <v>10.16713091922</v>
      </c>
      <c r="Q236">
        <v>-3.6263731150547998E-2</v>
      </c>
    </row>
    <row r="237" spans="1:17" hidden="1" x14ac:dyDescent="0.3">
      <c r="A237" t="s">
        <v>570</v>
      </c>
      <c r="B237" t="s">
        <v>571</v>
      </c>
      <c r="C237" t="s">
        <v>3159</v>
      </c>
      <c r="D237" t="s">
        <v>34</v>
      </c>
      <c r="E237">
        <v>34099.043614857001</v>
      </c>
      <c r="F237">
        <v>50.31</v>
      </c>
      <c r="G237">
        <v>2.0261846758017499</v>
      </c>
      <c r="H237">
        <v>4.9895142896594198</v>
      </c>
      <c r="I237">
        <v>-22.611228784081899</v>
      </c>
      <c r="J237">
        <v>0.63279131966679802</v>
      </c>
      <c r="K237">
        <v>51.886234690225102</v>
      </c>
      <c r="L237">
        <v>54.261007158264803</v>
      </c>
      <c r="M237">
        <v>58.793974607557303</v>
      </c>
      <c r="N237">
        <v>0.90002528782659097</v>
      </c>
      <c r="O237">
        <v>54.044921486781902</v>
      </c>
      <c r="P237">
        <v>25.305105853051</v>
      </c>
      <c r="Q237">
        <v>0.10814153888125901</v>
      </c>
    </row>
    <row r="238" spans="1:17" x14ac:dyDescent="0.3">
      <c r="A238" t="s">
        <v>572</v>
      </c>
      <c r="B238" t="s">
        <v>573</v>
      </c>
      <c r="C238" t="s">
        <v>3156</v>
      </c>
      <c r="D238" t="s">
        <v>574</v>
      </c>
      <c r="E238">
        <v>34016.270422119997</v>
      </c>
      <c r="F238">
        <v>1400.35</v>
      </c>
      <c r="G238">
        <v>-19.778825584085801</v>
      </c>
      <c r="H238">
        <v>12.0423993034641</v>
      </c>
      <c r="I238">
        <v>33.326709557270597</v>
      </c>
      <c r="J238">
        <v>1.8641021884472899</v>
      </c>
      <c r="K238">
        <v>1329.7052322321499</v>
      </c>
      <c r="L238">
        <v>1209.14476214412</v>
      </c>
      <c r="M238">
        <v>57.716999312028499</v>
      </c>
      <c r="N238">
        <v>0.50847253540453996</v>
      </c>
      <c r="O238">
        <v>6.2520084264648199</v>
      </c>
      <c r="P238">
        <v>58.044128435189798</v>
      </c>
      <c r="Q238">
        <v>3.7482678389375003E-2</v>
      </c>
    </row>
    <row r="239" spans="1:17" x14ac:dyDescent="0.3">
      <c r="A239" t="s">
        <v>575</v>
      </c>
      <c r="B239" t="s">
        <v>576</v>
      </c>
      <c r="C239" t="s">
        <v>3144</v>
      </c>
      <c r="D239" t="s">
        <v>212</v>
      </c>
      <c r="E239">
        <v>33769.324362239997</v>
      </c>
      <c r="F239">
        <v>6674.4</v>
      </c>
      <c r="G239">
        <v>44.8800806673677</v>
      </c>
      <c r="H239">
        <v>2.6054692827735</v>
      </c>
      <c r="I239">
        <v>-2.0917998443556698</v>
      </c>
      <c r="J239">
        <v>-1.9950932865098401</v>
      </c>
      <c r="K239">
        <v>6716.4003372439702</v>
      </c>
      <c r="L239">
        <v>6243.0221518199296</v>
      </c>
      <c r="M239">
        <v>50.535125904833102</v>
      </c>
      <c r="N239">
        <v>0.26886384585864598</v>
      </c>
      <c r="O239">
        <v>46.183177514083603</v>
      </c>
      <c r="P239">
        <v>66.027785724058106</v>
      </c>
      <c r="Q239">
        <v>0.13818710340211299</v>
      </c>
    </row>
    <row r="240" spans="1:17" x14ac:dyDescent="0.3">
      <c r="A240" t="s">
        <v>577</v>
      </c>
      <c r="B240" t="s">
        <v>578</v>
      </c>
      <c r="C240" t="s">
        <v>3156</v>
      </c>
      <c r="D240" t="s">
        <v>111</v>
      </c>
      <c r="E240">
        <v>33676.590268859902</v>
      </c>
      <c r="F240">
        <v>315.7</v>
      </c>
      <c r="G240">
        <v>15.0409578345045</v>
      </c>
      <c r="H240">
        <v>4.9536420685942302</v>
      </c>
      <c r="I240">
        <v>5.9985208719059004</v>
      </c>
      <c r="J240">
        <v>5.2516784934511396</v>
      </c>
      <c r="K240">
        <v>310.776395728365</v>
      </c>
      <c r="L240">
        <v>295.11179680945997</v>
      </c>
      <c r="M240">
        <v>73.094144399136596</v>
      </c>
      <c r="N240">
        <v>0.78038524661124298</v>
      </c>
      <c r="O240">
        <v>15.426037377256799</v>
      </c>
      <c r="P240">
        <v>58.842767295597397</v>
      </c>
      <c r="Q240">
        <v>-4.1275056876220002E-3</v>
      </c>
    </row>
    <row r="241" spans="1:17" x14ac:dyDescent="0.3">
      <c r="A241" t="s">
        <v>579</v>
      </c>
      <c r="B241" t="s">
        <v>580</v>
      </c>
      <c r="C241" t="s">
        <v>3144</v>
      </c>
      <c r="D241" t="s">
        <v>54</v>
      </c>
      <c r="E241">
        <v>33581.644959999998</v>
      </c>
      <c r="F241">
        <v>272</v>
      </c>
      <c r="G241">
        <v>-19.531306809857199</v>
      </c>
      <c r="H241">
        <v>1.70945395657635</v>
      </c>
      <c r="I241">
        <v>-3.6485633259799202</v>
      </c>
      <c r="J241">
        <v>3.2274114360295898</v>
      </c>
      <c r="K241">
        <v>281.93730893969598</v>
      </c>
      <c r="L241">
        <v>288.65904491732198</v>
      </c>
      <c r="M241">
        <v>57.8125186393329</v>
      </c>
      <c r="N241">
        <v>0.32204814657236303</v>
      </c>
      <c r="O241">
        <v>26.102941176470502</v>
      </c>
      <c r="P241">
        <v>10.479285134037299</v>
      </c>
      <c r="Q241">
        <v>5.3606763867503002E-2</v>
      </c>
    </row>
    <row r="242" spans="1:17" x14ac:dyDescent="0.3">
      <c r="A242" t="s">
        <v>581</v>
      </c>
      <c r="B242" t="s">
        <v>582</v>
      </c>
      <c r="C242" t="s">
        <v>3144</v>
      </c>
      <c r="D242" t="s">
        <v>378</v>
      </c>
      <c r="E242">
        <v>33403.425000000003</v>
      </c>
      <c r="F242">
        <v>1598.25</v>
      </c>
      <c r="G242">
        <v>58.352175055186997</v>
      </c>
      <c r="H242">
        <v>11.811126135155501</v>
      </c>
      <c r="I242">
        <v>48.595414491652299</v>
      </c>
      <c r="J242">
        <v>6.0400122377236301</v>
      </c>
      <c r="K242">
        <v>1495.8867298709999</v>
      </c>
      <c r="L242">
        <v>1245.91562441521</v>
      </c>
      <c r="M242">
        <v>62.987250911072501</v>
      </c>
      <c r="N242">
        <v>0.80548131319667604</v>
      </c>
      <c r="O242">
        <v>5.0430157985296296</v>
      </c>
      <c r="P242">
        <v>97.071516646115896</v>
      </c>
      <c r="Q242">
        <v>8.2692422712553004E-2</v>
      </c>
    </row>
    <row r="243" spans="1:17" x14ac:dyDescent="0.3">
      <c r="A243" t="s">
        <v>583</v>
      </c>
      <c r="B243" t="s">
        <v>584</v>
      </c>
      <c r="C243" t="s">
        <v>3153</v>
      </c>
      <c r="D243" t="s">
        <v>585</v>
      </c>
      <c r="E243">
        <v>33385.4863472</v>
      </c>
      <c r="F243">
        <v>1227.2</v>
      </c>
      <c r="G243">
        <v>-26.369233467075599</v>
      </c>
      <c r="H243">
        <v>5.2957762595690996</v>
      </c>
      <c r="I243">
        <v>1.3058746178960601</v>
      </c>
      <c r="J243">
        <v>5.65679846717748</v>
      </c>
      <c r="K243">
        <v>1200.71573615072</v>
      </c>
      <c r="L243">
        <v>1199.0388171443699</v>
      </c>
      <c r="M243">
        <v>74.622510383356996</v>
      </c>
      <c r="N243">
        <v>0.63459850645141302</v>
      </c>
      <c r="O243">
        <v>17.438070404171999</v>
      </c>
      <c r="P243">
        <v>23.953335690116599</v>
      </c>
      <c r="Q243">
        <v>0.106741492815063</v>
      </c>
    </row>
    <row r="244" spans="1:17" x14ac:dyDescent="0.3">
      <c r="A244" t="s">
        <v>586</v>
      </c>
      <c r="B244" t="s">
        <v>587</v>
      </c>
      <c r="C244" t="s">
        <v>3150</v>
      </c>
      <c r="D244" t="s">
        <v>221</v>
      </c>
      <c r="E244">
        <v>33197.83875648</v>
      </c>
      <c r="F244">
        <v>2399.8000000000002</v>
      </c>
      <c r="G244">
        <v>26.9660622330188</v>
      </c>
      <c r="H244">
        <v>3.9240047871478101</v>
      </c>
      <c r="I244">
        <v>6.1199350072717298</v>
      </c>
      <c r="J244">
        <v>0.13905698382720499</v>
      </c>
      <c r="K244">
        <v>2400.2728013074002</v>
      </c>
      <c r="L244">
        <v>2270.05308840625</v>
      </c>
      <c r="M244">
        <v>41.096585428413299</v>
      </c>
      <c r="N244">
        <v>0.69070151240158795</v>
      </c>
      <c r="O244">
        <v>27.564797066422202</v>
      </c>
      <c r="P244">
        <v>48.493286306540398</v>
      </c>
      <c r="Q244">
        <v>1.2824269817927E-2</v>
      </c>
    </row>
    <row r="245" spans="1:17" x14ac:dyDescent="0.3">
      <c r="A245" t="s">
        <v>588</v>
      </c>
      <c r="B245" t="s">
        <v>589</v>
      </c>
      <c r="C245" t="s">
        <v>3142</v>
      </c>
      <c r="D245" t="s">
        <v>188</v>
      </c>
      <c r="E245">
        <v>32492.013900000002</v>
      </c>
      <c r="F245">
        <v>472</v>
      </c>
      <c r="G245">
        <v>-9.9055302435976795</v>
      </c>
      <c r="H245">
        <v>-9.1689364006642098</v>
      </c>
      <c r="I245">
        <v>-18.248997653885301</v>
      </c>
      <c r="J245">
        <v>3.3637187465196399</v>
      </c>
      <c r="K245">
        <v>538.44524922716505</v>
      </c>
      <c r="L245">
        <v>563.12016606008399</v>
      </c>
      <c r="M245">
        <v>38.617465888020597</v>
      </c>
      <c r="N245">
        <v>0.562526191209205</v>
      </c>
      <c r="O245">
        <v>46.1758474576271</v>
      </c>
      <c r="P245">
        <v>11.2945060127328</v>
      </c>
      <c r="Q245">
        <v>-8.7164024719790997E-2</v>
      </c>
    </row>
    <row r="246" spans="1:17" x14ac:dyDescent="0.3">
      <c r="A246" t="s">
        <v>590</v>
      </c>
      <c r="B246" t="s">
        <v>591</v>
      </c>
      <c r="C246" t="s">
        <v>3152</v>
      </c>
      <c r="D246" t="s">
        <v>262</v>
      </c>
      <c r="E246">
        <v>32462.890510050001</v>
      </c>
      <c r="F246">
        <v>3478.65</v>
      </c>
      <c r="G246">
        <v>-22.972831473437498</v>
      </c>
      <c r="H246">
        <v>-9.7755254072052793</v>
      </c>
      <c r="I246">
        <v>-10.129766094786399</v>
      </c>
      <c r="J246">
        <v>-2.1839404321934701</v>
      </c>
      <c r="K246">
        <v>3843.4885604920401</v>
      </c>
      <c r="L246">
        <v>3951.6189556854301</v>
      </c>
      <c r="M246">
        <v>39.146465339807698</v>
      </c>
      <c r="N246">
        <v>0.495874712694095</v>
      </c>
      <c r="O246">
        <v>42.295143230850996</v>
      </c>
      <c r="P246">
        <v>4.2448306862451197</v>
      </c>
      <c r="Q246">
        <v>6.6313268918312004E-2</v>
      </c>
    </row>
    <row r="247" spans="1:17" x14ac:dyDescent="0.3">
      <c r="A247" t="s">
        <v>592</v>
      </c>
      <c r="B247" t="s">
        <v>593</v>
      </c>
      <c r="C247" t="s">
        <v>3148</v>
      </c>
      <c r="D247" t="s">
        <v>51</v>
      </c>
      <c r="E247">
        <v>32454.486240440001</v>
      </c>
      <c r="F247">
        <v>1274.9000000000001</v>
      </c>
      <c r="G247">
        <v>76.085840078807607</v>
      </c>
      <c r="H247">
        <v>1.2915406081551299</v>
      </c>
      <c r="I247">
        <v>93.760217041473894</v>
      </c>
      <c r="J247">
        <v>-3.5860892150032102</v>
      </c>
      <c r="K247">
        <v>1227.15564250127</v>
      </c>
      <c r="L247">
        <v>968.07689988582899</v>
      </c>
      <c r="M247">
        <v>49.123017297135199</v>
      </c>
      <c r="N247">
        <v>0.64606045063068995</v>
      </c>
      <c r="O247">
        <v>6.2004863126519698</v>
      </c>
      <c r="P247">
        <v>117.85714285714199</v>
      </c>
      <c r="Q247">
        <v>0.115159345238488</v>
      </c>
    </row>
    <row r="248" spans="1:17" x14ac:dyDescent="0.3">
      <c r="A248" t="s">
        <v>594</v>
      </c>
      <c r="B248" t="s">
        <v>595</v>
      </c>
      <c r="C248" t="s">
        <v>3150</v>
      </c>
      <c r="D248" t="s">
        <v>425</v>
      </c>
      <c r="E248">
        <v>32415.552283839999</v>
      </c>
      <c r="F248">
        <v>513.15</v>
      </c>
      <c r="G248">
        <v>1.1930415860127199</v>
      </c>
      <c r="H248">
        <v>8.4079746090893597</v>
      </c>
      <c r="I248">
        <v>3.7882456740817698</v>
      </c>
      <c r="J248">
        <v>4.4786165204495303</v>
      </c>
      <c r="K248">
        <v>499.79940400144801</v>
      </c>
      <c r="L248">
        <v>491.64830118201002</v>
      </c>
      <c r="M248">
        <v>61.702107971073801</v>
      </c>
      <c r="N248">
        <v>0.950273104068177</v>
      </c>
      <c r="O248">
        <v>13.982266393841901</v>
      </c>
      <c r="P248">
        <v>23.769898697539698</v>
      </c>
      <c r="Q248">
        <v>0.12258121455311299</v>
      </c>
    </row>
    <row r="249" spans="1:17" x14ac:dyDescent="0.3">
      <c r="A249" t="s">
        <v>596</v>
      </c>
      <c r="B249" t="s">
        <v>597</v>
      </c>
      <c r="C249" t="s">
        <v>3148</v>
      </c>
      <c r="D249" t="s">
        <v>51</v>
      </c>
      <c r="E249">
        <v>32395.151874125</v>
      </c>
      <c r="F249">
        <v>245.45</v>
      </c>
      <c r="G249">
        <v>83.864521030202795</v>
      </c>
      <c r="H249">
        <v>2.9327639207529601</v>
      </c>
      <c r="I249">
        <v>59.150664353970598</v>
      </c>
      <c r="J249">
        <v>-2.23544848120331</v>
      </c>
      <c r="K249">
        <v>240.78068844808101</v>
      </c>
      <c r="L249">
        <v>189.311926929116</v>
      </c>
      <c r="M249">
        <v>36.9851752986538</v>
      </c>
      <c r="N249">
        <v>0.357521160736128</v>
      </c>
      <c r="O249">
        <v>25.443063760440001</v>
      </c>
      <c r="P249">
        <v>114.64801049409699</v>
      </c>
      <c r="Q249">
        <v>3.9506600063294997E-2</v>
      </c>
    </row>
    <row r="250" spans="1:17" x14ac:dyDescent="0.3">
      <c r="A250" t="s">
        <v>598</v>
      </c>
      <c r="B250" t="s">
        <v>599</v>
      </c>
      <c r="C250" t="s">
        <v>3147</v>
      </c>
      <c r="D250" t="s">
        <v>46</v>
      </c>
      <c r="E250">
        <v>32387.156999999999</v>
      </c>
      <c r="F250">
        <v>53.63</v>
      </c>
      <c r="G250">
        <v>17.681727656787</v>
      </c>
      <c r="H250">
        <v>3.3399383082490002</v>
      </c>
      <c r="I250">
        <v>-29.580434342491099</v>
      </c>
      <c r="J250">
        <v>7.1642142165315903</v>
      </c>
      <c r="K250">
        <v>54.464037425907399</v>
      </c>
      <c r="L250">
        <v>57.211454840157998</v>
      </c>
      <c r="M250">
        <v>68.354370867756899</v>
      </c>
      <c r="N250">
        <v>1.0805027052085601</v>
      </c>
      <c r="O250">
        <v>45.7206787245944</v>
      </c>
      <c r="P250">
        <v>45.931972789115598</v>
      </c>
      <c r="Q250">
        <v>9.0701643552001998E-2</v>
      </c>
    </row>
    <row r="251" spans="1:17" x14ac:dyDescent="0.3">
      <c r="A251" t="s">
        <v>600</v>
      </c>
      <c r="B251" t="s">
        <v>601</v>
      </c>
      <c r="C251" t="s">
        <v>574</v>
      </c>
      <c r="D251" t="s">
        <v>574</v>
      </c>
      <c r="E251">
        <v>32279.205089999999</v>
      </c>
      <c r="F251">
        <v>944.35</v>
      </c>
      <c r="G251">
        <v>-9.4355252160767904</v>
      </c>
      <c r="H251">
        <v>8.99787172288001</v>
      </c>
      <c r="I251">
        <v>15.8933667121605</v>
      </c>
      <c r="J251">
        <v>-1.10535654026094</v>
      </c>
      <c r="K251">
        <v>918.61861256187501</v>
      </c>
      <c r="L251">
        <v>862.93894594709798</v>
      </c>
      <c r="M251">
        <v>56.992050397743697</v>
      </c>
      <c r="N251">
        <v>0.54005630172187902</v>
      </c>
      <c r="O251">
        <v>11.5052681738762</v>
      </c>
      <c r="P251">
        <v>33.007042253521099</v>
      </c>
      <c r="Q251">
        <v>6.16626289361E-2</v>
      </c>
    </row>
    <row r="252" spans="1:17" hidden="1" x14ac:dyDescent="0.3">
      <c r="A252" t="s">
        <v>602</v>
      </c>
      <c r="B252" t="s">
        <v>603</v>
      </c>
      <c r="C252" t="s">
        <v>3159</v>
      </c>
      <c r="D252" t="s">
        <v>136</v>
      </c>
      <c r="E252">
        <v>32216.064643341</v>
      </c>
      <c r="F252">
        <v>372.38</v>
      </c>
      <c r="G252">
        <v>-1.46280120063802</v>
      </c>
      <c r="H252">
        <v>-2.5917708023772299</v>
      </c>
      <c r="I252">
        <v>5.0408604324020203</v>
      </c>
      <c r="J252">
        <v>-3.4353944590940499</v>
      </c>
      <c r="K252">
        <v>384.03130165588902</v>
      </c>
      <c r="L252">
        <v>369.41626549764698</v>
      </c>
      <c r="M252">
        <v>56.330526885428</v>
      </c>
      <c r="N252">
        <v>0.79000987358748898</v>
      </c>
      <c r="O252">
        <v>8.7598689510714802</v>
      </c>
      <c r="P252">
        <v>31.119718309859099</v>
      </c>
      <c r="Q252">
        <v>-0.123824141917355</v>
      </c>
    </row>
    <row r="253" spans="1:17" x14ac:dyDescent="0.3">
      <c r="A253" t="s">
        <v>604</v>
      </c>
      <c r="B253" t="s">
        <v>605</v>
      </c>
      <c r="C253" t="s">
        <v>3146</v>
      </c>
      <c r="D253" t="s">
        <v>229</v>
      </c>
      <c r="E253">
        <v>32111.73191468</v>
      </c>
      <c r="F253">
        <v>2400.1999999999998</v>
      </c>
      <c r="G253">
        <v>41.208971660155299</v>
      </c>
      <c r="H253">
        <v>8.22221258206228</v>
      </c>
      <c r="I253">
        <v>43.440417425173202</v>
      </c>
      <c r="J253">
        <v>3.5988560035800501</v>
      </c>
      <c r="K253">
        <v>2216.0593689634502</v>
      </c>
      <c r="L253">
        <v>1893.7057602247201</v>
      </c>
      <c r="M253">
        <v>68.368855009376702</v>
      </c>
      <c r="N253">
        <v>0.47452114269652501</v>
      </c>
      <c r="O253">
        <v>5.1579035080409898</v>
      </c>
      <c r="P253">
        <v>68.725176619450906</v>
      </c>
      <c r="Q253">
        <v>9.7334712440717994E-2</v>
      </c>
    </row>
    <row r="254" spans="1:17" x14ac:dyDescent="0.3">
      <c r="A254" t="s">
        <v>606</v>
      </c>
      <c r="B254" t="s">
        <v>607</v>
      </c>
      <c r="C254" t="s">
        <v>3151</v>
      </c>
      <c r="D254" t="s">
        <v>72</v>
      </c>
      <c r="E254">
        <v>32019.963214399999</v>
      </c>
      <c r="F254">
        <v>4144</v>
      </c>
      <c r="G254">
        <v>-2.6001235796093201</v>
      </c>
      <c r="H254">
        <v>5.6403025008826102</v>
      </c>
      <c r="I254">
        <v>-0.64514063327099502</v>
      </c>
      <c r="J254">
        <v>3.8496284204294899</v>
      </c>
      <c r="K254">
        <v>4249.66082701286</v>
      </c>
      <c r="L254">
        <v>4184.0531713133596</v>
      </c>
      <c r="M254">
        <v>52.774606838940301</v>
      </c>
      <c r="N254">
        <v>0.75245476318721205</v>
      </c>
      <c r="O254">
        <v>18.134652509652501</v>
      </c>
      <c r="P254">
        <v>17.658749875782501</v>
      </c>
      <c r="Q254">
        <v>3.1961970709200001E-4</v>
      </c>
    </row>
    <row r="255" spans="1:17" x14ac:dyDescent="0.3">
      <c r="A255" t="s">
        <v>608</v>
      </c>
      <c r="B255" t="s">
        <v>609</v>
      </c>
      <c r="C255" t="s">
        <v>3144</v>
      </c>
      <c r="D255" t="s">
        <v>40</v>
      </c>
      <c r="E255">
        <v>31915.168000000001</v>
      </c>
      <c r="F255">
        <v>193.66</v>
      </c>
      <c r="G255">
        <v>-34.581473415893001</v>
      </c>
      <c r="H255">
        <v>1.89822925516189</v>
      </c>
      <c r="I255">
        <v>-20.846305342998999</v>
      </c>
      <c r="J255">
        <v>5.9527706066647399</v>
      </c>
      <c r="K255">
        <v>204.179979636909</v>
      </c>
      <c r="L255">
        <v>221.18973526169</v>
      </c>
      <c r="M255">
        <v>66.339488434465807</v>
      </c>
      <c r="N255">
        <v>1.1182870524336099</v>
      </c>
      <c r="O255">
        <v>67.664979861613105</v>
      </c>
      <c r="P255">
        <v>14.727488151658701</v>
      </c>
      <c r="Q255">
        <v>2.5003763757241001E-2</v>
      </c>
    </row>
    <row r="256" spans="1:17" x14ac:dyDescent="0.3">
      <c r="A256" t="s">
        <v>610</v>
      </c>
      <c r="B256" t="s">
        <v>611</v>
      </c>
      <c r="C256" t="s">
        <v>3146</v>
      </c>
      <c r="D256" t="s">
        <v>193</v>
      </c>
      <c r="E256">
        <v>31830.706300365</v>
      </c>
      <c r="F256">
        <v>9768.4500000000007</v>
      </c>
      <c r="G256">
        <v>35.258031413318797</v>
      </c>
      <c r="H256">
        <v>21.883145906889101</v>
      </c>
      <c r="I256">
        <v>37.578047254049402</v>
      </c>
      <c r="J256">
        <v>3.93962302551442</v>
      </c>
      <c r="K256">
        <v>9247.1037918060301</v>
      </c>
      <c r="L256">
        <v>8009.0892409175203</v>
      </c>
      <c r="M256">
        <v>52.177910166481503</v>
      </c>
      <c r="N256">
        <v>0.99190122096829003</v>
      </c>
      <c r="O256">
        <v>9.5260762966488901</v>
      </c>
      <c r="P256">
        <v>64.008864935653605</v>
      </c>
      <c r="Q256">
        <v>6.0950519111987997E-2</v>
      </c>
    </row>
    <row r="257" spans="1:17" hidden="1" x14ac:dyDescent="0.3">
      <c r="A257" t="s">
        <v>612</v>
      </c>
      <c r="B257" t="s">
        <v>613</v>
      </c>
      <c r="C257" t="s">
        <v>3159</v>
      </c>
      <c r="D257" t="s">
        <v>111</v>
      </c>
      <c r="E257">
        <v>31665.042467309999</v>
      </c>
      <c r="F257">
        <v>587.70000000000005</v>
      </c>
      <c r="G257">
        <v>-33.692829465028197</v>
      </c>
      <c r="H257">
        <v>-4.06360245850931</v>
      </c>
      <c r="I257">
        <v>-17.941658818856101</v>
      </c>
      <c r="J257">
        <v>5.2899066330732598</v>
      </c>
      <c r="K257">
        <v>606.26415444692805</v>
      </c>
      <c r="M257">
        <v>66.030424433980201</v>
      </c>
      <c r="N257">
        <v>1.3751693498575099</v>
      </c>
      <c r="O257">
        <v>24.8936532244342</v>
      </c>
      <c r="P257">
        <v>14.227405247813399</v>
      </c>
    </row>
    <row r="258" spans="1:17" x14ac:dyDescent="0.3">
      <c r="A258" t="s">
        <v>614</v>
      </c>
      <c r="B258" t="s">
        <v>615</v>
      </c>
      <c r="C258" t="s">
        <v>3144</v>
      </c>
      <c r="D258" t="s">
        <v>378</v>
      </c>
      <c r="E258">
        <v>31069.298508569998</v>
      </c>
      <c r="F258">
        <v>6103.65</v>
      </c>
      <c r="G258">
        <v>75.099504358616699</v>
      </c>
      <c r="H258">
        <v>-4.1343384275891699</v>
      </c>
      <c r="I258">
        <v>57.222699872553399</v>
      </c>
      <c r="J258">
        <v>-1.6325824532259501</v>
      </c>
      <c r="K258">
        <v>6017.2189782412897</v>
      </c>
      <c r="L258">
        <v>4734.81929979491</v>
      </c>
      <c r="M258">
        <v>44.370881600828298</v>
      </c>
      <c r="N258">
        <v>0.56881061473045702</v>
      </c>
      <c r="O258">
        <v>12.5556019758669</v>
      </c>
      <c r="P258">
        <v>109.183131415254</v>
      </c>
      <c r="Q258">
        <v>0.156971516990592</v>
      </c>
    </row>
    <row r="259" spans="1:17" hidden="1" x14ac:dyDescent="0.3">
      <c r="A259" t="s">
        <v>616</v>
      </c>
      <c r="B259" t="s">
        <v>617</v>
      </c>
      <c r="C259" t="s">
        <v>3144</v>
      </c>
      <c r="D259" t="s">
        <v>40</v>
      </c>
      <c r="E259">
        <v>30995.632214224999</v>
      </c>
      <c r="F259">
        <v>336.55</v>
      </c>
      <c r="G259">
        <v>-10.9201141353387</v>
      </c>
      <c r="H259">
        <v>3.3406909685711801</v>
      </c>
      <c r="I259">
        <v>7.6632823701874599</v>
      </c>
      <c r="J259">
        <v>2.1801243175774498</v>
      </c>
      <c r="K259">
        <v>344.4138237057</v>
      </c>
      <c r="M259">
        <v>52.582787922305698</v>
      </c>
      <c r="N259">
        <v>1.46495474491942</v>
      </c>
      <c r="O259">
        <v>21.051849650869102</v>
      </c>
      <c r="P259">
        <v>20.8221145216298</v>
      </c>
    </row>
    <row r="260" spans="1:17" x14ac:dyDescent="0.3">
      <c r="A260" t="s">
        <v>618</v>
      </c>
      <c r="B260" t="s">
        <v>619</v>
      </c>
      <c r="C260" t="s">
        <v>3142</v>
      </c>
      <c r="D260" t="s">
        <v>461</v>
      </c>
      <c r="E260">
        <v>30614.22</v>
      </c>
      <c r="F260">
        <v>872.2</v>
      </c>
      <c r="G260">
        <v>117.503927181492</v>
      </c>
      <c r="H260">
        <v>12.9078118190589</v>
      </c>
      <c r="I260">
        <v>11.109405767175</v>
      </c>
      <c r="J260">
        <v>-5.4200530740980204</v>
      </c>
      <c r="K260">
        <v>784.33036168930903</v>
      </c>
      <c r="L260">
        <v>687.217666633828</v>
      </c>
      <c r="M260">
        <v>68.359993161389994</v>
      </c>
      <c r="N260">
        <v>1.45470686011022</v>
      </c>
      <c r="O260">
        <v>11.213024535656899</v>
      </c>
      <c r="P260">
        <v>163.98305084745701</v>
      </c>
      <c r="Q260">
        <v>0.12611430012900199</v>
      </c>
    </row>
    <row r="261" spans="1:17" x14ac:dyDescent="0.3">
      <c r="A261" t="s">
        <v>620</v>
      </c>
      <c r="B261" t="s">
        <v>621</v>
      </c>
      <c r="C261" t="s">
        <v>3146</v>
      </c>
      <c r="D261" t="s">
        <v>37</v>
      </c>
      <c r="E261">
        <v>30548.44</v>
      </c>
      <c r="F261">
        <v>5874.7</v>
      </c>
      <c r="G261">
        <v>168.214833532868</v>
      </c>
      <c r="H261">
        <v>-5.9349865404667899</v>
      </c>
      <c r="I261">
        <v>47.052101965746601</v>
      </c>
      <c r="J261">
        <v>-5.9826019514500199</v>
      </c>
      <c r="K261">
        <v>6315.7056286262396</v>
      </c>
      <c r="L261">
        <v>4963.8787018086296</v>
      </c>
      <c r="M261">
        <v>36.650923987096903</v>
      </c>
      <c r="N261">
        <v>0.28336955672685599</v>
      </c>
      <c r="O261">
        <v>44.347796483224599</v>
      </c>
      <c r="P261">
        <v>192.27363184079499</v>
      </c>
      <c r="Q261">
        <v>0.151668634882003</v>
      </c>
    </row>
    <row r="262" spans="1:17" x14ac:dyDescent="0.3">
      <c r="A262" t="s">
        <v>622</v>
      </c>
      <c r="B262" t="s">
        <v>623</v>
      </c>
      <c r="C262" t="s">
        <v>3161</v>
      </c>
      <c r="D262" t="s">
        <v>574</v>
      </c>
      <c r="E262">
        <v>30207.5762689</v>
      </c>
      <c r="F262">
        <v>2733.05</v>
      </c>
      <c r="G262">
        <v>106.436069583284</v>
      </c>
      <c r="H262">
        <v>7.1299180912187703</v>
      </c>
      <c r="I262">
        <v>22.0855112600612</v>
      </c>
      <c r="J262">
        <v>7.2190559382600696</v>
      </c>
      <c r="K262">
        <v>2669.18676030595</v>
      </c>
      <c r="L262">
        <v>2232.0880086153702</v>
      </c>
      <c r="M262">
        <v>56.423845782720797</v>
      </c>
      <c r="N262">
        <v>0.53936033835952801</v>
      </c>
      <c r="O262">
        <v>14.889958105413299</v>
      </c>
      <c r="P262">
        <v>132.00764006791101</v>
      </c>
      <c r="Q262">
        <v>0.13955080621468</v>
      </c>
    </row>
    <row r="263" spans="1:17" x14ac:dyDescent="0.3">
      <c r="A263" t="s">
        <v>624</v>
      </c>
      <c r="B263" t="s">
        <v>625</v>
      </c>
      <c r="C263" t="s">
        <v>3157</v>
      </c>
      <c r="D263" t="s">
        <v>136</v>
      </c>
      <c r="E263">
        <v>30008.822097640001</v>
      </c>
      <c r="F263">
        <v>1228.5999999999999</v>
      </c>
      <c r="G263">
        <v>37.394593330846398</v>
      </c>
      <c r="H263">
        <v>5.9942027271972398</v>
      </c>
      <c r="I263">
        <v>-4.21334718061952</v>
      </c>
      <c r="J263">
        <v>3.1900474495721798</v>
      </c>
      <c r="K263">
        <v>1218.9294307672301</v>
      </c>
      <c r="L263">
        <v>1145.2156299291901</v>
      </c>
      <c r="M263">
        <v>63.6489331079908</v>
      </c>
      <c r="N263">
        <v>1.02740702655132</v>
      </c>
      <c r="O263">
        <v>18.2728308643985</v>
      </c>
      <c r="P263">
        <v>65.948537853717795</v>
      </c>
      <c r="Q263">
        <v>0.11216526521515199</v>
      </c>
    </row>
    <row r="264" spans="1:17" x14ac:dyDescent="0.3">
      <c r="A264" t="s">
        <v>626</v>
      </c>
      <c r="B264" t="s">
        <v>627</v>
      </c>
      <c r="C264" t="s">
        <v>3144</v>
      </c>
      <c r="D264" t="s">
        <v>420</v>
      </c>
      <c r="E264">
        <v>29996.510667189999</v>
      </c>
      <c r="F264">
        <v>1597.45</v>
      </c>
      <c r="G264">
        <v>32.694458130349098</v>
      </c>
      <c r="H264">
        <v>-11.900550498567901</v>
      </c>
      <c r="I264">
        <v>38.095874398002501</v>
      </c>
      <c r="J264">
        <v>-2.9537154002073098</v>
      </c>
      <c r="K264">
        <v>1705.5909884697901</v>
      </c>
      <c r="L264">
        <v>1492.4382042139</v>
      </c>
      <c r="M264">
        <v>53.083408151590497</v>
      </c>
      <c r="N264">
        <v>0.612611770842862</v>
      </c>
      <c r="O264">
        <v>34.899370872327701</v>
      </c>
      <c r="P264">
        <v>66.210592029965596</v>
      </c>
      <c r="Q264">
        <v>9.8274273920076996E-2</v>
      </c>
    </row>
    <row r="265" spans="1:17" x14ac:dyDescent="0.3">
      <c r="A265" t="s">
        <v>628</v>
      </c>
      <c r="B265" t="s">
        <v>629</v>
      </c>
      <c r="C265" t="s">
        <v>3148</v>
      </c>
      <c r="D265" t="s">
        <v>51</v>
      </c>
      <c r="E265">
        <v>29745.419353379999</v>
      </c>
      <c r="F265">
        <v>551.70000000000005</v>
      </c>
      <c r="G265">
        <v>26.320442235557501</v>
      </c>
      <c r="H265">
        <v>18.759186904178598</v>
      </c>
      <c r="I265">
        <v>19.0092168628309</v>
      </c>
      <c r="J265">
        <v>8.97136530691043</v>
      </c>
      <c r="K265">
        <v>487.33170979053801</v>
      </c>
      <c r="L265">
        <v>451.55757633947798</v>
      </c>
      <c r="M265">
        <v>81.945085875160004</v>
      </c>
      <c r="N265">
        <v>0.89416715527058099</v>
      </c>
      <c r="O265">
        <v>0.69784303063258302</v>
      </c>
      <c r="P265">
        <v>52.889012054870399</v>
      </c>
      <c r="Q265">
        <v>-2.3439672662780998E-2</v>
      </c>
    </row>
    <row r="266" spans="1:17" x14ac:dyDescent="0.3">
      <c r="A266" t="s">
        <v>630</v>
      </c>
      <c r="B266" t="s">
        <v>631</v>
      </c>
      <c r="C266" t="s">
        <v>3162</v>
      </c>
      <c r="D266" t="s">
        <v>632</v>
      </c>
      <c r="E266">
        <v>29406.5943444</v>
      </c>
      <c r="F266">
        <v>746.2</v>
      </c>
      <c r="G266">
        <v>-8.7694850975964993</v>
      </c>
      <c r="H266">
        <v>5.6850702463317901</v>
      </c>
      <c r="I266">
        <v>8.4581513626987608</v>
      </c>
      <c r="J266">
        <v>-1.07570892073793</v>
      </c>
      <c r="K266">
        <v>763.81786715808698</v>
      </c>
      <c r="L266">
        <v>736.12709469188906</v>
      </c>
      <c r="M266">
        <v>50.9162165062382</v>
      </c>
      <c r="N266">
        <v>1.0565431878054301</v>
      </c>
      <c r="O266">
        <v>23.425355132672099</v>
      </c>
      <c r="P266">
        <v>31.4658210007047</v>
      </c>
      <c r="Q266">
        <v>1.9909951507916E-2</v>
      </c>
    </row>
    <row r="267" spans="1:17" x14ac:dyDescent="0.3">
      <c r="A267" t="s">
        <v>633</v>
      </c>
      <c r="B267" t="s">
        <v>634</v>
      </c>
      <c r="C267" t="s">
        <v>3146</v>
      </c>
      <c r="D267" t="s">
        <v>193</v>
      </c>
      <c r="E267">
        <v>29210.58</v>
      </c>
      <c r="F267">
        <v>669.2</v>
      </c>
      <c r="G267">
        <v>11.962258423489599</v>
      </c>
      <c r="H267">
        <v>4.8760361781092101</v>
      </c>
      <c r="I267">
        <v>21.224102881255298</v>
      </c>
      <c r="J267">
        <v>0.472459534485619</v>
      </c>
      <c r="K267">
        <v>696.83272672500505</v>
      </c>
      <c r="L267">
        <v>659.94686109491897</v>
      </c>
      <c r="M267">
        <v>54.078649347728899</v>
      </c>
      <c r="N267">
        <v>1.0366722623631699</v>
      </c>
      <c r="O267">
        <v>28.5116557083084</v>
      </c>
      <c r="P267">
        <v>60.441141213138302</v>
      </c>
      <c r="Q267">
        <v>-2.9870966365690001E-3</v>
      </c>
    </row>
    <row r="268" spans="1:17" x14ac:dyDescent="0.3">
      <c r="A268" t="s">
        <v>635</v>
      </c>
      <c r="B268" t="s">
        <v>636</v>
      </c>
      <c r="C268" t="s">
        <v>3148</v>
      </c>
      <c r="D268" t="s">
        <v>259</v>
      </c>
      <c r="E268">
        <v>28909.402861570001</v>
      </c>
      <c r="F268">
        <v>1076.3499999999999</v>
      </c>
      <c r="G268">
        <v>-3.306501730455</v>
      </c>
      <c r="H268">
        <v>3.12098726237289</v>
      </c>
      <c r="I268">
        <v>-16.9816528018161</v>
      </c>
      <c r="J268">
        <v>-2.30956161803672</v>
      </c>
      <c r="K268">
        <v>1081.5951489312299</v>
      </c>
      <c r="L268">
        <v>1107.99590930062</v>
      </c>
      <c r="M268">
        <v>47.483997309527197</v>
      </c>
      <c r="N268">
        <v>0.46150908783014299</v>
      </c>
      <c r="O268">
        <v>40.6512751428439</v>
      </c>
      <c r="P268">
        <v>19.461709211986602</v>
      </c>
      <c r="Q268">
        <v>0.15597700879816401</v>
      </c>
    </row>
    <row r="269" spans="1:17" x14ac:dyDescent="0.3">
      <c r="A269" t="s">
        <v>637</v>
      </c>
      <c r="B269" t="s">
        <v>638</v>
      </c>
      <c r="C269" t="s">
        <v>3144</v>
      </c>
      <c r="D269" t="s">
        <v>54</v>
      </c>
      <c r="E269">
        <v>28804.172237049999</v>
      </c>
      <c r="F269">
        <v>372.7</v>
      </c>
      <c r="G269">
        <v>-20.577340587337499</v>
      </c>
      <c r="H269">
        <v>28.835697101390501</v>
      </c>
      <c r="I269">
        <v>-20.711034904289601</v>
      </c>
      <c r="J269">
        <v>-1.0326573640123899</v>
      </c>
      <c r="K269">
        <v>371.14066887152302</v>
      </c>
      <c r="L269">
        <v>398.45047047189001</v>
      </c>
      <c r="M269">
        <v>63.682863581744598</v>
      </c>
      <c r="N269">
        <v>0.43632508179197299</v>
      </c>
      <c r="O269">
        <v>39.441910383686597</v>
      </c>
      <c r="P269">
        <v>38.011479355674801</v>
      </c>
      <c r="Q269">
        <v>5.9648587172707997E-2</v>
      </c>
    </row>
    <row r="270" spans="1:17" x14ac:dyDescent="0.3">
      <c r="A270" t="s">
        <v>639</v>
      </c>
      <c r="B270" t="s">
        <v>640</v>
      </c>
      <c r="C270" t="s">
        <v>3145</v>
      </c>
      <c r="D270" t="s">
        <v>641</v>
      </c>
      <c r="E270">
        <v>28410.544095845999</v>
      </c>
      <c r="F270">
        <v>295.67</v>
      </c>
      <c r="G270">
        <v>-20.2302111785101</v>
      </c>
      <c r="H270">
        <v>31.506044944608099</v>
      </c>
      <c r="I270">
        <v>-6.1881211070222504</v>
      </c>
      <c r="J270">
        <v>-6.2444000303088396</v>
      </c>
      <c r="K270">
        <v>267.765428949522</v>
      </c>
      <c r="L270">
        <v>271.66048225889</v>
      </c>
      <c r="M270">
        <v>65.395597294811793</v>
      </c>
      <c r="N270">
        <v>1.35815407647859</v>
      </c>
      <c r="O270">
        <v>29.975986741975799</v>
      </c>
      <c r="P270">
        <v>40.795238095238098</v>
      </c>
      <c r="Q270">
        <v>8.7197389886826002E-2</v>
      </c>
    </row>
    <row r="271" spans="1:17" x14ac:dyDescent="0.3">
      <c r="A271" t="s">
        <v>642</v>
      </c>
      <c r="B271" t="s">
        <v>643</v>
      </c>
      <c r="C271" t="s">
        <v>3152</v>
      </c>
      <c r="D271" t="s">
        <v>644</v>
      </c>
      <c r="E271">
        <v>28383.539496279998</v>
      </c>
      <c r="F271">
        <v>1248.05</v>
      </c>
      <c r="G271">
        <v>169.27560302762001</v>
      </c>
      <c r="H271">
        <v>26.447313635600398</v>
      </c>
      <c r="I271">
        <v>26.766673748579201</v>
      </c>
      <c r="J271">
        <v>4.4527894197700402</v>
      </c>
      <c r="K271">
        <v>1136.3883646490899</v>
      </c>
      <c r="L271">
        <v>977.27652735138804</v>
      </c>
      <c r="M271">
        <v>71.246972022458095</v>
      </c>
      <c r="N271">
        <v>2.2276279576392102</v>
      </c>
      <c r="O271">
        <v>16.177236488922698</v>
      </c>
      <c r="P271">
        <v>239.14402173913001</v>
      </c>
    </row>
    <row r="272" spans="1:17" x14ac:dyDescent="0.3">
      <c r="A272" t="s">
        <v>645</v>
      </c>
      <c r="B272" t="s">
        <v>646</v>
      </c>
      <c r="C272" t="s">
        <v>3148</v>
      </c>
      <c r="D272" t="s">
        <v>51</v>
      </c>
      <c r="E272">
        <v>28310.112321704899</v>
      </c>
      <c r="F272">
        <v>1718.35</v>
      </c>
      <c r="G272">
        <v>-23.4101322702045</v>
      </c>
      <c r="H272">
        <v>8.45068936259098</v>
      </c>
      <c r="I272">
        <v>-9.7894774548262795</v>
      </c>
      <c r="J272">
        <v>-3.8282431457807702</v>
      </c>
      <c r="K272">
        <v>1757.6247323868899</v>
      </c>
      <c r="L272">
        <v>1797.87545098751</v>
      </c>
      <c r="M272">
        <v>41.874482714600397</v>
      </c>
      <c r="N272">
        <v>0.31582575205907398</v>
      </c>
      <c r="O272">
        <v>29.248988855588198</v>
      </c>
      <c r="P272">
        <v>8.3653906791953005</v>
      </c>
      <c r="Q272">
        <v>-0.111907328889525</v>
      </c>
    </row>
    <row r="273" spans="1:17" x14ac:dyDescent="0.3">
      <c r="A273" t="s">
        <v>647</v>
      </c>
      <c r="B273" t="s">
        <v>648</v>
      </c>
      <c r="C273" t="s">
        <v>3150</v>
      </c>
      <c r="D273" t="s">
        <v>527</v>
      </c>
      <c r="E273">
        <v>28211.089714091999</v>
      </c>
      <c r="F273">
        <v>63.81</v>
      </c>
      <c r="G273">
        <v>-14.533674880889</v>
      </c>
      <c r="H273">
        <v>4.9304615735676203</v>
      </c>
      <c r="I273">
        <v>-9.38579863659068</v>
      </c>
      <c r="J273">
        <v>2.4543742625311902</v>
      </c>
      <c r="K273">
        <v>64.826597346352898</v>
      </c>
      <c r="L273">
        <v>66.966715442714005</v>
      </c>
      <c r="M273">
        <v>62.691258156157502</v>
      </c>
      <c r="N273">
        <v>1.01710843114336</v>
      </c>
      <c r="O273">
        <v>25.3721987149349</v>
      </c>
      <c r="P273">
        <v>7.9695431472081202</v>
      </c>
      <c r="Q273">
        <v>2.0210443826143999E-2</v>
      </c>
    </row>
    <row r="274" spans="1:17" x14ac:dyDescent="0.3">
      <c r="A274" t="s">
        <v>649</v>
      </c>
      <c r="B274" t="s">
        <v>650</v>
      </c>
      <c r="C274" t="s">
        <v>3144</v>
      </c>
      <c r="D274" t="s">
        <v>491</v>
      </c>
      <c r="E274">
        <v>28154.6647228849</v>
      </c>
      <c r="F274">
        <v>866.15</v>
      </c>
      <c r="G274">
        <v>10.734578275976901</v>
      </c>
      <c r="H274">
        <v>3.76318020781699</v>
      </c>
      <c r="I274">
        <v>15.002777289088099</v>
      </c>
      <c r="J274">
        <v>2.70123328795448</v>
      </c>
      <c r="K274">
        <v>849.81602552990103</v>
      </c>
      <c r="L274">
        <v>790.422966628842</v>
      </c>
      <c r="M274">
        <v>58.8739783233179</v>
      </c>
      <c r="N274">
        <v>0.42931793015284903</v>
      </c>
      <c r="O274">
        <v>6.5000288633608498</v>
      </c>
      <c r="P274">
        <v>32.438837920489199</v>
      </c>
      <c r="Q274">
        <v>-2.8408063077405999E-2</v>
      </c>
    </row>
    <row r="275" spans="1:17" x14ac:dyDescent="0.3">
      <c r="A275" t="s">
        <v>651</v>
      </c>
      <c r="B275" t="s">
        <v>652</v>
      </c>
      <c r="C275" t="s">
        <v>3158</v>
      </c>
      <c r="D275" t="s">
        <v>169</v>
      </c>
      <c r="E275">
        <v>28121.271747029899</v>
      </c>
      <c r="F275">
        <v>1103.8499999999999</v>
      </c>
      <c r="G275">
        <v>-6.2645040207648099</v>
      </c>
      <c r="H275">
        <v>4.7368556133770401</v>
      </c>
      <c r="I275">
        <v>-3.80317244525106</v>
      </c>
      <c r="J275">
        <v>1.5461287816685101</v>
      </c>
      <c r="K275">
        <v>1091.61266219194</v>
      </c>
      <c r="L275">
        <v>1073.70299606452</v>
      </c>
      <c r="M275">
        <v>57.8338337444372</v>
      </c>
      <c r="N275">
        <v>0.32782505946630203</v>
      </c>
      <c r="O275">
        <v>22.208633419395699</v>
      </c>
      <c r="P275">
        <v>18.311897106109299</v>
      </c>
      <c r="Q275">
        <v>3.6431393095869998E-3</v>
      </c>
    </row>
    <row r="276" spans="1:17" x14ac:dyDescent="0.3">
      <c r="A276" t="s">
        <v>653</v>
      </c>
      <c r="B276" t="s">
        <v>654</v>
      </c>
      <c r="C276" t="s">
        <v>3147</v>
      </c>
      <c r="D276" t="s">
        <v>46</v>
      </c>
      <c r="E276">
        <v>28032.190999999999</v>
      </c>
      <c r="F276">
        <v>1053.05</v>
      </c>
      <c r="G276">
        <v>60.206689008826402</v>
      </c>
      <c r="H276">
        <v>16.085358833062902</v>
      </c>
      <c r="I276">
        <v>34.378015401200301</v>
      </c>
      <c r="J276">
        <v>0.30967875531250699</v>
      </c>
      <c r="K276">
        <v>981.47122090474295</v>
      </c>
      <c r="L276">
        <v>862.54046909783995</v>
      </c>
      <c r="M276">
        <v>66.506464612502597</v>
      </c>
      <c r="N276">
        <v>0.64055343803998899</v>
      </c>
      <c r="O276">
        <v>3.95517781681782</v>
      </c>
      <c r="P276">
        <v>86.001942947981902</v>
      </c>
      <c r="Q276">
        <v>9.6260214489860996E-2</v>
      </c>
    </row>
    <row r="277" spans="1:17" x14ac:dyDescent="0.3">
      <c r="A277" t="s">
        <v>655</v>
      </c>
      <c r="B277" t="s">
        <v>656</v>
      </c>
      <c r="C277" t="s">
        <v>3148</v>
      </c>
      <c r="D277" t="s">
        <v>657</v>
      </c>
      <c r="E277">
        <v>27752.10008135</v>
      </c>
      <c r="F277">
        <v>2738.9</v>
      </c>
      <c r="G277">
        <v>62.982429021197298</v>
      </c>
      <c r="H277">
        <v>7.6745761747965302</v>
      </c>
      <c r="I277">
        <v>46.825233680637801</v>
      </c>
      <c r="J277">
        <v>1.06452016926155</v>
      </c>
      <c r="K277">
        <v>2579.3517841938401</v>
      </c>
      <c r="L277">
        <v>2113.7338283437898</v>
      </c>
      <c r="M277">
        <v>51.507606563852598</v>
      </c>
      <c r="N277">
        <v>1.7977222643014501</v>
      </c>
      <c r="O277">
        <v>22.596662893862501</v>
      </c>
      <c r="P277">
        <v>101.24173401910301</v>
      </c>
      <c r="Q277">
        <v>9.8301376465629003E-2</v>
      </c>
    </row>
    <row r="278" spans="1:17" x14ac:dyDescent="0.3">
      <c r="A278" t="s">
        <v>658</v>
      </c>
      <c r="B278" t="s">
        <v>659</v>
      </c>
      <c r="C278" t="s">
        <v>3144</v>
      </c>
      <c r="D278" t="s">
        <v>24</v>
      </c>
      <c r="E278">
        <v>27541.165772200002</v>
      </c>
      <c r="F278">
        <v>170.96</v>
      </c>
      <c r="G278">
        <v>-41.229919865331901</v>
      </c>
      <c r="H278">
        <v>0.20026977161172299</v>
      </c>
      <c r="I278">
        <v>-14.6455696624945</v>
      </c>
      <c r="J278">
        <v>0.23179381892471901</v>
      </c>
      <c r="K278">
        <v>182.16846872764401</v>
      </c>
      <c r="L278">
        <v>196.62541456681799</v>
      </c>
      <c r="M278">
        <v>46.756610044448699</v>
      </c>
      <c r="N278">
        <v>0.45633564759343498</v>
      </c>
      <c r="O278">
        <v>53.895648104819799</v>
      </c>
      <c r="P278">
        <v>5.0122850122850098</v>
      </c>
      <c r="Q278">
        <v>-9.1189548627155004E-2</v>
      </c>
    </row>
    <row r="279" spans="1:17" x14ac:dyDescent="0.3">
      <c r="A279" t="s">
        <v>660</v>
      </c>
      <c r="B279" t="s">
        <v>661</v>
      </c>
      <c r="C279" t="s">
        <v>3144</v>
      </c>
      <c r="D279" t="s">
        <v>40</v>
      </c>
      <c r="E279">
        <v>27230.824175944999</v>
      </c>
      <c r="F279">
        <v>463.45</v>
      </c>
      <c r="G279">
        <v>-37.828078601352701</v>
      </c>
      <c r="H279">
        <v>-13.034097729605501</v>
      </c>
      <c r="I279">
        <v>-16.549835282369902</v>
      </c>
      <c r="J279">
        <v>-4.3598097162419904</v>
      </c>
      <c r="K279">
        <v>519.95423090321196</v>
      </c>
      <c r="L279">
        <v>556.90669561777702</v>
      </c>
      <c r="M279">
        <v>41.287866130103801</v>
      </c>
      <c r="N279">
        <v>0.89754482334534302</v>
      </c>
      <c r="O279">
        <v>39.605135397561703</v>
      </c>
      <c r="P279">
        <v>2.3746410426330899</v>
      </c>
      <c r="Q279">
        <v>-0.115156677839548</v>
      </c>
    </row>
    <row r="280" spans="1:17" x14ac:dyDescent="0.3">
      <c r="A280" t="s">
        <v>662</v>
      </c>
      <c r="B280" t="s">
        <v>663</v>
      </c>
      <c r="C280" t="s">
        <v>3142</v>
      </c>
      <c r="D280" t="s">
        <v>18</v>
      </c>
      <c r="E280">
        <v>27086.414098534999</v>
      </c>
      <c r="F280">
        <v>154.55000000000001</v>
      </c>
      <c r="G280">
        <v>7.0568820239497096</v>
      </c>
      <c r="H280">
        <v>7.7489051917056804</v>
      </c>
      <c r="I280">
        <v>-32.229279545047497</v>
      </c>
      <c r="J280">
        <v>2.5766987071831999</v>
      </c>
      <c r="K280">
        <v>165.25504414257199</v>
      </c>
      <c r="L280">
        <v>180.42557347362899</v>
      </c>
      <c r="M280">
        <v>51.631737735877799</v>
      </c>
      <c r="N280">
        <v>1.5041784350079399</v>
      </c>
      <c r="O280">
        <v>87.156260109996694</v>
      </c>
      <c r="P280">
        <v>30.092592592592599</v>
      </c>
      <c r="Q280">
        <v>0.10832592119638799</v>
      </c>
    </row>
    <row r="281" spans="1:17" hidden="1" x14ac:dyDescent="0.3">
      <c r="A281" t="s">
        <v>664</v>
      </c>
      <c r="B281" t="s">
        <v>665</v>
      </c>
      <c r="C281" t="s">
        <v>3159</v>
      </c>
      <c r="D281" t="s">
        <v>139</v>
      </c>
      <c r="E281">
        <v>27075.007390999999</v>
      </c>
      <c r="F281">
        <v>1594.1</v>
      </c>
      <c r="G281">
        <v>101.72576200162101</v>
      </c>
      <c r="H281">
        <v>-0.41485115026435398</v>
      </c>
      <c r="I281">
        <v>90.956551274422594</v>
      </c>
      <c r="J281">
        <v>-3.5196235717283599</v>
      </c>
      <c r="K281">
        <v>1623.90500752361</v>
      </c>
      <c r="L281">
        <v>1283.7988737787</v>
      </c>
      <c r="M281">
        <v>47.562635629828399</v>
      </c>
      <c r="N281">
        <v>0.50757560152833903</v>
      </c>
      <c r="O281">
        <v>19.189511323003501</v>
      </c>
      <c r="P281">
        <v>176.681419769157</v>
      </c>
    </row>
    <row r="282" spans="1:17" x14ac:dyDescent="0.3">
      <c r="A282" t="s">
        <v>666</v>
      </c>
      <c r="B282" t="s">
        <v>667</v>
      </c>
      <c r="C282" t="s">
        <v>3152</v>
      </c>
      <c r="D282" t="s">
        <v>262</v>
      </c>
      <c r="E282">
        <v>27066.600407260001</v>
      </c>
      <c r="F282">
        <v>1421.95</v>
      </c>
      <c r="G282">
        <v>3.38268414687359</v>
      </c>
      <c r="H282">
        <v>6.9030755756167403</v>
      </c>
      <c r="I282">
        <v>-15.8075419175311</v>
      </c>
      <c r="J282">
        <v>-0.67374223686253598</v>
      </c>
      <c r="K282">
        <v>1450.0147923437</v>
      </c>
      <c r="L282">
        <v>1436.9001408946001</v>
      </c>
      <c r="M282">
        <v>50.977366890448501</v>
      </c>
      <c r="N282">
        <v>1.0750927232068199</v>
      </c>
      <c r="O282">
        <v>29.480642779281901</v>
      </c>
      <c r="P282">
        <v>38.645670826833097</v>
      </c>
      <c r="Q282">
        <v>3.6953297253345001E-2</v>
      </c>
    </row>
    <row r="283" spans="1:17" x14ac:dyDescent="0.3">
      <c r="A283" t="s">
        <v>668</v>
      </c>
      <c r="B283" t="s">
        <v>669</v>
      </c>
      <c r="C283" t="s">
        <v>3148</v>
      </c>
      <c r="D283" t="s">
        <v>51</v>
      </c>
      <c r="E283">
        <v>26832.263134739998</v>
      </c>
      <c r="F283">
        <v>1726.55</v>
      </c>
      <c r="G283">
        <v>5.5810656013462703</v>
      </c>
      <c r="H283">
        <v>-4.3444101210630102</v>
      </c>
      <c r="I283">
        <v>-6.7192987463568201</v>
      </c>
      <c r="J283">
        <v>2.2014118760328301</v>
      </c>
      <c r="K283">
        <v>1817.80012941836</v>
      </c>
      <c r="L283">
        <v>1764.51336217271</v>
      </c>
      <c r="M283">
        <v>39.722756820186603</v>
      </c>
      <c r="N283">
        <v>0.664516266171438</v>
      </c>
      <c r="O283">
        <v>17.575511858909302</v>
      </c>
      <c r="P283">
        <v>25.933625091174299</v>
      </c>
      <c r="Q283">
        <v>8.5179078688059004E-2</v>
      </c>
    </row>
    <row r="284" spans="1:17" x14ac:dyDescent="0.3">
      <c r="A284" t="s">
        <v>670</v>
      </c>
      <c r="B284" t="s">
        <v>671</v>
      </c>
      <c r="C284" t="s">
        <v>3158</v>
      </c>
      <c r="D284" t="s">
        <v>256</v>
      </c>
      <c r="E284">
        <v>26686.826775239999</v>
      </c>
      <c r="F284">
        <v>534.65</v>
      </c>
      <c r="G284">
        <v>18.997931207798501</v>
      </c>
      <c r="H284">
        <v>10.491137858637099</v>
      </c>
      <c r="I284">
        <v>14.5930548513722</v>
      </c>
      <c r="J284">
        <v>2.0693204520030699</v>
      </c>
      <c r="K284">
        <v>538.44766753311501</v>
      </c>
      <c r="L284">
        <v>494.16893565727497</v>
      </c>
      <c r="M284">
        <v>49.816057022958702</v>
      </c>
      <c r="N284">
        <v>0.52580227087307296</v>
      </c>
      <c r="O284">
        <v>17.516132049004</v>
      </c>
      <c r="P284">
        <v>59.0746801547158</v>
      </c>
      <c r="Q284">
        <v>2.3581174342648999E-2</v>
      </c>
    </row>
    <row r="285" spans="1:17" x14ac:dyDescent="0.3">
      <c r="A285" t="s">
        <v>672</v>
      </c>
      <c r="B285" t="s">
        <v>673</v>
      </c>
      <c r="C285" t="s">
        <v>3147</v>
      </c>
      <c r="D285" t="s">
        <v>46</v>
      </c>
      <c r="E285">
        <v>26665.200000000001</v>
      </c>
      <c r="F285">
        <v>98.76</v>
      </c>
      <c r="G285">
        <v>90.824983903876898</v>
      </c>
      <c r="H285">
        <v>11.2448990696519</v>
      </c>
      <c r="I285">
        <v>2.2464376488793998</v>
      </c>
      <c r="J285">
        <v>4.5004753918429996</v>
      </c>
      <c r="K285">
        <v>101.653537069834</v>
      </c>
      <c r="L285">
        <v>97.307371512935404</v>
      </c>
      <c r="M285">
        <v>67.255877004843498</v>
      </c>
      <c r="N285">
        <v>0.35340462305769699</v>
      </c>
      <c r="O285">
        <v>41.589037397056799</v>
      </c>
      <c r="P285">
        <v>132.19435736677099</v>
      </c>
      <c r="Q285">
        <v>0.12395907161730001</v>
      </c>
    </row>
    <row r="286" spans="1:17" hidden="1" x14ac:dyDescent="0.3">
      <c r="A286" t="s">
        <v>674</v>
      </c>
      <c r="B286" t="s">
        <v>675</v>
      </c>
      <c r="C286" t="s">
        <v>3159</v>
      </c>
      <c r="D286" t="s">
        <v>221</v>
      </c>
      <c r="E286">
        <v>26633.336971180001</v>
      </c>
      <c r="F286">
        <v>11893.7</v>
      </c>
      <c r="G286">
        <v>88.625430560255197</v>
      </c>
      <c r="H286">
        <v>1.3801443312856601</v>
      </c>
      <c r="I286">
        <v>1.3505864941805701</v>
      </c>
      <c r="J286">
        <v>3.22756922488181</v>
      </c>
      <c r="K286">
        <v>12602.0311138209</v>
      </c>
      <c r="L286">
        <v>11449.143808418001</v>
      </c>
      <c r="M286">
        <v>50.237347583745098</v>
      </c>
      <c r="N286">
        <v>0.37840054637639398</v>
      </c>
      <c r="O286">
        <v>27.272841924716399</v>
      </c>
      <c r="P286">
        <v>109.765432098765</v>
      </c>
      <c r="Q286">
        <v>0.162337629153257</v>
      </c>
    </row>
    <row r="287" spans="1:17" x14ac:dyDescent="0.3">
      <c r="A287" t="s">
        <v>676</v>
      </c>
      <c r="B287" t="s">
        <v>677</v>
      </c>
      <c r="C287" t="s">
        <v>3154</v>
      </c>
      <c r="D287" t="s">
        <v>678</v>
      </c>
      <c r="E287">
        <v>26578.655189699999</v>
      </c>
      <c r="F287">
        <v>274.85000000000002</v>
      </c>
      <c r="G287">
        <v>44.170428305704</v>
      </c>
      <c r="H287">
        <v>3.84444617750068</v>
      </c>
      <c r="I287">
        <v>-30.963878020421902</v>
      </c>
      <c r="J287">
        <v>3.66497016034279</v>
      </c>
      <c r="K287">
        <v>295.33471771006299</v>
      </c>
      <c r="L287">
        <v>294.70383788453699</v>
      </c>
      <c r="M287">
        <v>48.837975183802399</v>
      </c>
      <c r="N287">
        <v>0.66363413939094595</v>
      </c>
      <c r="O287">
        <v>51.282517736947398</v>
      </c>
      <c r="P287">
        <v>67.693715680292797</v>
      </c>
      <c r="Q287">
        <v>8.9072251614143005E-2</v>
      </c>
    </row>
    <row r="288" spans="1:17" x14ac:dyDescent="0.3">
      <c r="A288" t="s">
        <v>679</v>
      </c>
      <c r="B288" t="s">
        <v>680</v>
      </c>
      <c r="C288" t="s">
        <v>3144</v>
      </c>
      <c r="D288" t="s">
        <v>420</v>
      </c>
      <c r="E288">
        <v>26496.377732000001</v>
      </c>
      <c r="F288">
        <v>1180</v>
      </c>
      <c r="G288">
        <v>9.6791847056332898</v>
      </c>
      <c r="H288">
        <v>14.876415031578199</v>
      </c>
      <c r="I288">
        <v>39.551508622101998</v>
      </c>
      <c r="J288">
        <v>10.536623462813299</v>
      </c>
      <c r="K288">
        <v>1067.7088191586799</v>
      </c>
      <c r="L288">
        <v>993.81783969229105</v>
      </c>
      <c r="M288">
        <v>75.336550881690201</v>
      </c>
      <c r="N288">
        <v>1.4712141275816299</v>
      </c>
      <c r="O288">
        <v>3.7923728813559401</v>
      </c>
      <c r="P288">
        <v>60.195492804778702</v>
      </c>
      <c r="Q288">
        <v>-4.6810189427943003E-2</v>
      </c>
    </row>
    <row r="289" spans="1:17" x14ac:dyDescent="0.3">
      <c r="A289" t="s">
        <v>681</v>
      </c>
      <c r="B289" t="s">
        <v>682</v>
      </c>
      <c r="C289" t="s">
        <v>3153</v>
      </c>
      <c r="D289" t="s">
        <v>271</v>
      </c>
      <c r="E289">
        <v>26176.185585539999</v>
      </c>
      <c r="F289">
        <v>406.65</v>
      </c>
      <c r="G289">
        <v>24.194908387885601</v>
      </c>
      <c r="H289">
        <v>5.2778035085786703</v>
      </c>
      <c r="I289">
        <v>-0.293583660377295</v>
      </c>
      <c r="J289">
        <v>2.9829859643541101</v>
      </c>
      <c r="K289">
        <v>407.93017430126298</v>
      </c>
      <c r="L289">
        <v>389.50793762235202</v>
      </c>
      <c r="M289">
        <v>61.246560488286804</v>
      </c>
      <c r="N289">
        <v>1.0823865529082899</v>
      </c>
      <c r="O289">
        <v>19.0212713635804</v>
      </c>
      <c r="P289">
        <v>55.655502392344403</v>
      </c>
      <c r="Q289">
        <v>-4.4043675355210997E-2</v>
      </c>
    </row>
    <row r="290" spans="1:17" x14ac:dyDescent="0.3">
      <c r="A290" t="s">
        <v>683</v>
      </c>
      <c r="B290" t="s">
        <v>684</v>
      </c>
      <c r="C290" t="s">
        <v>3144</v>
      </c>
      <c r="D290" t="s">
        <v>491</v>
      </c>
      <c r="E290">
        <v>26005.169688639999</v>
      </c>
      <c r="F290">
        <v>2883.7</v>
      </c>
      <c r="G290">
        <v>-25.3928283529734</v>
      </c>
      <c r="H290">
        <v>3.3676757774001</v>
      </c>
      <c r="I290">
        <v>9.1494854881774508</v>
      </c>
      <c r="J290">
        <v>7.0626289198098204</v>
      </c>
      <c r="K290">
        <v>2762.68853062376</v>
      </c>
      <c r="L290">
        <v>2615.35139505606</v>
      </c>
      <c r="M290">
        <v>59.840757915044499</v>
      </c>
      <c r="N290">
        <v>0.64670234017741002</v>
      </c>
      <c r="O290">
        <v>35.104206401498097</v>
      </c>
      <c r="P290">
        <v>42.404938271604898</v>
      </c>
      <c r="Q290">
        <v>9.2825325321343993E-2</v>
      </c>
    </row>
    <row r="291" spans="1:17" x14ac:dyDescent="0.3">
      <c r="A291" t="s">
        <v>685</v>
      </c>
      <c r="B291" t="s">
        <v>686</v>
      </c>
      <c r="C291" t="s">
        <v>3158</v>
      </c>
      <c r="D291" t="s">
        <v>256</v>
      </c>
      <c r="E291">
        <v>25870.054418719999</v>
      </c>
      <c r="F291">
        <v>524.04999999999995</v>
      </c>
      <c r="G291">
        <v>81.607116912707696</v>
      </c>
      <c r="H291">
        <v>-1.5895991961079201</v>
      </c>
      <c r="I291">
        <v>49.763099968393</v>
      </c>
      <c r="J291">
        <v>5.5749717775811503</v>
      </c>
      <c r="K291">
        <v>549.693883354013</v>
      </c>
      <c r="L291">
        <v>459.22884836371401</v>
      </c>
      <c r="M291">
        <v>52.716944073811597</v>
      </c>
      <c r="N291">
        <v>0.534802360175196</v>
      </c>
      <c r="O291">
        <v>31.4187577521229</v>
      </c>
      <c r="P291">
        <v>109.578084383123</v>
      </c>
      <c r="Q291">
        <v>0.23629545512404401</v>
      </c>
    </row>
    <row r="292" spans="1:17" hidden="1" x14ac:dyDescent="0.3">
      <c r="A292" t="s">
        <v>687</v>
      </c>
      <c r="B292" t="s">
        <v>688</v>
      </c>
      <c r="C292" t="s">
        <v>3148</v>
      </c>
      <c r="D292" t="s">
        <v>51</v>
      </c>
      <c r="E292">
        <v>25846.081204679998</v>
      </c>
      <c r="F292">
        <v>1364.4</v>
      </c>
      <c r="G292">
        <v>-18.799119395979499</v>
      </c>
      <c r="H292">
        <v>2.4253122822600002</v>
      </c>
      <c r="I292">
        <v>-4.0963981483285803</v>
      </c>
      <c r="J292">
        <v>2.0266832464534601</v>
      </c>
      <c r="K292">
        <v>1392.7162168993</v>
      </c>
      <c r="M292">
        <v>51.141659874064601</v>
      </c>
      <c r="N292">
        <v>0.88872911817607003</v>
      </c>
      <c r="O292">
        <v>15.801817648783301</v>
      </c>
      <c r="P292">
        <v>11.379591836734599</v>
      </c>
    </row>
    <row r="293" spans="1:17" x14ac:dyDescent="0.3">
      <c r="A293" t="s">
        <v>689</v>
      </c>
      <c r="B293" t="s">
        <v>690</v>
      </c>
      <c r="C293" t="s">
        <v>3158</v>
      </c>
      <c r="D293" t="s">
        <v>169</v>
      </c>
      <c r="E293">
        <v>25682.235924799999</v>
      </c>
      <c r="F293">
        <v>5933.2</v>
      </c>
      <c r="G293">
        <v>77.638898142282898</v>
      </c>
      <c r="H293">
        <v>-15.6702849403522</v>
      </c>
      <c r="I293">
        <v>31.442463607892801</v>
      </c>
      <c r="J293">
        <v>-3.20811593964316</v>
      </c>
      <c r="K293">
        <v>6958.0294709462196</v>
      </c>
      <c r="L293">
        <v>5727.4734902112896</v>
      </c>
      <c r="M293">
        <v>32.532271713307999</v>
      </c>
      <c r="N293">
        <v>1.2787831100747</v>
      </c>
      <c r="O293">
        <v>47.475224162340702</v>
      </c>
      <c r="P293">
        <v>106.87587168758699</v>
      </c>
      <c r="Q293">
        <v>7.0397136704287003E-2</v>
      </c>
    </row>
    <row r="294" spans="1:17" x14ac:dyDescent="0.3">
      <c r="A294" t="s">
        <v>691</v>
      </c>
      <c r="B294" t="s">
        <v>692</v>
      </c>
      <c r="C294" t="s">
        <v>3155</v>
      </c>
      <c r="D294" t="s">
        <v>448</v>
      </c>
      <c r="E294">
        <v>25477.376426145001</v>
      </c>
      <c r="F294">
        <v>343.35</v>
      </c>
      <c r="G294">
        <v>-30.1014064912839</v>
      </c>
      <c r="H294">
        <v>-2.4095786342846899</v>
      </c>
      <c r="I294">
        <v>-22.065482229482701</v>
      </c>
      <c r="J294">
        <v>-1.6178925023222299</v>
      </c>
      <c r="K294">
        <v>371.00789842935302</v>
      </c>
      <c r="L294">
        <v>400.878941769363</v>
      </c>
      <c r="M294">
        <v>47.321322971185701</v>
      </c>
      <c r="N294">
        <v>1.86538193019709</v>
      </c>
      <c r="O294">
        <v>42.129022862967801</v>
      </c>
      <c r="P294">
        <v>5.4838709677419404</v>
      </c>
      <c r="Q294">
        <v>-8.9000170283597996E-2</v>
      </c>
    </row>
    <row r="295" spans="1:17" x14ac:dyDescent="0.3">
      <c r="A295" t="s">
        <v>693</v>
      </c>
      <c r="B295" t="s">
        <v>694</v>
      </c>
      <c r="C295" t="s">
        <v>3148</v>
      </c>
      <c r="D295" t="s">
        <v>259</v>
      </c>
      <c r="E295">
        <v>25396.618867575002</v>
      </c>
      <c r="F295">
        <v>1250.45</v>
      </c>
      <c r="G295">
        <v>-19.2016331842465</v>
      </c>
      <c r="H295">
        <v>3.5358310414615501</v>
      </c>
      <c r="I295">
        <v>0.52215950449339799</v>
      </c>
      <c r="J295">
        <v>-1.95502743356547</v>
      </c>
      <c r="K295">
        <v>1255.9884606493299</v>
      </c>
      <c r="L295">
        <v>1229.8527634991401</v>
      </c>
      <c r="M295">
        <v>43.6694762161708</v>
      </c>
      <c r="N295">
        <v>0.84108048936119695</v>
      </c>
      <c r="O295">
        <v>15.550401855332</v>
      </c>
      <c r="P295">
        <v>15.782407407407399</v>
      </c>
      <c r="Q295">
        <v>9.0401769136324001E-2</v>
      </c>
    </row>
    <row r="296" spans="1:17" x14ac:dyDescent="0.3">
      <c r="A296" t="s">
        <v>695</v>
      </c>
      <c r="B296" t="s">
        <v>696</v>
      </c>
      <c r="C296" t="s">
        <v>3158</v>
      </c>
      <c r="D296" t="s">
        <v>398</v>
      </c>
      <c r="E296">
        <v>25396.10205782</v>
      </c>
      <c r="F296">
        <v>5650.85</v>
      </c>
      <c r="G296">
        <v>-9.4128763390053507</v>
      </c>
      <c r="H296">
        <v>-6.26558436507203</v>
      </c>
      <c r="I296">
        <v>3.6292913791706498</v>
      </c>
      <c r="J296">
        <v>-0.35398041575866501</v>
      </c>
      <c r="K296">
        <v>6265.5861144354703</v>
      </c>
      <c r="L296">
        <v>6069.4294493574798</v>
      </c>
      <c r="M296">
        <v>23.691297849166599</v>
      </c>
      <c r="N296">
        <v>0.94860545196313495</v>
      </c>
      <c r="O296">
        <v>27.358715945388699</v>
      </c>
      <c r="P296">
        <v>15.2952338202889</v>
      </c>
      <c r="Q296">
        <v>-1.3408316489892E-2</v>
      </c>
    </row>
    <row r="297" spans="1:17" x14ac:dyDescent="0.3">
      <c r="A297" t="s">
        <v>697</v>
      </c>
      <c r="B297" t="s">
        <v>698</v>
      </c>
      <c r="C297" t="s">
        <v>3152</v>
      </c>
      <c r="D297" t="s">
        <v>166</v>
      </c>
      <c r="E297">
        <v>25352.273196315</v>
      </c>
      <c r="F297">
        <v>797.55</v>
      </c>
      <c r="G297">
        <v>73.557923222235701</v>
      </c>
      <c r="H297">
        <v>23.613174945016301</v>
      </c>
      <c r="I297">
        <v>34.705812696029902</v>
      </c>
      <c r="J297">
        <v>19.361635772958401</v>
      </c>
      <c r="K297">
        <v>711.90764581810595</v>
      </c>
      <c r="L297">
        <v>627.31836010172901</v>
      </c>
      <c r="M297">
        <v>67.663370872456895</v>
      </c>
      <c r="N297">
        <v>3.5850567970326601</v>
      </c>
      <c r="O297">
        <v>10.9648297912356</v>
      </c>
      <c r="P297">
        <v>127.64378478664101</v>
      </c>
      <c r="Q297">
        <v>0.15211210693315799</v>
      </c>
    </row>
    <row r="298" spans="1:17" x14ac:dyDescent="0.3">
      <c r="A298" t="s">
        <v>699</v>
      </c>
      <c r="B298" t="s">
        <v>700</v>
      </c>
      <c r="C298" t="s">
        <v>3152</v>
      </c>
      <c r="D298" t="s">
        <v>166</v>
      </c>
      <c r="E298">
        <v>25249.19714</v>
      </c>
      <c r="F298">
        <v>193.66</v>
      </c>
      <c r="G298">
        <v>144.401125903897</v>
      </c>
      <c r="H298">
        <v>-11.4306619933015</v>
      </c>
      <c r="I298">
        <v>26.590089057862301</v>
      </c>
      <c r="J298">
        <v>-3.4635082486359798</v>
      </c>
      <c r="K298">
        <v>206.709781594102</v>
      </c>
      <c r="L298">
        <v>174.757624988613</v>
      </c>
      <c r="M298">
        <v>48.829001085519401</v>
      </c>
      <c r="N298">
        <v>0.66557107160815698</v>
      </c>
      <c r="O298">
        <v>35.237013322317402</v>
      </c>
      <c r="P298">
        <v>189.91017964071801</v>
      </c>
      <c r="Q298">
        <v>0.160413203113524</v>
      </c>
    </row>
    <row r="299" spans="1:17" x14ac:dyDescent="0.3">
      <c r="A299" t="s">
        <v>701</v>
      </c>
      <c r="B299" t="s">
        <v>702</v>
      </c>
      <c r="C299" t="s">
        <v>3144</v>
      </c>
      <c r="D299" t="s">
        <v>212</v>
      </c>
      <c r="E299">
        <v>25230.624292650002</v>
      </c>
      <c r="F299">
        <v>874.95</v>
      </c>
      <c r="G299">
        <v>73.240374761851498</v>
      </c>
      <c r="H299">
        <v>21.113853676308899</v>
      </c>
      <c r="I299">
        <v>60.555527757409898</v>
      </c>
      <c r="J299">
        <v>6.0749363149911098</v>
      </c>
      <c r="K299">
        <v>779.69644132123403</v>
      </c>
      <c r="L299">
        <v>661.29087745690595</v>
      </c>
      <c r="M299">
        <v>71.342121275592106</v>
      </c>
      <c r="N299">
        <v>0.84237782793878002</v>
      </c>
      <c r="O299">
        <v>2.2229841705240201</v>
      </c>
      <c r="P299">
        <v>96.133154001344906</v>
      </c>
      <c r="Q299">
        <v>2.9143210106286999E-2</v>
      </c>
    </row>
    <row r="300" spans="1:17" x14ac:dyDescent="0.3">
      <c r="A300" t="s">
        <v>703</v>
      </c>
      <c r="B300" t="s">
        <v>704</v>
      </c>
      <c r="C300" t="s">
        <v>3152</v>
      </c>
      <c r="D300" t="s">
        <v>262</v>
      </c>
      <c r="E300">
        <v>25015.49436638</v>
      </c>
      <c r="F300">
        <v>3325.7</v>
      </c>
      <c r="G300">
        <v>-6.3419542126138202</v>
      </c>
      <c r="H300">
        <v>0.75357633658454504</v>
      </c>
      <c r="I300">
        <v>-22.652519993719899</v>
      </c>
      <c r="J300">
        <v>-0.38133037600969799</v>
      </c>
      <c r="K300">
        <v>3504.96526077215</v>
      </c>
      <c r="L300">
        <v>3574.7025805816102</v>
      </c>
      <c r="M300">
        <v>48.206305536978398</v>
      </c>
      <c r="N300">
        <v>1.1165254502265101</v>
      </c>
      <c r="O300">
        <v>44.868749436208901</v>
      </c>
      <c r="P300">
        <v>31.736977619330499</v>
      </c>
      <c r="Q300">
        <v>4.5271970612701003E-2</v>
      </c>
    </row>
    <row r="301" spans="1:17" x14ac:dyDescent="0.3">
      <c r="A301" t="s">
        <v>705</v>
      </c>
      <c r="B301" t="s">
        <v>706</v>
      </c>
      <c r="C301" t="s">
        <v>3155</v>
      </c>
      <c r="D301" t="s">
        <v>707</v>
      </c>
      <c r="E301">
        <v>24875.828943875</v>
      </c>
      <c r="F301">
        <v>361.95</v>
      </c>
      <c r="G301">
        <v>94.128020013197698</v>
      </c>
      <c r="H301">
        <v>9.6942641125343201</v>
      </c>
      <c r="I301">
        <v>82.765132365696701</v>
      </c>
      <c r="J301">
        <v>3.7271964429343898</v>
      </c>
      <c r="K301">
        <v>335.41110630559501</v>
      </c>
      <c r="L301">
        <v>269.96208694675403</v>
      </c>
      <c r="M301">
        <v>61.704442475316696</v>
      </c>
      <c r="N301">
        <v>0.47124192882938098</v>
      </c>
      <c r="O301">
        <v>7.9845282497582604</v>
      </c>
      <c r="P301">
        <v>115.446428571428</v>
      </c>
      <c r="Q301">
        <v>8.2674713995273999E-2</v>
      </c>
    </row>
    <row r="302" spans="1:17" x14ac:dyDescent="0.3">
      <c r="A302" t="s">
        <v>708</v>
      </c>
      <c r="B302" t="s">
        <v>709</v>
      </c>
      <c r="C302" t="s">
        <v>3148</v>
      </c>
      <c r="D302" t="s">
        <v>259</v>
      </c>
      <c r="E302">
        <v>24828.811111160001</v>
      </c>
      <c r="F302">
        <v>2980.6</v>
      </c>
      <c r="G302">
        <v>-5.7147559443956704</v>
      </c>
      <c r="H302">
        <v>-1.4436500020349099</v>
      </c>
      <c r="I302">
        <v>9.4023990322527808</v>
      </c>
      <c r="J302">
        <v>-2.3273675987152398</v>
      </c>
      <c r="K302">
        <v>3146.0160572837299</v>
      </c>
      <c r="L302">
        <v>2931.6055886648101</v>
      </c>
      <c r="M302">
        <v>36.433941507682803</v>
      </c>
      <c r="N302">
        <v>0.59189784810500801</v>
      </c>
      <c r="O302">
        <v>22.5910890424746</v>
      </c>
      <c r="P302">
        <v>53.346709883212398</v>
      </c>
      <c r="Q302">
        <v>-5.3049714555676003E-2</v>
      </c>
    </row>
    <row r="303" spans="1:17" x14ac:dyDescent="0.3">
      <c r="A303" t="s">
        <v>710</v>
      </c>
      <c r="B303" t="s">
        <v>711</v>
      </c>
      <c r="C303" t="s">
        <v>3152</v>
      </c>
      <c r="D303" t="s">
        <v>262</v>
      </c>
      <c r="E303">
        <v>24622.083092519999</v>
      </c>
      <c r="F303">
        <v>4980.3999999999996</v>
      </c>
      <c r="G303">
        <v>-10.792538741065201</v>
      </c>
      <c r="H303">
        <v>-5.9308694875596903E-2</v>
      </c>
      <c r="I303">
        <v>-23.656293783601601</v>
      </c>
      <c r="J303">
        <v>3.9806497131870202</v>
      </c>
      <c r="K303">
        <v>5105.2272359390699</v>
      </c>
      <c r="L303">
        <v>5214.3524334641797</v>
      </c>
      <c r="M303">
        <v>58.732165270666997</v>
      </c>
      <c r="N303">
        <v>1.34319483378269</v>
      </c>
      <c r="O303">
        <v>47.578507750381497</v>
      </c>
      <c r="P303">
        <v>23.752018884333399</v>
      </c>
      <c r="Q303">
        <v>2.5377857864029999E-3</v>
      </c>
    </row>
    <row r="304" spans="1:17" x14ac:dyDescent="0.3">
      <c r="A304" t="s">
        <v>712</v>
      </c>
      <c r="B304" t="s">
        <v>713</v>
      </c>
      <c r="C304" t="s">
        <v>3150</v>
      </c>
      <c r="D304" t="s">
        <v>221</v>
      </c>
      <c r="E304">
        <v>24429.524296200001</v>
      </c>
      <c r="F304">
        <v>1162.5999999999999</v>
      </c>
      <c r="G304">
        <v>-26.132072609828001</v>
      </c>
      <c r="H304">
        <v>-14.492100271192299</v>
      </c>
      <c r="I304">
        <v>-3.76798105975424</v>
      </c>
      <c r="J304">
        <v>-5.6265620998532304</v>
      </c>
      <c r="K304">
        <v>1295.3030880916001</v>
      </c>
      <c r="L304">
        <v>1284.2147305610499</v>
      </c>
      <c r="M304">
        <v>33.119279404554199</v>
      </c>
      <c r="N304">
        <v>0.80098907502019201</v>
      </c>
      <c r="O304">
        <v>29.532943402718001</v>
      </c>
      <c r="P304">
        <v>15.9064852200787</v>
      </c>
      <c r="Q304">
        <v>6.7345866756010004E-3</v>
      </c>
    </row>
    <row r="305" spans="1:17" x14ac:dyDescent="0.3">
      <c r="A305" t="s">
        <v>714</v>
      </c>
      <c r="B305" t="s">
        <v>715</v>
      </c>
      <c r="C305" t="s">
        <v>3148</v>
      </c>
      <c r="D305" t="s">
        <v>259</v>
      </c>
      <c r="E305">
        <v>24338.3063067</v>
      </c>
      <c r="F305">
        <v>488.7</v>
      </c>
      <c r="G305">
        <v>23.6411040089158</v>
      </c>
      <c r="H305">
        <v>7.6194020491232299</v>
      </c>
      <c r="I305">
        <v>24.258110788814299</v>
      </c>
      <c r="J305">
        <v>7.9871923163915897</v>
      </c>
      <c r="K305">
        <v>429.17686122427102</v>
      </c>
      <c r="L305">
        <v>397.95381274822</v>
      </c>
      <c r="M305">
        <v>86.967069365433503</v>
      </c>
      <c r="N305">
        <v>1.43399634305754</v>
      </c>
      <c r="O305">
        <v>14.1804788213627</v>
      </c>
      <c r="P305">
        <v>57.087753134040398</v>
      </c>
      <c r="Q305">
        <v>0.13618585026559801</v>
      </c>
    </row>
    <row r="306" spans="1:17" hidden="1" x14ac:dyDescent="0.3">
      <c r="A306" t="s">
        <v>716</v>
      </c>
      <c r="B306" t="s">
        <v>717</v>
      </c>
      <c r="C306" t="s">
        <v>3159</v>
      </c>
      <c r="D306" t="s">
        <v>125</v>
      </c>
      <c r="E306">
        <v>24306.291004160001</v>
      </c>
      <c r="F306">
        <v>1091.2</v>
      </c>
      <c r="G306">
        <v>-20.348240394307901</v>
      </c>
      <c r="H306">
        <v>4.7132790295759097</v>
      </c>
      <c r="I306">
        <v>-7.0323452463865603</v>
      </c>
      <c r="J306">
        <v>-1.82663682057627</v>
      </c>
      <c r="K306">
        <v>1126.1746508988799</v>
      </c>
      <c r="L306">
        <v>1130.2648749477</v>
      </c>
      <c r="M306">
        <v>52.573686530227398</v>
      </c>
      <c r="N306">
        <v>0.32596350863498802</v>
      </c>
      <c r="O306">
        <v>28.2991202346041</v>
      </c>
      <c r="P306">
        <v>13.672587113912099</v>
      </c>
      <c r="Q306">
        <v>-6.7209134001104995E-2</v>
      </c>
    </row>
    <row r="307" spans="1:17" x14ac:dyDescent="0.3">
      <c r="A307" t="s">
        <v>718</v>
      </c>
      <c r="B307" t="s">
        <v>719</v>
      </c>
      <c r="C307" t="s">
        <v>3148</v>
      </c>
      <c r="D307" t="s">
        <v>51</v>
      </c>
      <c r="E307">
        <v>24272.374167239999</v>
      </c>
      <c r="F307">
        <v>5305.7</v>
      </c>
      <c r="G307">
        <v>10.427507695706799</v>
      </c>
      <c r="H307">
        <v>1.9168031854041001</v>
      </c>
      <c r="I307">
        <v>11.4775098008665</v>
      </c>
      <c r="J307">
        <v>-0.225503005657056</v>
      </c>
      <c r="K307">
        <v>5398.0017291592503</v>
      </c>
      <c r="L307">
        <v>5087.3198683082101</v>
      </c>
      <c r="M307">
        <v>58.958982634548498</v>
      </c>
      <c r="N307">
        <v>0.35072618320322602</v>
      </c>
      <c r="O307">
        <v>21.589045743257198</v>
      </c>
      <c r="P307">
        <v>34.321518987341697</v>
      </c>
      <c r="Q307">
        <v>-4.7225825278054002E-2</v>
      </c>
    </row>
    <row r="308" spans="1:17" x14ac:dyDescent="0.3">
      <c r="A308" t="s">
        <v>720</v>
      </c>
      <c r="B308" t="s">
        <v>721</v>
      </c>
      <c r="C308" t="s">
        <v>3144</v>
      </c>
      <c r="D308" t="s">
        <v>420</v>
      </c>
      <c r="E308">
        <v>24115.873806255</v>
      </c>
      <c r="F308">
        <v>4893.3500000000004</v>
      </c>
      <c r="G308">
        <v>55.444870869801498</v>
      </c>
      <c r="H308">
        <v>12.7604980971236</v>
      </c>
      <c r="I308">
        <v>37.095029715773698</v>
      </c>
      <c r="J308">
        <v>5.7650661413703999</v>
      </c>
      <c r="K308">
        <v>4520.0943810233803</v>
      </c>
      <c r="L308">
        <v>3915.8455796431199</v>
      </c>
      <c r="M308">
        <v>72.778591205591297</v>
      </c>
      <c r="N308">
        <v>0.97116788969525603</v>
      </c>
      <c r="O308">
        <v>2.4410679800136799</v>
      </c>
      <c r="P308">
        <v>86.908195030652493</v>
      </c>
      <c r="Q308">
        <v>4.6678415480699002E-2</v>
      </c>
    </row>
    <row r="309" spans="1:17" x14ac:dyDescent="0.3">
      <c r="A309" t="s">
        <v>722</v>
      </c>
      <c r="B309" t="s">
        <v>723</v>
      </c>
      <c r="C309" t="s">
        <v>3152</v>
      </c>
      <c r="D309" t="s">
        <v>468</v>
      </c>
      <c r="E309">
        <v>24043.658759999998</v>
      </c>
      <c r="F309">
        <v>3430.3</v>
      </c>
      <c r="G309">
        <v>-22.236467896589499</v>
      </c>
      <c r="H309">
        <v>0.99064962262164402</v>
      </c>
      <c r="I309">
        <v>-1.0310653181596601</v>
      </c>
      <c r="J309">
        <v>-1.21104399964275</v>
      </c>
      <c r="K309">
        <v>3571.76524100917</v>
      </c>
      <c r="L309">
        <v>3410.9730475101401</v>
      </c>
      <c r="M309">
        <v>39.576990385136</v>
      </c>
      <c r="N309">
        <v>1.26723132145468</v>
      </c>
      <c r="O309">
        <v>15.9811095239483</v>
      </c>
      <c r="P309">
        <v>32.880108464071199</v>
      </c>
      <c r="Q309">
        <v>0.108668472739962</v>
      </c>
    </row>
    <row r="310" spans="1:17" x14ac:dyDescent="0.3">
      <c r="A310" t="s">
        <v>724</v>
      </c>
      <c r="B310" t="s">
        <v>725</v>
      </c>
      <c r="C310" t="s">
        <v>3148</v>
      </c>
      <c r="D310" t="s">
        <v>51</v>
      </c>
      <c r="E310">
        <v>23955.049563150002</v>
      </c>
      <c r="F310">
        <v>1337.45</v>
      </c>
      <c r="G310">
        <v>54.334986677675502</v>
      </c>
      <c r="H310">
        <v>6.4617500034345499</v>
      </c>
      <c r="I310">
        <v>25.077536387294298</v>
      </c>
      <c r="J310">
        <v>-3.8570529116262402</v>
      </c>
      <c r="K310">
        <v>1389.84556679258</v>
      </c>
      <c r="L310">
        <v>1237.0840365845099</v>
      </c>
      <c r="M310">
        <v>32.8383854091202</v>
      </c>
      <c r="N310">
        <v>0.80837134994440196</v>
      </c>
      <c r="O310">
        <v>22.546637257467498</v>
      </c>
      <c r="P310">
        <v>77.746029636520603</v>
      </c>
      <c r="Q310">
        <v>3.7149017916356997E-2</v>
      </c>
    </row>
    <row r="311" spans="1:17" x14ac:dyDescent="0.3">
      <c r="A311" t="s">
        <v>726</v>
      </c>
      <c r="B311" t="s">
        <v>727</v>
      </c>
      <c r="C311" t="s">
        <v>3150</v>
      </c>
      <c r="D311" t="s">
        <v>221</v>
      </c>
      <c r="E311">
        <v>23695.633663679899</v>
      </c>
      <c r="F311">
        <v>12492.7</v>
      </c>
      <c r="G311">
        <v>-40.592498829165997</v>
      </c>
      <c r="H311">
        <v>-8.7114266828551798</v>
      </c>
      <c r="I311">
        <v>-31.691143367993501</v>
      </c>
      <c r="J311">
        <v>-17.9016550315839</v>
      </c>
      <c r="K311">
        <v>14754.487895672301</v>
      </c>
      <c r="L311">
        <v>15034.5347147473</v>
      </c>
      <c r="M311">
        <v>21.5087102819707</v>
      </c>
      <c r="N311">
        <v>5.3367050733676198</v>
      </c>
      <c r="O311">
        <v>46.085313823272699</v>
      </c>
      <c r="P311">
        <v>2.3563920000655401</v>
      </c>
      <c r="Q311">
        <v>3.1846441500252003E-2</v>
      </c>
    </row>
    <row r="312" spans="1:17" x14ac:dyDescent="0.3">
      <c r="A312" t="s">
        <v>728</v>
      </c>
      <c r="B312" t="s">
        <v>729</v>
      </c>
      <c r="C312" t="s">
        <v>3144</v>
      </c>
      <c r="D312" t="s">
        <v>420</v>
      </c>
      <c r="E312">
        <v>23666.614372799999</v>
      </c>
      <c r="F312">
        <v>6599.6</v>
      </c>
      <c r="G312">
        <v>84.665029021392002</v>
      </c>
      <c r="H312">
        <v>-1.04501853162981</v>
      </c>
      <c r="I312">
        <v>26.348855399397699</v>
      </c>
      <c r="J312">
        <v>-0.24957430588601101</v>
      </c>
      <c r="K312">
        <v>6643.7407692759898</v>
      </c>
      <c r="L312">
        <v>5532.4641710214801</v>
      </c>
      <c r="M312">
        <v>46.492117350100898</v>
      </c>
      <c r="N312">
        <v>0.648192632680618</v>
      </c>
      <c r="O312">
        <v>13.487938662949199</v>
      </c>
      <c r="P312">
        <v>114.272727272727</v>
      </c>
    </row>
    <row r="313" spans="1:17" x14ac:dyDescent="0.3">
      <c r="A313" t="s">
        <v>730</v>
      </c>
      <c r="B313" t="s">
        <v>731</v>
      </c>
      <c r="C313" t="s">
        <v>3145</v>
      </c>
      <c r="D313" t="s">
        <v>641</v>
      </c>
      <c r="E313">
        <v>23492.512066575</v>
      </c>
      <c r="F313">
        <v>1337.25</v>
      </c>
      <c r="G313">
        <v>46.412057315084503</v>
      </c>
      <c r="H313">
        <v>7.97666293362815</v>
      </c>
      <c r="I313">
        <v>9.4033810972852407</v>
      </c>
      <c r="J313">
        <v>2.6196130815997698</v>
      </c>
      <c r="K313">
        <v>1280.0465482058701</v>
      </c>
      <c r="L313">
        <v>1158.9996849031199</v>
      </c>
      <c r="M313">
        <v>59.985908096921001</v>
      </c>
      <c r="N313">
        <v>0.81512113465813496</v>
      </c>
      <c r="O313">
        <v>11.796597494858799</v>
      </c>
      <c r="P313">
        <v>105.335892514395</v>
      </c>
      <c r="Q313">
        <v>0.108310959565575</v>
      </c>
    </row>
    <row r="314" spans="1:17" x14ac:dyDescent="0.3">
      <c r="A314" t="s">
        <v>732</v>
      </c>
      <c r="B314" t="s">
        <v>733</v>
      </c>
      <c r="C314" t="s">
        <v>3156</v>
      </c>
      <c r="D314" t="s">
        <v>224</v>
      </c>
      <c r="E314">
        <v>23438.649541359999</v>
      </c>
      <c r="F314">
        <v>374.8</v>
      </c>
      <c r="G314">
        <v>34.536034851452598</v>
      </c>
      <c r="H314">
        <v>3.0331239849606102</v>
      </c>
      <c r="I314">
        <v>-17.4312231542552</v>
      </c>
      <c r="J314">
        <v>0.26219677872271102</v>
      </c>
      <c r="K314">
        <v>375.40434668812702</v>
      </c>
      <c r="L314">
        <v>377.66110733384397</v>
      </c>
      <c r="M314">
        <v>64.615551380165897</v>
      </c>
      <c r="N314">
        <v>0.74828285149419205</v>
      </c>
      <c r="O314">
        <v>33.991462113127</v>
      </c>
      <c r="P314">
        <v>68.487300516970095</v>
      </c>
      <c r="Q314">
        <v>0.124222397875849</v>
      </c>
    </row>
    <row r="315" spans="1:17" x14ac:dyDescent="0.3">
      <c r="A315" t="s">
        <v>734</v>
      </c>
      <c r="B315" t="s">
        <v>735</v>
      </c>
      <c r="C315" t="s">
        <v>3153</v>
      </c>
      <c r="D315" t="s">
        <v>271</v>
      </c>
      <c r="E315">
        <v>23334.90133275</v>
      </c>
      <c r="F315">
        <v>1839.25</v>
      </c>
      <c r="G315">
        <v>-1.88940697746354</v>
      </c>
      <c r="H315">
        <v>-14.665718832567</v>
      </c>
      <c r="I315">
        <v>15.8123046953814</v>
      </c>
      <c r="J315">
        <v>-4.4371957394843404</v>
      </c>
      <c r="K315">
        <v>2021.4060662684401</v>
      </c>
      <c r="L315">
        <v>1872.3053533529301</v>
      </c>
      <c r="M315">
        <v>45.637193008734499</v>
      </c>
      <c r="N315">
        <v>0.660834490555406</v>
      </c>
      <c r="O315">
        <v>33.190159032214197</v>
      </c>
      <c r="P315">
        <v>55.067026389006003</v>
      </c>
      <c r="Q315">
        <v>-6.2370404489067999E-2</v>
      </c>
    </row>
    <row r="316" spans="1:17" x14ac:dyDescent="0.3">
      <c r="A316" t="s">
        <v>736</v>
      </c>
      <c r="B316" t="s">
        <v>737</v>
      </c>
      <c r="C316" t="s">
        <v>3152</v>
      </c>
      <c r="D316" t="s">
        <v>117</v>
      </c>
      <c r="E316">
        <v>23249.58497254</v>
      </c>
      <c r="F316">
        <v>836.2</v>
      </c>
      <c r="G316">
        <v>67.296996884893503</v>
      </c>
      <c r="H316">
        <v>7.3336579389584298</v>
      </c>
      <c r="I316">
        <v>29.588198424838001</v>
      </c>
      <c r="J316">
        <v>0.59569655022286605</v>
      </c>
      <c r="K316">
        <v>836.30205586795898</v>
      </c>
      <c r="L316">
        <v>732.11984929078096</v>
      </c>
      <c r="M316">
        <v>54.656184441215501</v>
      </c>
      <c r="N316">
        <v>0.38724450283006001</v>
      </c>
      <c r="O316">
        <v>14.434345850274999</v>
      </c>
      <c r="P316">
        <v>89.057200994799899</v>
      </c>
      <c r="Q316">
        <v>0.118842226199976</v>
      </c>
    </row>
    <row r="317" spans="1:17" x14ac:dyDescent="0.3">
      <c r="A317" t="s">
        <v>738</v>
      </c>
      <c r="B317" t="s">
        <v>739</v>
      </c>
      <c r="C317" t="s">
        <v>3150</v>
      </c>
      <c r="D317" t="s">
        <v>530</v>
      </c>
      <c r="E317">
        <v>23146.30265826</v>
      </c>
      <c r="F317">
        <v>1269.95</v>
      </c>
      <c r="G317">
        <v>61.058094707084699</v>
      </c>
      <c r="H317">
        <v>2.0066876827708402</v>
      </c>
      <c r="I317">
        <v>-2.6953087421166599</v>
      </c>
      <c r="J317">
        <v>-0.54748962775852195</v>
      </c>
      <c r="K317">
        <v>1330.25723640671</v>
      </c>
      <c r="L317">
        <v>1245.3891520837701</v>
      </c>
      <c r="M317">
        <v>50.280142027071797</v>
      </c>
      <c r="N317">
        <v>0.73890503086032699</v>
      </c>
      <c r="O317">
        <v>39.844088349934999</v>
      </c>
      <c r="P317">
        <v>87.405002582454003</v>
      </c>
      <c r="Q317">
        <v>7.6974001422584995E-2</v>
      </c>
    </row>
    <row r="318" spans="1:17" x14ac:dyDescent="0.3">
      <c r="A318" t="s">
        <v>740</v>
      </c>
      <c r="B318" t="s">
        <v>741</v>
      </c>
      <c r="C318" t="s">
        <v>3152</v>
      </c>
      <c r="D318" t="s">
        <v>262</v>
      </c>
      <c r="E318">
        <v>23123.871999999999</v>
      </c>
      <c r="F318">
        <v>2088.5</v>
      </c>
      <c r="G318">
        <v>-19.951333460675698</v>
      </c>
      <c r="H318">
        <v>-3.6303075997046799</v>
      </c>
      <c r="I318">
        <v>-17.150715561979901</v>
      </c>
      <c r="J318">
        <v>-1.2963479307801</v>
      </c>
      <c r="K318">
        <v>2242.04368005375</v>
      </c>
      <c r="L318">
        <v>2322.3798544102101</v>
      </c>
      <c r="M318">
        <v>43.857107153015697</v>
      </c>
      <c r="N318">
        <v>1.47743662851361</v>
      </c>
      <c r="O318">
        <v>41.728513287048102</v>
      </c>
      <c r="P318">
        <v>11.3747866894198</v>
      </c>
      <c r="Q318">
        <v>-1.3325441289900001E-3</v>
      </c>
    </row>
    <row r="319" spans="1:17" x14ac:dyDescent="0.3">
      <c r="A319" t="s">
        <v>742</v>
      </c>
      <c r="B319" t="s">
        <v>743</v>
      </c>
      <c r="C319" t="s">
        <v>3149</v>
      </c>
      <c r="D319" t="s">
        <v>57</v>
      </c>
      <c r="E319">
        <v>23112.646017479899</v>
      </c>
      <c r="F319">
        <v>174.36</v>
      </c>
      <c r="G319">
        <v>59.290708178082703</v>
      </c>
      <c r="H319">
        <v>-2.80404264355517</v>
      </c>
      <c r="I319">
        <v>18.479249215277601</v>
      </c>
      <c r="J319">
        <v>-0.20382276404284599</v>
      </c>
      <c r="K319">
        <v>182.62363000197101</v>
      </c>
      <c r="L319">
        <v>163.21173122267101</v>
      </c>
      <c r="M319">
        <v>44.1830216655</v>
      </c>
      <c r="N319">
        <v>0.63899258157459304</v>
      </c>
      <c r="O319">
        <v>21.868547832071499</v>
      </c>
      <c r="P319">
        <v>80.683937823834199</v>
      </c>
      <c r="Q319">
        <v>7.5255553907770001E-2</v>
      </c>
    </row>
    <row r="320" spans="1:17" x14ac:dyDescent="0.3">
      <c r="A320" t="s">
        <v>744</v>
      </c>
      <c r="B320" t="s">
        <v>745</v>
      </c>
      <c r="C320" t="s">
        <v>3151</v>
      </c>
      <c r="D320" t="s">
        <v>72</v>
      </c>
      <c r="E320">
        <v>23036.144126200001</v>
      </c>
      <c r="F320">
        <v>974.9</v>
      </c>
      <c r="G320">
        <v>-19.889029785588299</v>
      </c>
      <c r="H320">
        <v>15.8968260839079</v>
      </c>
      <c r="I320">
        <v>23.314407772292199</v>
      </c>
      <c r="J320">
        <v>6.4184852938552597</v>
      </c>
      <c r="K320">
        <v>883.38904022034399</v>
      </c>
      <c r="L320">
        <v>856.53341078281596</v>
      </c>
      <c r="M320">
        <v>75.013146059802807</v>
      </c>
      <c r="N320">
        <v>1.58637366945745</v>
      </c>
      <c r="O320">
        <v>8.5444660990870993</v>
      </c>
      <c r="P320">
        <v>39.271428571428501</v>
      </c>
      <c r="Q320">
        <v>-4.2803950529239999E-2</v>
      </c>
    </row>
    <row r="321" spans="1:17" hidden="1" x14ac:dyDescent="0.3">
      <c r="A321" t="s">
        <v>746</v>
      </c>
      <c r="B321" t="s">
        <v>747</v>
      </c>
      <c r="C321" t="s">
        <v>3159</v>
      </c>
      <c r="D321" t="s">
        <v>748</v>
      </c>
      <c r="E321">
        <v>23025.673136879999</v>
      </c>
      <c r="F321">
        <v>91.53</v>
      </c>
      <c r="G321">
        <v>39.672556630315398</v>
      </c>
      <c r="H321">
        <v>4.1210330915497</v>
      </c>
      <c r="I321">
        <v>-4.7876466506403199</v>
      </c>
      <c r="J321">
        <v>2.7117065564767699</v>
      </c>
      <c r="K321">
        <v>93.674990991143602</v>
      </c>
      <c r="L321">
        <v>88.985414420273997</v>
      </c>
      <c r="M321">
        <v>50.681017208567297</v>
      </c>
      <c r="N321">
        <v>0.74671297334791797</v>
      </c>
      <c r="O321">
        <v>16.464547143013199</v>
      </c>
      <c r="P321">
        <v>63.155080213903702</v>
      </c>
      <c r="Q321">
        <v>2.0612820630179999E-2</v>
      </c>
    </row>
    <row r="322" spans="1:17" x14ac:dyDescent="0.3">
      <c r="A322" t="s">
        <v>749</v>
      </c>
      <c r="B322" t="s">
        <v>750</v>
      </c>
      <c r="C322" t="s">
        <v>3148</v>
      </c>
      <c r="D322" t="s">
        <v>259</v>
      </c>
      <c r="E322">
        <v>22971.976258350001</v>
      </c>
      <c r="F322">
        <v>574.1</v>
      </c>
      <c r="G322">
        <v>33.181176015758098</v>
      </c>
      <c r="H322">
        <v>13.2784236453926</v>
      </c>
      <c r="I322">
        <v>50.6836868680926</v>
      </c>
      <c r="J322">
        <v>1.62310188791983</v>
      </c>
      <c r="K322">
        <v>547.71050072231003</v>
      </c>
      <c r="L322">
        <v>474.71182633652199</v>
      </c>
      <c r="M322">
        <v>49.633800983459302</v>
      </c>
      <c r="N322">
        <v>1.3781647950323399</v>
      </c>
      <c r="O322">
        <v>7.1241943912210202</v>
      </c>
      <c r="P322">
        <v>64.028571428571396</v>
      </c>
      <c r="Q322">
        <v>8.9315716445222001E-2</v>
      </c>
    </row>
    <row r="323" spans="1:17" x14ac:dyDescent="0.3">
      <c r="A323" t="s">
        <v>751</v>
      </c>
      <c r="B323" t="s">
        <v>752</v>
      </c>
      <c r="C323" t="s">
        <v>3144</v>
      </c>
      <c r="D323" t="s">
        <v>567</v>
      </c>
      <c r="E323">
        <v>22954.51745734</v>
      </c>
      <c r="F323">
        <v>883.4</v>
      </c>
      <c r="G323">
        <v>-8.055419044452</v>
      </c>
      <c r="H323">
        <v>-6.1800948186841698</v>
      </c>
      <c r="I323">
        <v>7.6523906804494501</v>
      </c>
      <c r="J323">
        <v>-0.93441670986301095</v>
      </c>
      <c r="K323">
        <v>925.08718143852502</v>
      </c>
      <c r="L323">
        <v>850.15022457657199</v>
      </c>
      <c r="M323">
        <v>44.352218210280903</v>
      </c>
      <c r="N323">
        <v>0.75268927217570802</v>
      </c>
      <c r="O323">
        <v>36.087842426986597</v>
      </c>
      <c r="P323">
        <v>46.2582781456953</v>
      </c>
      <c r="Q323">
        <v>6.2751155362944996E-2</v>
      </c>
    </row>
    <row r="324" spans="1:17" x14ac:dyDescent="0.3">
      <c r="A324" t="s">
        <v>753</v>
      </c>
      <c r="B324" t="s">
        <v>754</v>
      </c>
      <c r="C324" t="s">
        <v>3157</v>
      </c>
      <c r="D324" t="s">
        <v>136</v>
      </c>
      <c r="E324">
        <v>22829.755031575001</v>
      </c>
      <c r="F324">
        <v>667.75</v>
      </c>
      <c r="G324">
        <v>144.48131905769</v>
      </c>
      <c r="H324">
        <v>2.9443493481520999</v>
      </c>
      <c r="I324">
        <v>73.157660895603996</v>
      </c>
      <c r="J324">
        <v>9.4951809951037802E-2</v>
      </c>
      <c r="K324">
        <v>684.14979619548899</v>
      </c>
      <c r="L324">
        <v>532.78748077860996</v>
      </c>
      <c r="M324">
        <v>39.609904264087099</v>
      </c>
      <c r="N324">
        <v>0.63475132094499198</v>
      </c>
      <c r="O324">
        <v>19.243728940471701</v>
      </c>
      <c r="P324">
        <v>168.172690763052</v>
      </c>
      <c r="Q324">
        <v>0.247407450992568</v>
      </c>
    </row>
    <row r="325" spans="1:17" x14ac:dyDescent="0.3">
      <c r="A325" t="s">
        <v>755</v>
      </c>
      <c r="B325" t="s">
        <v>756</v>
      </c>
      <c r="C325" t="s">
        <v>3143</v>
      </c>
      <c r="D325" t="s">
        <v>757</v>
      </c>
      <c r="E325">
        <v>22458.5331706</v>
      </c>
      <c r="F325">
        <v>1600.1</v>
      </c>
      <c r="G325">
        <v>24.029339557423199</v>
      </c>
      <c r="H325">
        <v>12.4358131113722</v>
      </c>
      <c r="I325">
        <v>30.166213925505399</v>
      </c>
      <c r="J325">
        <v>-0.73124768475421298</v>
      </c>
      <c r="K325">
        <v>1555.5825017339</v>
      </c>
      <c r="L325">
        <v>1399.7831166680201</v>
      </c>
      <c r="M325">
        <v>57.976020217368699</v>
      </c>
      <c r="N325">
        <v>1.23830847645322</v>
      </c>
      <c r="O325">
        <v>7.1808011999250096</v>
      </c>
      <c r="P325">
        <v>60.298537367260998</v>
      </c>
      <c r="Q325">
        <v>2.941406198355E-2</v>
      </c>
    </row>
    <row r="326" spans="1:17" x14ac:dyDescent="0.3">
      <c r="A326" t="s">
        <v>758</v>
      </c>
      <c r="B326" t="s">
        <v>759</v>
      </c>
      <c r="C326" t="s">
        <v>3142</v>
      </c>
      <c r="D326" t="s">
        <v>188</v>
      </c>
      <c r="E326">
        <v>22361.525556000001</v>
      </c>
      <c r="F326">
        <v>319.45</v>
      </c>
      <c r="G326">
        <v>-38.226652767218603</v>
      </c>
      <c r="H326">
        <v>-21.3215039921756</v>
      </c>
      <c r="I326">
        <v>-36.902808602802502</v>
      </c>
      <c r="J326">
        <v>-1.3248991412584901</v>
      </c>
      <c r="K326">
        <v>431.89468782039398</v>
      </c>
      <c r="L326">
        <v>469.38859728027398</v>
      </c>
      <c r="M326">
        <v>20.218074340988299</v>
      </c>
      <c r="N326">
        <v>2.79167109206043</v>
      </c>
      <c r="O326">
        <v>78.541242760995402</v>
      </c>
      <c r="P326">
        <v>4.36131983012086</v>
      </c>
      <c r="Q326">
        <v>-8.7693924319368996E-2</v>
      </c>
    </row>
    <row r="327" spans="1:17" hidden="1" x14ac:dyDescent="0.3">
      <c r="A327" t="s">
        <v>760</v>
      </c>
      <c r="B327" t="s">
        <v>761</v>
      </c>
      <c r="C327" t="s">
        <v>3159</v>
      </c>
      <c r="D327" t="s">
        <v>117</v>
      </c>
      <c r="E327">
        <v>22350.0465554</v>
      </c>
      <c r="F327">
        <v>367.75</v>
      </c>
      <c r="G327">
        <v>-3.4150025279855698</v>
      </c>
      <c r="H327">
        <v>15.699282938958399</v>
      </c>
      <c r="I327">
        <v>-21.403486781237699</v>
      </c>
      <c r="J327">
        <v>-1.1529606655911799</v>
      </c>
      <c r="K327">
        <v>367.386632678436</v>
      </c>
      <c r="L327">
        <v>387.70073071798703</v>
      </c>
      <c r="M327">
        <v>56.4514205025501</v>
      </c>
      <c r="N327">
        <v>0.97964380032795095</v>
      </c>
      <c r="O327">
        <v>56.9952413324269</v>
      </c>
      <c r="P327">
        <v>21.4498018494055</v>
      </c>
      <c r="Q327">
        <v>4.3100982382968001E-2</v>
      </c>
    </row>
    <row r="328" spans="1:17" x14ac:dyDescent="0.3">
      <c r="A328" t="s">
        <v>762</v>
      </c>
      <c r="B328" t="s">
        <v>763</v>
      </c>
      <c r="C328" t="s">
        <v>3153</v>
      </c>
      <c r="D328" t="s">
        <v>114</v>
      </c>
      <c r="E328">
        <v>22190.744480400001</v>
      </c>
      <c r="F328">
        <v>274.5</v>
      </c>
      <c r="G328">
        <v>-34.917854495423299</v>
      </c>
      <c r="H328">
        <v>-0.93935442853274698</v>
      </c>
      <c r="I328">
        <v>-4.2270079128908096</v>
      </c>
      <c r="J328">
        <v>3.1816609374740801</v>
      </c>
      <c r="K328">
        <v>280.55550983562603</v>
      </c>
      <c r="L328">
        <v>289.59170395061898</v>
      </c>
      <c r="M328">
        <v>57.668828251461903</v>
      </c>
      <c r="N328">
        <v>0.76313707057307401</v>
      </c>
      <c r="O328">
        <v>30.163934426229499</v>
      </c>
      <c r="P328">
        <v>8.9934484812388398</v>
      </c>
      <c r="Q328">
        <v>-0.11391436546004</v>
      </c>
    </row>
    <row r="329" spans="1:17" x14ac:dyDescent="0.3">
      <c r="A329" t="s">
        <v>764</v>
      </c>
      <c r="B329" t="s">
        <v>765</v>
      </c>
      <c r="C329" t="s">
        <v>3148</v>
      </c>
      <c r="D329" t="s">
        <v>51</v>
      </c>
      <c r="E329">
        <v>22032.058817994999</v>
      </c>
      <c r="F329">
        <v>1356.05</v>
      </c>
      <c r="G329">
        <v>286.12856025356399</v>
      </c>
      <c r="H329">
        <v>26.232269050069501</v>
      </c>
      <c r="I329">
        <v>137.842205931287</v>
      </c>
      <c r="J329">
        <v>11.5199421062377</v>
      </c>
      <c r="K329">
        <v>1134.0478036254101</v>
      </c>
      <c r="L329">
        <v>844.42731982066505</v>
      </c>
      <c r="M329">
        <v>75.620622000577399</v>
      </c>
      <c r="N329">
        <v>1.0888360277371101</v>
      </c>
      <c r="O329">
        <v>2.5035950001843501</v>
      </c>
      <c r="P329">
        <v>319.18083462132898</v>
      </c>
      <c r="Q329">
        <v>0.116112821890809</v>
      </c>
    </row>
    <row r="330" spans="1:17" x14ac:dyDescent="0.3">
      <c r="A330" t="s">
        <v>766</v>
      </c>
      <c r="B330" t="s">
        <v>767</v>
      </c>
      <c r="C330" t="s">
        <v>3148</v>
      </c>
      <c r="D330" t="s">
        <v>51</v>
      </c>
      <c r="E330">
        <v>21288.89141548</v>
      </c>
      <c r="F330">
        <v>16593.2</v>
      </c>
      <c r="G330">
        <v>187.91827175405299</v>
      </c>
      <c r="H330">
        <v>18.272323733613199</v>
      </c>
      <c r="I330">
        <v>163.72277006375299</v>
      </c>
      <c r="J330">
        <v>5.60536273134512</v>
      </c>
      <c r="K330">
        <v>13874.750440437199</v>
      </c>
      <c r="L330">
        <v>10187.2642190239</v>
      </c>
      <c r="M330">
        <v>73.954052185909902</v>
      </c>
      <c r="N330">
        <v>0.87432451771816799</v>
      </c>
      <c r="O330">
        <v>1.7145577706530299</v>
      </c>
      <c r="P330">
        <v>236.84595162452601</v>
      </c>
      <c r="Q330">
        <v>0.19311874964795001</v>
      </c>
    </row>
    <row r="331" spans="1:17" x14ac:dyDescent="0.3">
      <c r="A331" t="s">
        <v>768</v>
      </c>
      <c r="B331" t="s">
        <v>769</v>
      </c>
      <c r="C331" t="s">
        <v>3148</v>
      </c>
      <c r="D331" t="s">
        <v>51</v>
      </c>
      <c r="E331">
        <v>21275.79740748</v>
      </c>
      <c r="F331">
        <v>2033.7</v>
      </c>
      <c r="G331">
        <v>44.768953447643703</v>
      </c>
      <c r="H331">
        <v>18.226919586189499</v>
      </c>
      <c r="I331">
        <v>41.218720904574802</v>
      </c>
      <c r="J331">
        <v>6.0646137052915803</v>
      </c>
      <c r="K331">
        <v>1910.9111684069801</v>
      </c>
      <c r="L331">
        <v>1683.5921618299701</v>
      </c>
      <c r="M331">
        <v>67.092752767713094</v>
      </c>
      <c r="N331">
        <v>0.42042773356947</v>
      </c>
      <c r="O331">
        <v>30.99277179525</v>
      </c>
      <c r="P331">
        <v>66.560196560196502</v>
      </c>
    </row>
    <row r="332" spans="1:17" x14ac:dyDescent="0.3">
      <c r="A332" t="s">
        <v>770</v>
      </c>
      <c r="B332" t="s">
        <v>771</v>
      </c>
      <c r="C332" t="s">
        <v>3158</v>
      </c>
      <c r="D332" t="s">
        <v>169</v>
      </c>
      <c r="E332">
        <v>21270.048690975</v>
      </c>
      <c r="F332">
        <v>7224.45</v>
      </c>
      <c r="G332">
        <v>-7.4264900534681004</v>
      </c>
      <c r="H332">
        <v>0.35700857526117502</v>
      </c>
      <c r="I332">
        <v>18.929927751022099</v>
      </c>
      <c r="J332">
        <v>-1.09096519251293</v>
      </c>
      <c r="K332">
        <v>7566.8793586557003</v>
      </c>
      <c r="L332">
        <v>7184.6712069352297</v>
      </c>
      <c r="M332">
        <v>37.018717155443902</v>
      </c>
      <c r="N332">
        <v>0.47214062518201499</v>
      </c>
      <c r="O332">
        <v>13.226612406480699</v>
      </c>
      <c r="P332">
        <v>39.606945128844302</v>
      </c>
      <c r="Q332">
        <v>-9.3493189458575002E-2</v>
      </c>
    </row>
    <row r="333" spans="1:17" x14ac:dyDescent="0.3">
      <c r="A333" t="s">
        <v>772</v>
      </c>
      <c r="B333" t="s">
        <v>773</v>
      </c>
      <c r="C333" t="s">
        <v>3148</v>
      </c>
      <c r="D333" t="s">
        <v>51</v>
      </c>
      <c r="E333">
        <v>21247.490888779899</v>
      </c>
      <c r="F333">
        <v>1080.95</v>
      </c>
      <c r="G333">
        <v>30.8876102737777</v>
      </c>
      <c r="H333">
        <v>5.8753445418292403</v>
      </c>
      <c r="I333">
        <v>10.763346266652499</v>
      </c>
      <c r="J333">
        <v>2.1128001794724098</v>
      </c>
      <c r="K333">
        <v>1100.2643396918299</v>
      </c>
      <c r="L333">
        <v>1032.1881283519499</v>
      </c>
      <c r="M333">
        <v>55.482133914236499</v>
      </c>
      <c r="N333">
        <v>0.32558374421126501</v>
      </c>
      <c r="O333">
        <v>20.625375826818999</v>
      </c>
      <c r="P333">
        <v>51.234697446659602</v>
      </c>
      <c r="Q333">
        <v>1.1112448898374001E-2</v>
      </c>
    </row>
    <row r="334" spans="1:17" x14ac:dyDescent="0.3">
      <c r="A334" t="s">
        <v>774</v>
      </c>
      <c r="B334" t="s">
        <v>775</v>
      </c>
      <c r="C334" t="s">
        <v>3152</v>
      </c>
      <c r="D334" t="s">
        <v>776</v>
      </c>
      <c r="E334">
        <v>20957.468679129899</v>
      </c>
      <c r="F334">
        <v>493.7</v>
      </c>
      <c r="G334">
        <v>21.510381329133399</v>
      </c>
      <c r="H334">
        <v>5.2537760470369097</v>
      </c>
      <c r="I334">
        <v>-15.0685604943495</v>
      </c>
      <c r="J334">
        <v>5.1102607086177896</v>
      </c>
      <c r="K334">
        <v>494.27110843013799</v>
      </c>
      <c r="L334">
        <v>486.15476433444599</v>
      </c>
      <c r="M334">
        <v>67.520894801774801</v>
      </c>
      <c r="N334">
        <v>0.95508658390710499</v>
      </c>
      <c r="O334">
        <v>51.5292687867125</v>
      </c>
      <c r="P334">
        <v>64.292845257903394</v>
      </c>
      <c r="Q334">
        <v>0.23201037213613501</v>
      </c>
    </row>
    <row r="335" spans="1:17" x14ac:dyDescent="0.3">
      <c r="A335" t="s">
        <v>777</v>
      </c>
      <c r="B335" t="s">
        <v>778</v>
      </c>
      <c r="C335" t="s">
        <v>3143</v>
      </c>
      <c r="D335" t="s">
        <v>249</v>
      </c>
      <c r="E335">
        <v>20450.40639516</v>
      </c>
      <c r="F335">
        <v>1857.8</v>
      </c>
      <c r="G335">
        <v>-20.463463780940199</v>
      </c>
      <c r="H335">
        <v>6.8248258657944696</v>
      </c>
      <c r="I335">
        <v>-1.16824344271492</v>
      </c>
      <c r="J335">
        <v>1.51520525824607</v>
      </c>
      <c r="K335">
        <v>1857.0617920055299</v>
      </c>
      <c r="L335">
        <v>1858.17103940113</v>
      </c>
      <c r="M335">
        <v>54.993436630505798</v>
      </c>
      <c r="N335">
        <v>0.80080564399866205</v>
      </c>
      <c r="O335">
        <v>32.358165572182102</v>
      </c>
      <c r="P335">
        <v>12.4916742355434</v>
      </c>
      <c r="Q335">
        <v>6.3738161459984996E-2</v>
      </c>
    </row>
    <row r="336" spans="1:17" x14ac:dyDescent="0.3">
      <c r="A336" t="s">
        <v>779</v>
      </c>
      <c r="B336" t="s">
        <v>780</v>
      </c>
      <c r="C336" t="s">
        <v>3153</v>
      </c>
      <c r="D336" t="s">
        <v>271</v>
      </c>
      <c r="E336">
        <v>20239.606962850001</v>
      </c>
      <c r="F336">
        <v>5992.25</v>
      </c>
      <c r="G336">
        <v>86.461014782123698</v>
      </c>
      <c r="H336">
        <v>8.3710128736481693</v>
      </c>
      <c r="I336">
        <v>63.3063714260919</v>
      </c>
      <c r="J336">
        <v>1.1649283579017801E-2</v>
      </c>
      <c r="K336">
        <v>5721.8891726913098</v>
      </c>
      <c r="L336">
        <v>4588.7598595530899</v>
      </c>
      <c r="M336">
        <v>36.536299308081901</v>
      </c>
      <c r="N336">
        <v>0.81074439671126897</v>
      </c>
      <c r="O336">
        <v>19.470983353498202</v>
      </c>
      <c r="P336">
        <v>100.24227234753501</v>
      </c>
      <c r="Q336">
        <v>5.7575831155404003E-2</v>
      </c>
    </row>
    <row r="337" spans="1:17" x14ac:dyDescent="0.3">
      <c r="A337" t="s">
        <v>781</v>
      </c>
      <c r="B337" t="s">
        <v>782</v>
      </c>
      <c r="C337" t="s">
        <v>3152</v>
      </c>
      <c r="D337" t="s">
        <v>117</v>
      </c>
      <c r="E337">
        <v>20192.914892609999</v>
      </c>
      <c r="F337">
        <v>769.95</v>
      </c>
      <c r="G337">
        <v>28.018783846112399</v>
      </c>
      <c r="H337">
        <v>11.094375439858601</v>
      </c>
      <c r="I337">
        <v>23.703462711305701</v>
      </c>
      <c r="J337">
        <v>8.7653994950554708</v>
      </c>
      <c r="K337">
        <v>716.90787432581999</v>
      </c>
      <c r="L337">
        <v>631.04871122688098</v>
      </c>
      <c r="M337">
        <v>69.339395171246494</v>
      </c>
      <c r="N337">
        <v>0.913674634528157</v>
      </c>
      <c r="O337">
        <v>4.6821222157282696</v>
      </c>
      <c r="P337">
        <v>74.929001476769301</v>
      </c>
      <c r="Q337">
        <v>0.15455955994177201</v>
      </c>
    </row>
    <row r="338" spans="1:17" hidden="1" x14ac:dyDescent="0.3">
      <c r="A338" t="s">
        <v>783</v>
      </c>
      <c r="B338" t="s">
        <v>784</v>
      </c>
      <c r="C338" t="s">
        <v>3159</v>
      </c>
      <c r="D338" t="s">
        <v>136</v>
      </c>
      <c r="E338">
        <v>20173.740000000002</v>
      </c>
      <c r="F338">
        <v>142.99</v>
      </c>
      <c r="G338">
        <v>-12.1945498635401</v>
      </c>
      <c r="H338">
        <v>1.0930125281643399</v>
      </c>
      <c r="I338">
        <v>10.120200300111501</v>
      </c>
      <c r="J338">
        <v>0.13850497688767699</v>
      </c>
      <c r="K338">
        <v>142.65650542261599</v>
      </c>
      <c r="L338">
        <v>137.44952967412399</v>
      </c>
      <c r="M338">
        <v>53.328059728626101</v>
      </c>
      <c r="N338">
        <v>0.44632354027871302</v>
      </c>
      <c r="O338">
        <v>8.2942863137282092</v>
      </c>
      <c r="P338">
        <v>18.910602910602901</v>
      </c>
    </row>
    <row r="339" spans="1:17" hidden="1" x14ac:dyDescent="0.3">
      <c r="A339" t="s">
        <v>785</v>
      </c>
      <c r="B339" t="s">
        <v>786</v>
      </c>
      <c r="C339" t="s">
        <v>3159</v>
      </c>
      <c r="D339" t="s">
        <v>136</v>
      </c>
      <c r="E339">
        <v>20155.501969815999</v>
      </c>
      <c r="F339">
        <v>375.31</v>
      </c>
      <c r="G339">
        <v>-3.0228560501654198</v>
      </c>
      <c r="H339">
        <v>3.0367456907052501</v>
      </c>
      <c r="I339">
        <v>6.2184489158088398</v>
      </c>
      <c r="J339">
        <v>-4.8808785189578998</v>
      </c>
      <c r="K339">
        <v>368.02648019348101</v>
      </c>
      <c r="L339">
        <v>349.74523942703001</v>
      </c>
      <c r="M339">
        <v>42.778347382377802</v>
      </c>
      <c r="N339">
        <v>0.86691045940081402</v>
      </c>
      <c r="O339">
        <v>2.5792011936798902</v>
      </c>
      <c r="P339">
        <v>20.970185334407699</v>
      </c>
      <c r="Q339">
        <v>-0.10379904096142301</v>
      </c>
    </row>
    <row r="340" spans="1:17" x14ac:dyDescent="0.3">
      <c r="A340" t="s">
        <v>787</v>
      </c>
      <c r="B340" t="s">
        <v>788</v>
      </c>
      <c r="C340" t="s">
        <v>3146</v>
      </c>
      <c r="D340" t="s">
        <v>125</v>
      </c>
      <c r="E340">
        <v>20080.650836000001</v>
      </c>
      <c r="F340">
        <v>802</v>
      </c>
      <c r="G340">
        <v>29.448100081296499</v>
      </c>
      <c r="H340">
        <v>-4.9434972334553704</v>
      </c>
      <c r="I340">
        <v>39.839807176836601</v>
      </c>
      <c r="J340">
        <v>6.9389267667238403</v>
      </c>
      <c r="K340">
        <v>832.355677776942</v>
      </c>
      <c r="L340">
        <v>729.99155805485202</v>
      </c>
      <c r="M340">
        <v>51.7565927228869</v>
      </c>
      <c r="N340">
        <v>0.656196182335397</v>
      </c>
      <c r="O340">
        <v>25.6795511221945</v>
      </c>
      <c r="P340">
        <v>68.452005881117401</v>
      </c>
      <c r="Q340">
        <v>0.145307734530501</v>
      </c>
    </row>
    <row r="341" spans="1:17" x14ac:dyDescent="0.3">
      <c r="A341" t="s">
        <v>789</v>
      </c>
      <c r="B341" t="s">
        <v>790</v>
      </c>
      <c r="C341" t="s">
        <v>3152</v>
      </c>
      <c r="D341" t="s">
        <v>262</v>
      </c>
      <c r="E341">
        <v>20051.794134039999</v>
      </c>
      <c r="F341">
        <v>633.79999999999995</v>
      </c>
      <c r="G341">
        <v>1.9851833133268599</v>
      </c>
      <c r="H341">
        <v>7.3086216710317196</v>
      </c>
      <c r="I341">
        <v>-1.4173791183983899</v>
      </c>
      <c r="J341">
        <v>12.906812422656699</v>
      </c>
      <c r="K341">
        <v>640.30036219009003</v>
      </c>
      <c r="L341">
        <v>638.65892449842295</v>
      </c>
      <c r="M341">
        <v>58.803090015838798</v>
      </c>
      <c r="N341">
        <v>3.3312957431960601</v>
      </c>
      <c r="O341">
        <v>26.057115809403602</v>
      </c>
      <c r="P341">
        <v>25.978930630093402</v>
      </c>
      <c r="Q341">
        <v>7.4623014252368003E-2</v>
      </c>
    </row>
    <row r="342" spans="1:17" x14ac:dyDescent="0.3">
      <c r="A342" t="s">
        <v>791</v>
      </c>
      <c r="B342" t="s">
        <v>792</v>
      </c>
      <c r="C342" t="s">
        <v>3156</v>
      </c>
      <c r="D342" t="s">
        <v>504</v>
      </c>
      <c r="E342">
        <v>19980.596285192001</v>
      </c>
      <c r="F342">
        <v>165.64</v>
      </c>
      <c r="G342">
        <v>-27.651575264129299</v>
      </c>
      <c r="H342">
        <v>3.2379652268038601</v>
      </c>
      <c r="I342">
        <v>4.9228792372819496</v>
      </c>
      <c r="J342">
        <v>1.0102927055302</v>
      </c>
      <c r="K342">
        <v>172.928460496291</v>
      </c>
      <c r="L342">
        <v>174.280785003586</v>
      </c>
      <c r="M342">
        <v>45.091657778067997</v>
      </c>
      <c r="N342">
        <v>0.44337114869545002</v>
      </c>
      <c r="O342">
        <v>34.472349673991801</v>
      </c>
      <c r="P342">
        <v>16.442882249560601</v>
      </c>
      <c r="Q342">
        <v>-1.6035646697014998E-2</v>
      </c>
    </row>
    <row r="343" spans="1:17" x14ac:dyDescent="0.3">
      <c r="A343" t="s">
        <v>793</v>
      </c>
      <c r="B343" t="s">
        <v>794</v>
      </c>
      <c r="C343" t="s">
        <v>3147</v>
      </c>
      <c r="D343" t="s">
        <v>46</v>
      </c>
      <c r="E343">
        <v>19969.0301916799</v>
      </c>
      <c r="F343">
        <v>212.32</v>
      </c>
      <c r="G343">
        <v>5.4073385952327797</v>
      </c>
      <c r="H343">
        <v>10.3070093966169</v>
      </c>
      <c r="I343">
        <v>-26.0924160718493</v>
      </c>
      <c r="J343">
        <v>10.8742671094434</v>
      </c>
      <c r="K343">
        <v>214.51511243639601</v>
      </c>
      <c r="L343">
        <v>225.27065199219899</v>
      </c>
      <c r="M343">
        <v>67.856566121768495</v>
      </c>
      <c r="N343">
        <v>1.1717483502272601</v>
      </c>
      <c r="O343">
        <v>65.599095704596806</v>
      </c>
      <c r="P343">
        <v>34.763567121548697</v>
      </c>
      <c r="Q343">
        <v>0.150206633718834</v>
      </c>
    </row>
    <row r="344" spans="1:17" x14ac:dyDescent="0.3">
      <c r="A344" t="s">
        <v>795</v>
      </c>
      <c r="B344" t="s">
        <v>796</v>
      </c>
      <c r="C344" t="s">
        <v>3158</v>
      </c>
      <c r="D344" t="s">
        <v>398</v>
      </c>
      <c r="E344">
        <v>19952.484390599999</v>
      </c>
      <c r="F344">
        <v>498</v>
      </c>
      <c r="G344">
        <v>35.298751789409501</v>
      </c>
      <c r="H344">
        <v>9.4884486878570993</v>
      </c>
      <c r="I344">
        <v>18.283262242133599</v>
      </c>
      <c r="J344">
        <v>3.357098573909</v>
      </c>
      <c r="K344">
        <v>485.85618711383103</v>
      </c>
      <c r="L344">
        <v>451.49074927090197</v>
      </c>
      <c r="M344">
        <v>66.4798331516633</v>
      </c>
      <c r="N344">
        <v>0.64394964571264302</v>
      </c>
      <c r="O344">
        <v>15.331325301204799</v>
      </c>
      <c r="P344">
        <v>61.347804957071098</v>
      </c>
      <c r="Q344">
        <v>3.9777154789640001E-3</v>
      </c>
    </row>
    <row r="345" spans="1:17" x14ac:dyDescent="0.3">
      <c r="A345" t="s">
        <v>797</v>
      </c>
      <c r="B345" t="s">
        <v>798</v>
      </c>
      <c r="C345" t="s">
        <v>3152</v>
      </c>
      <c r="D345" t="s">
        <v>468</v>
      </c>
      <c r="E345">
        <v>19877.332090150001</v>
      </c>
      <c r="F345">
        <v>312.25</v>
      </c>
      <c r="G345">
        <v>13.1575025541475</v>
      </c>
      <c r="H345">
        <v>2.6014210968531701</v>
      </c>
      <c r="I345">
        <v>8.0297172921443902</v>
      </c>
      <c r="J345">
        <v>0.29706926746762902</v>
      </c>
      <c r="K345">
        <v>321.78687185003599</v>
      </c>
      <c r="L345">
        <v>292.44083615116602</v>
      </c>
      <c r="M345">
        <v>58.429008707696902</v>
      </c>
      <c r="N345">
        <v>0.54508095432547299</v>
      </c>
      <c r="O345">
        <v>22.9303442754203</v>
      </c>
      <c r="P345">
        <v>64.363732070009206</v>
      </c>
      <c r="Q345">
        <v>0.17752374711378899</v>
      </c>
    </row>
    <row r="346" spans="1:17" x14ac:dyDescent="0.3">
      <c r="A346" t="s">
        <v>799</v>
      </c>
      <c r="B346" t="s">
        <v>800</v>
      </c>
      <c r="C346" t="s">
        <v>3144</v>
      </c>
      <c r="D346" t="s">
        <v>391</v>
      </c>
      <c r="E346">
        <v>19841.777673935001</v>
      </c>
      <c r="F346">
        <v>1155.3499999999999</v>
      </c>
      <c r="G346">
        <v>97.972216363800499</v>
      </c>
      <c r="H346">
        <v>21.106541292258001</v>
      </c>
      <c r="I346">
        <v>49.256519310723696</v>
      </c>
      <c r="J346">
        <v>10.3590919794527</v>
      </c>
      <c r="K346">
        <v>1025.30182378415</v>
      </c>
      <c r="L346">
        <v>850.21595401448099</v>
      </c>
      <c r="M346">
        <v>76.937199234663893</v>
      </c>
      <c r="N346">
        <v>0.85467966011732399</v>
      </c>
      <c r="O346">
        <v>2.9125373263513201</v>
      </c>
      <c r="P346">
        <v>153.22739726027299</v>
      </c>
    </row>
    <row r="347" spans="1:17" x14ac:dyDescent="0.3">
      <c r="A347" t="s">
        <v>801</v>
      </c>
      <c r="B347" t="s">
        <v>802</v>
      </c>
      <c r="C347" t="s">
        <v>3152</v>
      </c>
      <c r="D347" t="s">
        <v>292</v>
      </c>
      <c r="E347">
        <v>19718.408520000001</v>
      </c>
      <c r="F347">
        <v>1721.35</v>
      </c>
      <c r="G347">
        <v>80.700514464524801</v>
      </c>
      <c r="H347">
        <v>11.770583605713099</v>
      </c>
      <c r="I347">
        <v>18.199249629432099</v>
      </c>
      <c r="J347">
        <v>16.928291976069701</v>
      </c>
      <c r="K347">
        <v>1615.4101214621201</v>
      </c>
      <c r="L347">
        <v>1511.68940060727</v>
      </c>
      <c r="M347">
        <v>77.520794271110603</v>
      </c>
      <c r="N347">
        <v>0.79471019888521899</v>
      </c>
      <c r="O347">
        <v>64.626601214163301</v>
      </c>
      <c r="P347">
        <v>155.601752171653</v>
      </c>
      <c r="Q347">
        <v>0.169213843317672</v>
      </c>
    </row>
    <row r="348" spans="1:17" x14ac:dyDescent="0.3">
      <c r="A348" t="s">
        <v>803</v>
      </c>
      <c r="B348" t="s">
        <v>804</v>
      </c>
      <c r="C348" t="s">
        <v>3142</v>
      </c>
      <c r="D348" t="s">
        <v>256</v>
      </c>
      <c r="E348">
        <v>19649.905280544001</v>
      </c>
      <c r="F348">
        <v>198.66</v>
      </c>
      <c r="G348">
        <v>20.889516222314398</v>
      </c>
      <c r="H348">
        <v>-2.0908654610706301</v>
      </c>
      <c r="I348">
        <v>1.6391258924321901</v>
      </c>
      <c r="J348">
        <v>1.6957490023602799</v>
      </c>
      <c r="K348">
        <v>214.996283909016</v>
      </c>
      <c r="L348">
        <v>214.11042100308401</v>
      </c>
      <c r="M348">
        <v>50.813293525841203</v>
      </c>
      <c r="N348">
        <v>0.99066923963771403</v>
      </c>
      <c r="O348">
        <v>43.159166414980298</v>
      </c>
      <c r="P348">
        <v>44.217785843920097</v>
      </c>
      <c r="Q348">
        <v>3.5748184669435003E-2</v>
      </c>
    </row>
    <row r="349" spans="1:17" x14ac:dyDescent="0.3">
      <c r="A349" t="s">
        <v>805</v>
      </c>
      <c r="B349" t="s">
        <v>806</v>
      </c>
      <c r="C349" t="s">
        <v>3142</v>
      </c>
      <c r="D349" t="s">
        <v>188</v>
      </c>
      <c r="E349">
        <v>19586.597917840001</v>
      </c>
      <c r="F349">
        <v>347.15</v>
      </c>
      <c r="G349">
        <v>0.79552011977822401</v>
      </c>
      <c r="H349">
        <v>-10.3201489230307</v>
      </c>
      <c r="I349">
        <v>14.5061913462585</v>
      </c>
      <c r="J349">
        <v>2.79567855004285</v>
      </c>
      <c r="K349">
        <v>373.89725778706401</v>
      </c>
      <c r="L349">
        <v>353.07745810597498</v>
      </c>
      <c r="M349">
        <v>44.714145898764201</v>
      </c>
      <c r="N349">
        <v>0.36808035790677801</v>
      </c>
      <c r="O349">
        <v>35.301742762494598</v>
      </c>
      <c r="P349">
        <v>33.4935589309747</v>
      </c>
      <c r="Q349">
        <v>-6.8692780312519996E-3</v>
      </c>
    </row>
    <row r="350" spans="1:17" x14ac:dyDescent="0.3">
      <c r="A350" t="s">
        <v>807</v>
      </c>
      <c r="B350" t="s">
        <v>808</v>
      </c>
      <c r="C350" t="s">
        <v>3152</v>
      </c>
      <c r="D350" t="s">
        <v>166</v>
      </c>
      <c r="E350">
        <v>19527.62653845</v>
      </c>
      <c r="F350">
        <v>816.7</v>
      </c>
      <c r="G350">
        <v>123.630000326689</v>
      </c>
      <c r="H350">
        <v>15.4214301433</v>
      </c>
      <c r="I350">
        <v>-0.57681656205987797</v>
      </c>
      <c r="J350">
        <v>11.282131565257901</v>
      </c>
      <c r="K350">
        <v>786.85278696533101</v>
      </c>
      <c r="L350">
        <v>727.46472862945097</v>
      </c>
      <c r="M350">
        <v>62.426357914033296</v>
      </c>
      <c r="N350">
        <v>1.08675884599405</v>
      </c>
      <c r="O350">
        <v>19.995102240724801</v>
      </c>
      <c r="P350">
        <v>146.66263968589499</v>
      </c>
      <c r="Q350">
        <v>0.19605063544493601</v>
      </c>
    </row>
    <row r="351" spans="1:17" x14ac:dyDescent="0.3">
      <c r="A351" t="s">
        <v>809</v>
      </c>
      <c r="B351" t="s">
        <v>810</v>
      </c>
      <c r="C351" t="s">
        <v>3156</v>
      </c>
      <c r="D351" t="s">
        <v>224</v>
      </c>
      <c r="E351">
        <v>19514.337239820001</v>
      </c>
      <c r="F351">
        <v>893.4</v>
      </c>
      <c r="G351">
        <v>29.1160371484942</v>
      </c>
      <c r="H351">
        <v>6.3408490471598302</v>
      </c>
      <c r="I351">
        <v>12.1872624604022</v>
      </c>
      <c r="J351">
        <v>1.9359745593208699</v>
      </c>
      <c r="K351">
        <v>862.23260110094498</v>
      </c>
      <c r="L351">
        <v>807.26487977557099</v>
      </c>
      <c r="M351">
        <v>62.380305409914399</v>
      </c>
      <c r="N351">
        <v>1.2993737315434</v>
      </c>
      <c r="O351">
        <v>7.2308036713678101</v>
      </c>
      <c r="P351">
        <v>59.237144639515101</v>
      </c>
      <c r="Q351">
        <v>0.17820229742212901</v>
      </c>
    </row>
    <row r="352" spans="1:17" x14ac:dyDescent="0.3">
      <c r="A352" t="s">
        <v>811</v>
      </c>
      <c r="B352" t="s">
        <v>812</v>
      </c>
      <c r="C352" t="s">
        <v>3158</v>
      </c>
      <c r="D352" t="s">
        <v>499</v>
      </c>
      <c r="E352">
        <v>19373.55163632</v>
      </c>
      <c r="F352">
        <v>1868.85</v>
      </c>
      <c r="G352">
        <v>-12.1984608354663</v>
      </c>
      <c r="H352">
        <v>-1.5213745285740401</v>
      </c>
      <c r="I352">
        <v>3.3812349800047401</v>
      </c>
      <c r="J352">
        <v>2.61184402112535</v>
      </c>
      <c r="K352">
        <v>1908.3569378467701</v>
      </c>
      <c r="L352">
        <v>1875.90983490798</v>
      </c>
      <c r="M352">
        <v>54.290024243317603</v>
      </c>
      <c r="N352">
        <v>0.59739975748408203</v>
      </c>
      <c r="O352">
        <v>24.675602643336799</v>
      </c>
      <c r="P352">
        <v>27.810832991382799</v>
      </c>
      <c r="Q352">
        <v>-4.5855703490822998E-2</v>
      </c>
    </row>
    <row r="353" spans="1:17" x14ac:dyDescent="0.3">
      <c r="A353" t="s">
        <v>813</v>
      </c>
      <c r="B353" t="s">
        <v>814</v>
      </c>
      <c r="C353" t="s">
        <v>3148</v>
      </c>
      <c r="D353" t="s">
        <v>51</v>
      </c>
      <c r="E353">
        <v>19301.162363520001</v>
      </c>
      <c r="F353">
        <v>1469.6</v>
      </c>
      <c r="G353">
        <v>35.774652943467203</v>
      </c>
      <c r="H353">
        <v>17.189991403215998</v>
      </c>
      <c r="I353">
        <v>58.634041159934696</v>
      </c>
      <c r="J353">
        <v>4.4635014282716297</v>
      </c>
      <c r="K353">
        <v>1337.39329472142</v>
      </c>
      <c r="L353">
        <v>1145.12362834284</v>
      </c>
      <c r="M353">
        <v>57.755976451880102</v>
      </c>
      <c r="N353">
        <v>0.69115915353294899</v>
      </c>
      <c r="O353">
        <v>3.56899836690256</v>
      </c>
      <c r="P353">
        <v>81.622690477661706</v>
      </c>
      <c r="Q353">
        <v>8.1682627373391006E-2</v>
      </c>
    </row>
    <row r="354" spans="1:17" x14ac:dyDescent="0.3">
      <c r="A354" t="s">
        <v>815</v>
      </c>
      <c r="B354" t="s">
        <v>816</v>
      </c>
      <c r="C354" t="s">
        <v>3160</v>
      </c>
      <c r="D354" t="s">
        <v>574</v>
      </c>
      <c r="E354">
        <v>19274.463920139999</v>
      </c>
      <c r="F354">
        <v>614.9</v>
      </c>
      <c r="G354">
        <v>22.285571661984001</v>
      </c>
      <c r="H354">
        <v>31.4644379643767</v>
      </c>
      <c r="I354">
        <v>-5.4888671601563699</v>
      </c>
      <c r="J354">
        <v>12.6962833831588</v>
      </c>
      <c r="K354">
        <v>558.81228898104496</v>
      </c>
      <c r="L354">
        <v>574.54379905786095</v>
      </c>
      <c r="M354">
        <v>75.710650377739697</v>
      </c>
      <c r="N354">
        <v>2.3454246832124199</v>
      </c>
      <c r="O354">
        <v>27.215807448365599</v>
      </c>
      <c r="P354">
        <v>48.8861985472155</v>
      </c>
      <c r="Q354">
        <v>0.14369706363441101</v>
      </c>
    </row>
    <row r="355" spans="1:17" x14ac:dyDescent="0.3">
      <c r="A355" t="s">
        <v>817</v>
      </c>
      <c r="B355" t="s">
        <v>818</v>
      </c>
      <c r="C355" t="s">
        <v>3153</v>
      </c>
      <c r="D355" t="s">
        <v>819</v>
      </c>
      <c r="E355">
        <v>19256.816222450001</v>
      </c>
      <c r="F355">
        <v>1209.05</v>
      </c>
      <c r="G355">
        <v>-26.7763948462268</v>
      </c>
      <c r="H355">
        <v>1.94657513393573</v>
      </c>
      <c r="I355">
        <v>-10.3345612079875</v>
      </c>
      <c r="J355">
        <v>2.20427354989789</v>
      </c>
      <c r="K355">
        <v>1278.3959016452</v>
      </c>
      <c r="L355">
        <v>1321.68901740552</v>
      </c>
      <c r="M355">
        <v>53.1494964586199</v>
      </c>
      <c r="N355">
        <v>0.61808247572396302</v>
      </c>
      <c r="O355">
        <v>30.573590835780099</v>
      </c>
      <c r="P355">
        <v>8.8890890259827895</v>
      </c>
      <c r="Q355">
        <v>-2.3491816199505001E-2</v>
      </c>
    </row>
    <row r="356" spans="1:17" x14ac:dyDescent="0.3">
      <c r="A356" t="s">
        <v>820</v>
      </c>
      <c r="B356" t="s">
        <v>821</v>
      </c>
      <c r="C356" t="s">
        <v>3145</v>
      </c>
      <c r="D356" t="s">
        <v>641</v>
      </c>
      <c r="E356">
        <v>19205.489374027999</v>
      </c>
      <c r="F356">
        <v>133.19</v>
      </c>
      <c r="G356">
        <v>79.976055426938899</v>
      </c>
      <c r="H356">
        <v>18.671120726805299</v>
      </c>
      <c r="I356">
        <v>22.0636493104235</v>
      </c>
      <c r="J356">
        <v>1.89532770541582</v>
      </c>
      <c r="K356">
        <v>130.79729376968601</v>
      </c>
      <c r="L356">
        <v>119.209787487171</v>
      </c>
      <c r="M356">
        <v>66.811327265316805</v>
      </c>
      <c r="N356">
        <v>0.65252749696604495</v>
      </c>
      <c r="O356">
        <v>28.3880171184022</v>
      </c>
      <c r="P356">
        <v>101.95602729340401</v>
      </c>
      <c r="Q356">
        <v>6.3181045389943999E-2</v>
      </c>
    </row>
    <row r="357" spans="1:17" x14ac:dyDescent="0.3">
      <c r="A357" t="s">
        <v>822</v>
      </c>
      <c r="B357" t="s">
        <v>823</v>
      </c>
      <c r="C357" t="s">
        <v>3144</v>
      </c>
      <c r="D357" t="s">
        <v>54</v>
      </c>
      <c r="E357">
        <v>19201.9494615</v>
      </c>
      <c r="F357">
        <v>644.45000000000005</v>
      </c>
      <c r="G357">
        <v>-35.387549058751802</v>
      </c>
      <c r="H357">
        <v>-23.969939115966302</v>
      </c>
      <c r="I357">
        <v>-12.3591610099537</v>
      </c>
      <c r="J357">
        <v>-0.86433973151404597</v>
      </c>
      <c r="K357">
        <v>728.45945627473304</v>
      </c>
      <c r="L357">
        <v>741.99824239106499</v>
      </c>
      <c r="M357">
        <v>47.538899218137303</v>
      </c>
      <c r="N357">
        <v>0.36604923163999398</v>
      </c>
      <c r="O357">
        <v>46.442703080145797</v>
      </c>
      <c r="P357">
        <v>7.3993833847179502</v>
      </c>
      <c r="Q357">
        <v>2.1651088858187E-2</v>
      </c>
    </row>
    <row r="358" spans="1:17" x14ac:dyDescent="0.3">
      <c r="A358" t="s">
        <v>824</v>
      </c>
      <c r="B358" t="s">
        <v>825</v>
      </c>
      <c r="C358" t="s">
        <v>3144</v>
      </c>
      <c r="D358" t="s">
        <v>24</v>
      </c>
      <c r="E358">
        <v>19185.276275519998</v>
      </c>
      <c r="F358">
        <v>238.38</v>
      </c>
      <c r="G358">
        <v>31.815069825886098</v>
      </c>
      <c r="H358">
        <v>8.2507875685880592</v>
      </c>
      <c r="I358">
        <v>15.8504960887847</v>
      </c>
      <c r="J358">
        <v>4.0881310579012702</v>
      </c>
      <c r="K358">
        <v>218.84399412451</v>
      </c>
      <c r="L358">
        <v>201.527342072148</v>
      </c>
      <c r="M358">
        <v>75.1144429193848</v>
      </c>
      <c r="N358">
        <v>1.0509687440567701</v>
      </c>
      <c r="O358">
        <v>0.67958721369243402</v>
      </c>
      <c r="P358">
        <v>58.076923076923002</v>
      </c>
      <c r="Q358">
        <v>0.19671999112227301</v>
      </c>
    </row>
    <row r="359" spans="1:17" x14ac:dyDescent="0.3">
      <c r="A359" t="s">
        <v>826</v>
      </c>
      <c r="B359" t="s">
        <v>827</v>
      </c>
      <c r="C359" t="s">
        <v>3147</v>
      </c>
      <c r="D359" t="s">
        <v>46</v>
      </c>
      <c r="E359">
        <v>19045.726246979899</v>
      </c>
      <c r="F359">
        <v>303.35000000000002</v>
      </c>
      <c r="G359">
        <v>61.823649028020398</v>
      </c>
      <c r="H359">
        <v>9.9266685466535005</v>
      </c>
      <c r="I359">
        <v>4.2644183122666499</v>
      </c>
      <c r="J359">
        <v>5.4343707596930502</v>
      </c>
      <c r="K359">
        <v>299.57648608713203</v>
      </c>
      <c r="L359">
        <v>279.62698361725597</v>
      </c>
      <c r="M359">
        <v>61.880301073116001</v>
      </c>
      <c r="N359">
        <v>0.91574093245017196</v>
      </c>
      <c r="O359">
        <v>20.158233064117301</v>
      </c>
      <c r="P359">
        <v>96.152602651147703</v>
      </c>
      <c r="Q359">
        <v>0.16348414235366401</v>
      </c>
    </row>
    <row r="360" spans="1:17" x14ac:dyDescent="0.3">
      <c r="A360" t="s">
        <v>828</v>
      </c>
      <c r="B360" t="s">
        <v>829</v>
      </c>
      <c r="C360" t="s">
        <v>3148</v>
      </c>
      <c r="D360" t="s">
        <v>51</v>
      </c>
      <c r="E360">
        <v>18823.0752907149</v>
      </c>
      <c r="F360">
        <v>1188.3499999999999</v>
      </c>
      <c r="G360">
        <v>142.50309981043301</v>
      </c>
      <c r="H360">
        <v>10.09180399968</v>
      </c>
      <c r="I360">
        <v>64.509083011536006</v>
      </c>
      <c r="J360">
        <v>-1.98352163437748</v>
      </c>
      <c r="K360">
        <v>1130.38431352007</v>
      </c>
      <c r="L360">
        <v>883.24086448012099</v>
      </c>
      <c r="M360">
        <v>58.415773735116701</v>
      </c>
      <c r="N360">
        <v>0.31675411155431599</v>
      </c>
      <c r="O360">
        <v>10.2284680439264</v>
      </c>
      <c r="P360">
        <v>190.266243282852</v>
      </c>
      <c r="Q360">
        <v>6.9034299594568999E-2</v>
      </c>
    </row>
    <row r="361" spans="1:17" hidden="1" x14ac:dyDescent="0.3">
      <c r="A361" t="s">
        <v>830</v>
      </c>
      <c r="B361" t="s">
        <v>831</v>
      </c>
      <c r="C361" t="s">
        <v>3159</v>
      </c>
      <c r="D361" t="s">
        <v>46</v>
      </c>
      <c r="E361">
        <v>18738.626949450001</v>
      </c>
      <c r="F361">
        <v>509.5</v>
      </c>
      <c r="G361">
        <v>-15.763152151895</v>
      </c>
      <c r="H361">
        <v>18.310863821311301</v>
      </c>
      <c r="I361">
        <v>2.9614474272168199</v>
      </c>
      <c r="J361">
        <v>-0.135090499053649</v>
      </c>
      <c r="M361">
        <v>58.454239733911798</v>
      </c>
      <c r="O361">
        <v>8.4396467124631993</v>
      </c>
      <c r="P361">
        <v>21.237358715050501</v>
      </c>
    </row>
    <row r="362" spans="1:17" x14ac:dyDescent="0.3">
      <c r="A362" t="s">
        <v>832</v>
      </c>
      <c r="B362" t="s">
        <v>833</v>
      </c>
      <c r="C362" t="s">
        <v>3157</v>
      </c>
      <c r="D362" t="s">
        <v>136</v>
      </c>
      <c r="E362">
        <v>18721.644468840001</v>
      </c>
      <c r="F362">
        <v>1332.4</v>
      </c>
      <c r="G362">
        <v>57.419493707798502</v>
      </c>
      <c r="H362">
        <v>-1.7613973570485899</v>
      </c>
      <c r="I362">
        <v>-0.51076105895690105</v>
      </c>
      <c r="J362">
        <v>-1.0087502019546699</v>
      </c>
      <c r="K362">
        <v>1391.0598523645101</v>
      </c>
      <c r="L362">
        <v>1296.98184929643</v>
      </c>
      <c r="M362">
        <v>54.286803610849901</v>
      </c>
      <c r="N362">
        <v>0.68679712501338097</v>
      </c>
      <c r="O362">
        <v>23.611528069648699</v>
      </c>
      <c r="P362">
        <v>79.170308612922696</v>
      </c>
    </row>
    <row r="363" spans="1:17" x14ac:dyDescent="0.3">
      <c r="A363" t="s">
        <v>834</v>
      </c>
      <c r="B363" t="s">
        <v>835</v>
      </c>
      <c r="C363" t="s">
        <v>3147</v>
      </c>
      <c r="D363" t="s">
        <v>310</v>
      </c>
      <c r="E363">
        <v>18571.6563274</v>
      </c>
      <c r="F363">
        <v>1143.25</v>
      </c>
      <c r="G363">
        <v>61.960106474204302</v>
      </c>
      <c r="H363">
        <v>-0.218545441862318</v>
      </c>
      <c r="I363">
        <v>-9.6189590677334298</v>
      </c>
      <c r="J363">
        <v>-6.0249615253995197</v>
      </c>
      <c r="K363">
        <v>1242.14126145362</v>
      </c>
      <c r="L363">
        <v>1163.27480228585</v>
      </c>
      <c r="M363">
        <v>35.3307744428676</v>
      </c>
      <c r="N363">
        <v>0.95454047217988303</v>
      </c>
      <c r="O363">
        <v>26.7439317734528</v>
      </c>
      <c r="P363">
        <v>82.496607869742107</v>
      </c>
      <c r="Q363">
        <v>0.143049918862107</v>
      </c>
    </row>
    <row r="364" spans="1:17" x14ac:dyDescent="0.3">
      <c r="A364" t="s">
        <v>836</v>
      </c>
      <c r="B364" t="s">
        <v>837</v>
      </c>
      <c r="C364" t="s">
        <v>3157</v>
      </c>
      <c r="D364" t="s">
        <v>136</v>
      </c>
      <c r="E364">
        <v>18507.432680214999</v>
      </c>
      <c r="F364">
        <v>1652.9</v>
      </c>
      <c r="G364">
        <v>69.358908933598101</v>
      </c>
      <c r="H364">
        <v>9.0877821231322198</v>
      </c>
      <c r="I364">
        <v>-15.3883509476135</v>
      </c>
      <c r="J364">
        <v>5.4082837107987896</v>
      </c>
      <c r="K364">
        <v>1667.34443401985</v>
      </c>
      <c r="L364">
        <v>1604.8019779132401</v>
      </c>
      <c r="M364">
        <v>61.857325660380297</v>
      </c>
      <c r="N364">
        <v>1.36125486769899</v>
      </c>
      <c r="O364">
        <v>30.7280182389737</v>
      </c>
      <c r="P364">
        <v>94.055793491504204</v>
      </c>
      <c r="Q364">
        <v>7.4908161114588007E-2</v>
      </c>
    </row>
    <row r="365" spans="1:17" x14ac:dyDescent="0.3">
      <c r="A365" t="s">
        <v>838</v>
      </c>
      <c r="B365" t="s">
        <v>839</v>
      </c>
      <c r="C365" t="s">
        <v>3152</v>
      </c>
      <c r="D365" t="s">
        <v>262</v>
      </c>
      <c r="E365">
        <v>18393.48952938</v>
      </c>
      <c r="F365">
        <v>2316.3000000000002</v>
      </c>
      <c r="G365">
        <v>127.12794301058</v>
      </c>
      <c r="H365">
        <v>47.467520168060602</v>
      </c>
      <c r="I365">
        <v>38.274102768811503</v>
      </c>
      <c r="J365">
        <v>5.8106800900329603</v>
      </c>
      <c r="K365">
        <v>1964.2642163459</v>
      </c>
      <c r="L365">
        <v>1682.4600216425299</v>
      </c>
      <c r="M365">
        <v>72.993471654276703</v>
      </c>
      <c r="N365">
        <v>1.72078725339826</v>
      </c>
      <c r="O365">
        <v>15.8744549497042</v>
      </c>
      <c r="P365">
        <v>176.73835125447999</v>
      </c>
      <c r="Q365">
        <v>0.17110244783551701</v>
      </c>
    </row>
    <row r="366" spans="1:17" x14ac:dyDescent="0.3">
      <c r="A366" t="s">
        <v>840</v>
      </c>
      <c r="B366" t="s">
        <v>841</v>
      </c>
      <c r="C366" t="s">
        <v>3153</v>
      </c>
      <c r="D366" t="s">
        <v>120</v>
      </c>
      <c r="E366">
        <v>18288.769995089999</v>
      </c>
      <c r="F366">
        <v>700.35</v>
      </c>
      <c r="G366">
        <v>177.88734206330901</v>
      </c>
      <c r="H366">
        <v>27.1664554479805</v>
      </c>
      <c r="I366">
        <v>168.552944361507</v>
      </c>
      <c r="J366">
        <v>2.81983820818302</v>
      </c>
      <c r="K366">
        <v>620.48761860128502</v>
      </c>
      <c r="L366">
        <v>445.20719025981799</v>
      </c>
      <c r="M366">
        <v>65.603365393426103</v>
      </c>
      <c r="N366">
        <v>0.94230178962087696</v>
      </c>
      <c r="O366">
        <v>2.66295423716713</v>
      </c>
      <c r="P366">
        <v>377.38659214069003</v>
      </c>
      <c r="Q366">
        <v>0.25448117719575503</v>
      </c>
    </row>
    <row r="367" spans="1:17" x14ac:dyDescent="0.3">
      <c r="A367" t="s">
        <v>842</v>
      </c>
      <c r="B367" t="s">
        <v>843</v>
      </c>
      <c r="C367" t="s">
        <v>3153</v>
      </c>
      <c r="D367" t="s">
        <v>234</v>
      </c>
      <c r="E367">
        <v>18284.960809889999</v>
      </c>
      <c r="F367">
        <v>420.3</v>
      </c>
      <c r="G367">
        <v>19.609780404410198</v>
      </c>
      <c r="H367">
        <v>3.7000414341040599</v>
      </c>
      <c r="I367">
        <v>9.2810338220989497</v>
      </c>
      <c r="J367">
        <v>-3.3481023453132601</v>
      </c>
      <c r="K367">
        <v>431.12409885642398</v>
      </c>
      <c r="L367">
        <v>405.21884364197899</v>
      </c>
      <c r="M367">
        <v>51.797207955844101</v>
      </c>
      <c r="N367">
        <v>0.65646322681927705</v>
      </c>
      <c r="O367">
        <v>37.389959552700397</v>
      </c>
      <c r="P367">
        <v>48.332451032292198</v>
      </c>
      <c r="Q367">
        <v>6.1591207730608E-2</v>
      </c>
    </row>
    <row r="368" spans="1:17" x14ac:dyDescent="0.3">
      <c r="A368" t="s">
        <v>844</v>
      </c>
      <c r="B368" t="s">
        <v>845</v>
      </c>
      <c r="C368" t="s">
        <v>3150</v>
      </c>
      <c r="D368" t="s">
        <v>221</v>
      </c>
      <c r="E368">
        <v>18274.503014940001</v>
      </c>
      <c r="F368">
        <v>1545.45</v>
      </c>
      <c r="G368">
        <v>1.3164866548685701</v>
      </c>
      <c r="H368">
        <v>0.21154095244639301</v>
      </c>
      <c r="I368">
        <v>-31.485951694333199</v>
      </c>
      <c r="J368">
        <v>5.7980009177262399</v>
      </c>
      <c r="K368">
        <v>1644.4121826154001</v>
      </c>
      <c r="L368">
        <v>1755.18291855803</v>
      </c>
      <c r="M368">
        <v>59.908799459632498</v>
      </c>
      <c r="N368">
        <v>0.51321563989588603</v>
      </c>
      <c r="O368">
        <v>57.128991555857503</v>
      </c>
      <c r="P368">
        <v>25.442370129870099</v>
      </c>
      <c r="Q368">
        <v>0.13075699038833799</v>
      </c>
    </row>
    <row r="369" spans="1:17" x14ac:dyDescent="0.3">
      <c r="A369" t="s">
        <v>846</v>
      </c>
      <c r="B369" t="s">
        <v>847</v>
      </c>
      <c r="C369" t="s">
        <v>3146</v>
      </c>
      <c r="D369" t="s">
        <v>848</v>
      </c>
      <c r="E369">
        <v>18099.664700820002</v>
      </c>
      <c r="F369">
        <v>2982.45</v>
      </c>
      <c r="G369">
        <v>101.220856652886</v>
      </c>
      <c r="H369">
        <v>17.3603311673048</v>
      </c>
      <c r="I369">
        <v>51.924494667489398</v>
      </c>
      <c r="J369">
        <v>6.3263268309748399</v>
      </c>
      <c r="K369">
        <v>2729.9921524516499</v>
      </c>
      <c r="L369">
        <v>2170.0486689097102</v>
      </c>
      <c r="M369">
        <v>64.1109564782208</v>
      </c>
      <c r="N369">
        <v>1.0527830357663599</v>
      </c>
      <c r="O369">
        <v>3.8206843367030601</v>
      </c>
      <c r="P369">
        <v>143.346116187989</v>
      </c>
    </row>
    <row r="370" spans="1:17" x14ac:dyDescent="0.3">
      <c r="A370" t="s">
        <v>849</v>
      </c>
      <c r="B370" t="s">
        <v>850</v>
      </c>
      <c r="C370" t="s">
        <v>3150</v>
      </c>
      <c r="D370" t="s">
        <v>221</v>
      </c>
      <c r="E370">
        <v>18074.720452164998</v>
      </c>
      <c r="F370">
        <v>476.45</v>
      </c>
      <c r="G370">
        <v>-17.425030177721201</v>
      </c>
      <c r="H370">
        <v>-0.558967933046432</v>
      </c>
      <c r="I370">
        <v>-16.5686547714099</v>
      </c>
      <c r="J370">
        <v>1.0417455396206701</v>
      </c>
      <c r="K370">
        <v>507.15877967405902</v>
      </c>
      <c r="L370">
        <v>519.70319646803705</v>
      </c>
      <c r="M370">
        <v>50.252149240861897</v>
      </c>
      <c r="N370">
        <v>1.7257146631807301</v>
      </c>
      <c r="O370">
        <v>30.6328051212089</v>
      </c>
      <c r="P370">
        <v>17.121435594886901</v>
      </c>
      <c r="Q370">
        <v>6.8140529974041006E-2</v>
      </c>
    </row>
    <row r="371" spans="1:17" hidden="1" x14ac:dyDescent="0.3">
      <c r="A371" t="s">
        <v>851</v>
      </c>
      <c r="B371" t="s">
        <v>852</v>
      </c>
      <c r="C371" t="s">
        <v>3144</v>
      </c>
      <c r="D371" t="s">
        <v>54</v>
      </c>
      <c r="E371">
        <v>17981.209157490001</v>
      </c>
      <c r="F371">
        <v>418.05</v>
      </c>
      <c r="G371">
        <v>8.4351541519731299</v>
      </c>
      <c r="H371">
        <v>2.8432244784289602</v>
      </c>
      <c r="I371">
        <v>21.6639815939626</v>
      </c>
      <c r="J371">
        <v>-2.36929536191009</v>
      </c>
      <c r="K371">
        <v>433.080589888666</v>
      </c>
      <c r="M371">
        <v>44.8706282141573</v>
      </c>
      <c r="N371">
        <v>1.11946867288448</v>
      </c>
      <c r="O371">
        <v>23.621576366463302</v>
      </c>
      <c r="P371">
        <v>43.167808219177999</v>
      </c>
    </row>
    <row r="372" spans="1:17" x14ac:dyDescent="0.3">
      <c r="A372" t="s">
        <v>853</v>
      </c>
      <c r="B372" t="s">
        <v>854</v>
      </c>
      <c r="C372" t="s">
        <v>3144</v>
      </c>
      <c r="D372" t="s">
        <v>491</v>
      </c>
      <c r="E372">
        <v>17888.669461400001</v>
      </c>
      <c r="F372">
        <v>421.45</v>
      </c>
      <c r="G372">
        <v>-47.8608000614731</v>
      </c>
      <c r="H372">
        <v>5.3708651267281198</v>
      </c>
      <c r="I372">
        <v>1.1042031238566601</v>
      </c>
      <c r="J372">
        <v>-1.11482326740149</v>
      </c>
      <c r="K372">
        <v>439.96740014493298</v>
      </c>
      <c r="L372">
        <v>463.46549229406497</v>
      </c>
      <c r="M372">
        <v>49.129300036244302</v>
      </c>
      <c r="N372">
        <v>0.277118108096507</v>
      </c>
      <c r="O372">
        <v>55.503173530928201</v>
      </c>
      <c r="P372">
        <v>38.5072959116603</v>
      </c>
      <c r="Q372">
        <v>2.7997201603242001E-2</v>
      </c>
    </row>
    <row r="373" spans="1:17" x14ac:dyDescent="0.3">
      <c r="A373" t="s">
        <v>855</v>
      </c>
      <c r="B373" t="s">
        <v>856</v>
      </c>
      <c r="C373" t="s">
        <v>3155</v>
      </c>
      <c r="D373" t="s">
        <v>448</v>
      </c>
      <c r="E373">
        <v>17790.0185165</v>
      </c>
      <c r="F373">
        <v>7497.5</v>
      </c>
      <c r="G373">
        <v>-12.9658804609755</v>
      </c>
      <c r="H373">
        <v>-1.56325531557935</v>
      </c>
      <c r="I373">
        <v>-0.30152788495699601</v>
      </c>
      <c r="J373">
        <v>8.9542777953911704E-2</v>
      </c>
      <c r="K373">
        <v>7885.84488833869</v>
      </c>
      <c r="L373">
        <v>7620.48402265812</v>
      </c>
      <c r="M373">
        <v>42.926559109709601</v>
      </c>
      <c r="N373">
        <v>0.25169403113022498</v>
      </c>
      <c r="O373">
        <v>26.558186062020599</v>
      </c>
      <c r="P373">
        <v>36.651113622279702</v>
      </c>
      <c r="Q373">
        <v>-1.9782492525629001E-2</v>
      </c>
    </row>
    <row r="374" spans="1:17" x14ac:dyDescent="0.3">
      <c r="A374" t="s">
        <v>857</v>
      </c>
      <c r="B374" t="s">
        <v>858</v>
      </c>
      <c r="C374" t="s">
        <v>3152</v>
      </c>
      <c r="D374" t="s">
        <v>776</v>
      </c>
      <c r="E374">
        <v>17777.828827500001</v>
      </c>
      <c r="F374">
        <v>4268.95</v>
      </c>
      <c r="G374">
        <v>51.748423471853897</v>
      </c>
      <c r="H374">
        <v>13.8975923624446</v>
      </c>
      <c r="I374">
        <v>-9.1361431713980696</v>
      </c>
      <c r="J374">
        <v>11.0150438892768</v>
      </c>
      <c r="K374">
        <v>3932.0301687973401</v>
      </c>
      <c r="L374">
        <v>3718.4308356087299</v>
      </c>
      <c r="M374">
        <v>74.466726846909907</v>
      </c>
      <c r="N374">
        <v>1.0773010313290501</v>
      </c>
      <c r="O374">
        <v>28.556202344838901</v>
      </c>
      <c r="P374">
        <v>79.205759502969997</v>
      </c>
      <c r="Q374">
        <v>0.104834486904938</v>
      </c>
    </row>
    <row r="375" spans="1:17" x14ac:dyDescent="0.3">
      <c r="A375" t="s">
        <v>859</v>
      </c>
      <c r="B375" t="s">
        <v>860</v>
      </c>
      <c r="C375" t="s">
        <v>3150</v>
      </c>
      <c r="D375" t="s">
        <v>776</v>
      </c>
      <c r="E375">
        <v>17657.91091491</v>
      </c>
      <c r="F375">
        <v>976.9</v>
      </c>
      <c r="G375">
        <v>6.7483241552228801</v>
      </c>
      <c r="H375">
        <v>8.9333660273149196</v>
      </c>
      <c r="I375">
        <v>37.943340643031199</v>
      </c>
      <c r="J375">
        <v>1.0963695630554</v>
      </c>
      <c r="K375">
        <v>954.02406667783998</v>
      </c>
      <c r="L375">
        <v>858.60620703191705</v>
      </c>
      <c r="M375">
        <v>65.188009591334193</v>
      </c>
      <c r="N375">
        <v>0.51314945303414905</v>
      </c>
      <c r="O375">
        <v>8.9210768758316998</v>
      </c>
      <c r="P375">
        <v>62.262270575533599</v>
      </c>
      <c r="Q375">
        <v>0.19138711935748201</v>
      </c>
    </row>
    <row r="376" spans="1:17" x14ac:dyDescent="0.3">
      <c r="A376" t="s">
        <v>861</v>
      </c>
      <c r="B376" t="s">
        <v>862</v>
      </c>
      <c r="C376" t="s">
        <v>3143</v>
      </c>
      <c r="D376" t="s">
        <v>21</v>
      </c>
      <c r="E376">
        <v>17635.332537900002</v>
      </c>
      <c r="F376">
        <v>628.20000000000005</v>
      </c>
      <c r="G376">
        <v>-20.014480155188199</v>
      </c>
      <c r="H376">
        <v>9.5823951718139906</v>
      </c>
      <c r="I376">
        <v>11.005886954087</v>
      </c>
      <c r="J376">
        <v>12.365156827504199</v>
      </c>
      <c r="K376">
        <v>602.76562966863605</v>
      </c>
      <c r="L376">
        <v>624.91570792150196</v>
      </c>
      <c r="M376">
        <v>73.108267641708395</v>
      </c>
      <c r="N376">
        <v>1.2971212953154501</v>
      </c>
      <c r="O376">
        <v>38.490926456542397</v>
      </c>
      <c r="P376">
        <v>33.773424190800696</v>
      </c>
      <c r="Q376">
        <v>7.6571073354592997E-2</v>
      </c>
    </row>
    <row r="377" spans="1:17" x14ac:dyDescent="0.3">
      <c r="A377" t="s">
        <v>863</v>
      </c>
      <c r="B377" t="s">
        <v>864</v>
      </c>
      <c r="C377" t="s">
        <v>3152</v>
      </c>
      <c r="D377" t="s">
        <v>117</v>
      </c>
      <c r="E377">
        <v>17510.6757645</v>
      </c>
      <c r="F377">
        <v>12098.7</v>
      </c>
      <c r="G377">
        <v>97.6174833782555</v>
      </c>
      <c r="H377">
        <v>0.97301450050470994</v>
      </c>
      <c r="I377">
        <v>50.073063291126097</v>
      </c>
      <c r="J377">
        <v>0.62108205674254602</v>
      </c>
      <c r="K377">
        <v>12438.567362325401</v>
      </c>
      <c r="L377">
        <v>11217.904083625899</v>
      </c>
      <c r="M377">
        <v>33.952541590448199</v>
      </c>
      <c r="N377">
        <v>1.50896145939311</v>
      </c>
      <c r="O377">
        <v>29.783365154934</v>
      </c>
      <c r="P377">
        <v>127.205633802816</v>
      </c>
    </row>
    <row r="378" spans="1:17" x14ac:dyDescent="0.3">
      <c r="A378" t="s">
        <v>865</v>
      </c>
      <c r="B378" t="s">
        <v>866</v>
      </c>
      <c r="C378" t="s">
        <v>3153</v>
      </c>
      <c r="D378" t="s">
        <v>585</v>
      </c>
      <c r="E378">
        <v>17508.6641365</v>
      </c>
      <c r="F378">
        <v>1362.25</v>
      </c>
      <c r="G378">
        <v>-35.495728191486201</v>
      </c>
      <c r="H378">
        <v>1.7644054481734099</v>
      </c>
      <c r="I378">
        <v>-4.0772884744796896</v>
      </c>
      <c r="J378">
        <v>4.10143838656772</v>
      </c>
      <c r="K378">
        <v>1372.8016643456201</v>
      </c>
      <c r="L378">
        <v>1437.5305120129001</v>
      </c>
      <c r="M378">
        <v>63.954569775641403</v>
      </c>
      <c r="N378">
        <v>0.90850600551274796</v>
      </c>
      <c r="O378">
        <v>26.573683244632001</v>
      </c>
      <c r="P378">
        <v>7.3483057525610596</v>
      </c>
      <c r="Q378">
        <v>-0.140115446651116</v>
      </c>
    </row>
    <row r="379" spans="1:17" x14ac:dyDescent="0.3">
      <c r="A379" t="s">
        <v>867</v>
      </c>
      <c r="B379" t="s">
        <v>868</v>
      </c>
      <c r="C379" t="s">
        <v>3152</v>
      </c>
      <c r="D379" t="s">
        <v>527</v>
      </c>
      <c r="E379">
        <v>17487.849404025001</v>
      </c>
      <c r="F379">
        <v>1140.25</v>
      </c>
      <c r="G379">
        <v>6.4730823375860697E-2</v>
      </c>
      <c r="H379">
        <v>-2.8354320192005602</v>
      </c>
      <c r="I379">
        <v>-24.9090620844954</v>
      </c>
      <c r="J379">
        <v>-0.957229096264542</v>
      </c>
      <c r="K379">
        <v>1255.2661133249901</v>
      </c>
      <c r="L379">
        <v>1263.77757949237</v>
      </c>
      <c r="M379">
        <v>46.369887432144203</v>
      </c>
      <c r="N379">
        <v>0.48662266735501902</v>
      </c>
      <c r="O379">
        <v>49.090111817583796</v>
      </c>
      <c r="P379">
        <v>37.172932330827003</v>
      </c>
      <c r="Q379">
        <v>7.3755055684815995E-2</v>
      </c>
    </row>
    <row r="380" spans="1:17" x14ac:dyDescent="0.3">
      <c r="A380" t="s">
        <v>869</v>
      </c>
      <c r="B380" t="s">
        <v>870</v>
      </c>
      <c r="C380" t="s">
        <v>3150</v>
      </c>
      <c r="D380" t="s">
        <v>530</v>
      </c>
      <c r="E380">
        <v>17363.49141744</v>
      </c>
      <c r="F380">
        <v>616.4</v>
      </c>
      <c r="G380">
        <v>58.0968416995049</v>
      </c>
      <c r="H380">
        <v>18.865671524365901</v>
      </c>
      <c r="I380">
        <v>16.249874356255699</v>
      </c>
      <c r="J380">
        <v>11.1428234621699</v>
      </c>
      <c r="K380">
        <v>575.98902906172304</v>
      </c>
      <c r="L380">
        <v>532.17460348854604</v>
      </c>
      <c r="M380">
        <v>76.275095010293796</v>
      </c>
      <c r="N380">
        <v>1.2179404833623899</v>
      </c>
      <c r="O380">
        <v>17.456197274497001</v>
      </c>
      <c r="P380">
        <v>86.731293547409805</v>
      </c>
      <c r="Q380">
        <v>0.217695388698121</v>
      </c>
    </row>
    <row r="381" spans="1:17" x14ac:dyDescent="0.3">
      <c r="A381" t="s">
        <v>871</v>
      </c>
      <c r="B381" t="s">
        <v>872</v>
      </c>
      <c r="C381" t="s">
        <v>3146</v>
      </c>
      <c r="D381" t="s">
        <v>278</v>
      </c>
      <c r="E381">
        <v>17352.6203895</v>
      </c>
      <c r="F381">
        <v>2487.0500000000002</v>
      </c>
      <c r="G381">
        <v>58.043313932517599</v>
      </c>
      <c r="H381">
        <v>-2.3229399497171901</v>
      </c>
      <c r="I381">
        <v>59.771202829903203</v>
      </c>
      <c r="J381">
        <v>-5.0484363870836004</v>
      </c>
      <c r="K381">
        <v>2603.7217898195299</v>
      </c>
      <c r="L381">
        <v>2181.6642625057598</v>
      </c>
      <c r="M381">
        <v>33.724480761483797</v>
      </c>
      <c r="N381">
        <v>0.35510137964274402</v>
      </c>
      <c r="O381">
        <v>19.619629681751402</v>
      </c>
      <c r="P381">
        <v>97.494639879298006</v>
      </c>
      <c r="Q381">
        <v>9.3571547417939993E-2</v>
      </c>
    </row>
    <row r="382" spans="1:17" x14ac:dyDescent="0.3">
      <c r="A382" t="s">
        <v>873</v>
      </c>
      <c r="B382" t="s">
        <v>874</v>
      </c>
      <c r="C382" t="s">
        <v>3160</v>
      </c>
      <c r="D382" t="s">
        <v>169</v>
      </c>
      <c r="E382">
        <v>17321.458956319999</v>
      </c>
      <c r="F382">
        <v>1118.8</v>
      </c>
      <c r="G382">
        <v>-8.52543470691529E-2</v>
      </c>
      <c r="H382">
        <v>15.306914911069899</v>
      </c>
      <c r="I382">
        <v>9.4654901080742899</v>
      </c>
      <c r="J382">
        <v>-14.530119168352099</v>
      </c>
      <c r="K382">
        <v>1133.18122777707</v>
      </c>
      <c r="L382">
        <v>1052.8796153426999</v>
      </c>
      <c r="M382">
        <v>33.4985116331152</v>
      </c>
      <c r="N382">
        <v>1.9820863740143999</v>
      </c>
      <c r="O382">
        <v>22.550947443689601</v>
      </c>
      <c r="P382">
        <v>34.406535319557896</v>
      </c>
      <c r="Q382">
        <v>-1.4004923721759001E-2</v>
      </c>
    </row>
    <row r="383" spans="1:17" x14ac:dyDescent="0.3">
      <c r="A383" t="s">
        <v>875</v>
      </c>
      <c r="B383" t="s">
        <v>876</v>
      </c>
      <c r="C383" t="s">
        <v>3152</v>
      </c>
      <c r="D383" t="s">
        <v>262</v>
      </c>
      <c r="E383">
        <v>17287.123769999998</v>
      </c>
      <c r="F383">
        <v>16181.9</v>
      </c>
      <c r="G383">
        <v>0.202598166822305</v>
      </c>
      <c r="H383">
        <v>3.1844490781989299</v>
      </c>
      <c r="I383">
        <v>-1.95299240413608</v>
      </c>
      <c r="J383">
        <v>2.1488251927472501</v>
      </c>
      <c r="K383">
        <v>16081.150397158201</v>
      </c>
      <c r="L383">
        <v>15647.3284171551</v>
      </c>
      <c r="M383">
        <v>65.570241393270607</v>
      </c>
      <c r="N383">
        <v>1.04303635892219</v>
      </c>
      <c r="O383">
        <v>18.650776484837898</v>
      </c>
      <c r="P383">
        <v>24.6276243434327</v>
      </c>
      <c r="Q383">
        <v>6.4866489857877005E-2</v>
      </c>
    </row>
    <row r="384" spans="1:17" x14ac:dyDescent="0.3">
      <c r="A384" t="s">
        <v>877</v>
      </c>
      <c r="B384" t="s">
        <v>878</v>
      </c>
      <c r="C384" t="s">
        <v>3144</v>
      </c>
      <c r="D384" t="s">
        <v>54</v>
      </c>
      <c r="E384">
        <v>17278.367713539999</v>
      </c>
      <c r="F384">
        <v>209.45</v>
      </c>
      <c r="G384">
        <v>-6.6603660254283001</v>
      </c>
      <c r="H384">
        <v>17.1561714707581</v>
      </c>
      <c r="I384">
        <v>-5.1937379530531302</v>
      </c>
      <c r="J384">
        <v>9.3106026649096592</v>
      </c>
      <c r="K384">
        <v>201.31664455963099</v>
      </c>
      <c r="L384">
        <v>207.34378699612199</v>
      </c>
      <c r="M384">
        <v>64.773113835350202</v>
      </c>
      <c r="N384">
        <v>1.15238056334295</v>
      </c>
      <c r="O384">
        <v>38.099785151587497</v>
      </c>
      <c r="P384">
        <v>17.675150289342</v>
      </c>
      <c r="Q384">
        <v>4.8551379710591001E-2</v>
      </c>
    </row>
    <row r="385" spans="1:17" x14ac:dyDescent="0.3">
      <c r="A385" t="s">
        <v>879</v>
      </c>
      <c r="B385" t="s">
        <v>880</v>
      </c>
      <c r="C385" t="s">
        <v>3158</v>
      </c>
      <c r="D385" t="s">
        <v>499</v>
      </c>
      <c r="E385">
        <v>17200.372959600001</v>
      </c>
      <c r="F385">
        <v>3468.55</v>
      </c>
      <c r="G385">
        <v>-25.492864187508399</v>
      </c>
      <c r="H385">
        <v>7.6121346687180003</v>
      </c>
      <c r="I385">
        <v>-0.535832891435438</v>
      </c>
      <c r="J385">
        <v>2.9171759883149999</v>
      </c>
      <c r="K385">
        <v>3379.9408909581398</v>
      </c>
      <c r="L385">
        <v>3452.8221341364501</v>
      </c>
      <c r="M385">
        <v>59.825379817725597</v>
      </c>
      <c r="N385">
        <v>0.52656871413863604</v>
      </c>
      <c r="O385">
        <v>14.729497916997</v>
      </c>
      <c r="P385">
        <v>20.605365183678401</v>
      </c>
      <c r="Q385">
        <v>-6.3084569082879002E-2</v>
      </c>
    </row>
    <row r="386" spans="1:17" x14ac:dyDescent="0.3">
      <c r="A386" t="s">
        <v>881</v>
      </c>
      <c r="B386" t="s">
        <v>882</v>
      </c>
      <c r="C386" t="s">
        <v>3143</v>
      </c>
      <c r="D386" t="s">
        <v>21</v>
      </c>
      <c r="E386">
        <v>17133.576199125</v>
      </c>
      <c r="F386">
        <v>755.25</v>
      </c>
      <c r="G386">
        <v>21.543896436038199</v>
      </c>
      <c r="H386">
        <v>13.9620670298675</v>
      </c>
      <c r="I386">
        <v>16.696633066365301</v>
      </c>
      <c r="J386">
        <v>7.2432394692739202</v>
      </c>
      <c r="K386">
        <v>719.70828612031596</v>
      </c>
      <c r="L386">
        <v>673.45467352152502</v>
      </c>
      <c r="M386">
        <v>64.315194150014307</v>
      </c>
      <c r="N386">
        <v>0.65099526740224201</v>
      </c>
      <c r="O386">
        <v>11.155246607083701</v>
      </c>
      <c r="P386">
        <v>46.935797665369599</v>
      </c>
      <c r="Q386">
        <v>5.2057737960038E-2</v>
      </c>
    </row>
    <row r="387" spans="1:17" x14ac:dyDescent="0.3">
      <c r="A387" t="s">
        <v>883</v>
      </c>
      <c r="B387" t="s">
        <v>884</v>
      </c>
      <c r="C387" t="s">
        <v>3158</v>
      </c>
      <c r="D387" t="s">
        <v>398</v>
      </c>
      <c r="E387">
        <v>17075.559398624999</v>
      </c>
      <c r="F387">
        <v>1352.65</v>
      </c>
      <c r="G387">
        <v>102.725853912106</v>
      </c>
      <c r="H387">
        <v>17.636557038603399</v>
      </c>
      <c r="I387">
        <v>143.278114975211</v>
      </c>
      <c r="J387">
        <v>1.7585987045362399</v>
      </c>
      <c r="K387">
        <v>1177.8842055789801</v>
      </c>
      <c r="L387">
        <v>907.38573462602506</v>
      </c>
      <c r="M387">
        <v>70.837521604583799</v>
      </c>
      <c r="N387">
        <v>0.908184157073747</v>
      </c>
      <c r="O387">
        <v>3.7925553543045099</v>
      </c>
      <c r="P387">
        <v>200.58888888888799</v>
      </c>
      <c r="Q387">
        <v>0.127624518212301</v>
      </c>
    </row>
    <row r="388" spans="1:17" x14ac:dyDescent="0.3">
      <c r="A388" t="s">
        <v>885</v>
      </c>
      <c r="B388" t="s">
        <v>886</v>
      </c>
      <c r="C388" t="s">
        <v>3144</v>
      </c>
      <c r="D388" t="s">
        <v>212</v>
      </c>
      <c r="E388">
        <v>17057.419461639998</v>
      </c>
      <c r="F388">
        <v>4109.2</v>
      </c>
      <c r="G388">
        <v>40.610735617902698</v>
      </c>
      <c r="H388">
        <v>3.5641124275805698</v>
      </c>
      <c r="I388">
        <v>-4.8028708035427599</v>
      </c>
      <c r="J388">
        <v>-0.89303574821068199</v>
      </c>
      <c r="K388">
        <v>3981.6631326503998</v>
      </c>
      <c r="L388">
        <v>3639.9967187652401</v>
      </c>
      <c r="M388">
        <v>61.251815474653</v>
      </c>
      <c r="N388">
        <v>0.62201288332015603</v>
      </c>
      <c r="O388">
        <v>6.6387618027839901</v>
      </c>
      <c r="P388">
        <v>71.933054393305397</v>
      </c>
      <c r="Q388">
        <v>0.26380473543513799</v>
      </c>
    </row>
    <row r="389" spans="1:17" hidden="1" x14ac:dyDescent="0.3">
      <c r="A389" t="s">
        <v>887</v>
      </c>
      <c r="B389" t="s">
        <v>888</v>
      </c>
      <c r="C389" t="s">
        <v>3159</v>
      </c>
      <c r="D389" t="s">
        <v>499</v>
      </c>
      <c r="E389">
        <v>17010.445786849999</v>
      </c>
      <c r="F389">
        <v>3735.25</v>
      </c>
      <c r="G389">
        <v>26.469445899844001</v>
      </c>
      <c r="H389">
        <v>0.25236010311783802</v>
      </c>
      <c r="I389">
        <v>42.736706710374001</v>
      </c>
      <c r="J389">
        <v>-0.37562645088904201</v>
      </c>
      <c r="K389">
        <v>3777.21623436036</v>
      </c>
      <c r="L389">
        <v>3250.11112777578</v>
      </c>
      <c r="M389">
        <v>47.409453144041102</v>
      </c>
      <c r="N389">
        <v>0.62450293351720898</v>
      </c>
      <c r="O389">
        <v>25.132186600629101</v>
      </c>
      <c r="P389">
        <v>64.766210851345306</v>
      </c>
      <c r="Q389">
        <v>5.7608387885620997E-2</v>
      </c>
    </row>
    <row r="390" spans="1:17" x14ac:dyDescent="0.3">
      <c r="A390" t="s">
        <v>889</v>
      </c>
      <c r="B390" t="s">
        <v>890</v>
      </c>
      <c r="C390" t="s">
        <v>3152</v>
      </c>
      <c r="D390" t="s">
        <v>120</v>
      </c>
      <c r="E390">
        <v>17006.60063904</v>
      </c>
      <c r="F390">
        <v>1892.4</v>
      </c>
      <c r="G390">
        <v>135.91711390656201</v>
      </c>
      <c r="H390">
        <v>14.8316553894505</v>
      </c>
      <c r="I390">
        <v>99.946411716327006</v>
      </c>
      <c r="J390">
        <v>4.7412069173440496</v>
      </c>
      <c r="K390">
        <v>1772.50097241975</v>
      </c>
      <c r="L390">
        <v>1410.09659576179</v>
      </c>
      <c r="M390">
        <v>65.980512152941003</v>
      </c>
      <c r="N390">
        <v>0.79491526338949103</v>
      </c>
      <c r="O390">
        <v>5.5643627140139396</v>
      </c>
      <c r="P390">
        <v>175.038151297144</v>
      </c>
      <c r="Q390">
        <v>0.21060380281438201</v>
      </c>
    </row>
    <row r="391" spans="1:17" x14ac:dyDescent="0.3">
      <c r="A391" t="s">
        <v>891</v>
      </c>
      <c r="B391" t="s">
        <v>892</v>
      </c>
      <c r="C391" t="s">
        <v>3147</v>
      </c>
      <c r="D391" t="s">
        <v>46</v>
      </c>
      <c r="E391">
        <v>16954.733395589999</v>
      </c>
      <c r="F391">
        <v>1457.85</v>
      </c>
      <c r="G391">
        <v>89.800737524731602</v>
      </c>
      <c r="H391">
        <v>2.94842585343345</v>
      </c>
      <c r="I391">
        <v>32.1800917424559</v>
      </c>
      <c r="J391">
        <v>-2.6689813187406402</v>
      </c>
      <c r="K391">
        <v>1551.6136786147099</v>
      </c>
      <c r="L391">
        <v>1334.3496074862101</v>
      </c>
      <c r="M391">
        <v>39.359336067663698</v>
      </c>
      <c r="N391">
        <v>0.84568123215311197</v>
      </c>
      <c r="O391">
        <v>24.978564324175998</v>
      </c>
      <c r="P391">
        <v>140.09387351778599</v>
      </c>
      <c r="Q391">
        <v>0.19641752380097199</v>
      </c>
    </row>
    <row r="392" spans="1:17" x14ac:dyDescent="0.3">
      <c r="A392" t="s">
        <v>893</v>
      </c>
      <c r="B392" t="s">
        <v>894</v>
      </c>
      <c r="C392" t="s">
        <v>3153</v>
      </c>
      <c r="D392" t="s">
        <v>43</v>
      </c>
      <c r="E392">
        <v>16948.508658819999</v>
      </c>
      <c r="F392">
        <v>767.3</v>
      </c>
      <c r="G392">
        <v>-26.619411158559402</v>
      </c>
      <c r="H392">
        <v>-5.2626787636199497</v>
      </c>
      <c r="I392">
        <v>-13.9083905162805</v>
      </c>
      <c r="J392">
        <v>-3.9230053990890799</v>
      </c>
      <c r="K392">
        <v>839.21310962250004</v>
      </c>
      <c r="L392">
        <v>856.21473109049202</v>
      </c>
      <c r="M392">
        <v>35.247636659642303</v>
      </c>
      <c r="N392">
        <v>1.8816161708957799</v>
      </c>
      <c r="O392">
        <v>33.585299100742802</v>
      </c>
      <c r="P392">
        <v>7.88807649043867</v>
      </c>
    </row>
    <row r="393" spans="1:17" hidden="1" x14ac:dyDescent="0.3">
      <c r="A393" t="s">
        <v>895</v>
      </c>
      <c r="B393" t="s">
        <v>896</v>
      </c>
      <c r="C393" t="s">
        <v>3159</v>
      </c>
      <c r="D393" t="s">
        <v>153</v>
      </c>
      <c r="E393">
        <v>16887.999967709999</v>
      </c>
      <c r="F393">
        <v>279.10000000000002</v>
      </c>
      <c r="G393">
        <v>-17.745196528556701</v>
      </c>
      <c r="H393">
        <v>5.1126918035002502</v>
      </c>
      <c r="I393">
        <v>5.7681704439041601</v>
      </c>
      <c r="J393">
        <v>-5.2442139275336004</v>
      </c>
      <c r="O393">
        <v>0.68075958437834305</v>
      </c>
      <c r="P393">
        <v>22.4928681149879</v>
      </c>
    </row>
    <row r="394" spans="1:17" x14ac:dyDescent="0.3">
      <c r="A394" t="s">
        <v>897</v>
      </c>
      <c r="B394" t="s">
        <v>898</v>
      </c>
      <c r="C394" t="s">
        <v>3144</v>
      </c>
      <c r="D394" t="s">
        <v>139</v>
      </c>
      <c r="E394">
        <v>16873.343825256001</v>
      </c>
      <c r="F394">
        <v>64.56</v>
      </c>
      <c r="G394">
        <v>136.89747350577801</v>
      </c>
      <c r="H394">
        <v>25.7523933247729</v>
      </c>
      <c r="I394">
        <v>8.28588997260238</v>
      </c>
      <c r="J394">
        <v>4.68548729161731</v>
      </c>
      <c r="K394">
        <v>62.291121023318397</v>
      </c>
      <c r="L394">
        <v>57.346810073301</v>
      </c>
      <c r="M394">
        <v>61.9386487738171</v>
      </c>
      <c r="N394">
        <v>1.20162301815447</v>
      </c>
      <c r="O394">
        <v>41.573729863692698</v>
      </c>
      <c r="P394">
        <v>167.32919254658299</v>
      </c>
      <c r="Q394">
        <v>0.13567683353882701</v>
      </c>
    </row>
    <row r="395" spans="1:17" x14ac:dyDescent="0.3">
      <c r="A395" t="s">
        <v>899</v>
      </c>
      <c r="B395" t="s">
        <v>900</v>
      </c>
      <c r="C395" t="s">
        <v>3152</v>
      </c>
      <c r="D395" t="s">
        <v>262</v>
      </c>
      <c r="E395">
        <v>16788.7859440049</v>
      </c>
      <c r="F395">
        <v>1156.95</v>
      </c>
      <c r="G395">
        <v>80.0334447650567</v>
      </c>
      <c r="H395">
        <v>11.932432448762301</v>
      </c>
      <c r="I395">
        <v>-9.9065224903575206</v>
      </c>
      <c r="J395">
        <v>-1.4008595280468701</v>
      </c>
      <c r="K395">
        <v>1158.86309213605</v>
      </c>
      <c r="L395">
        <v>1088.4058044267299</v>
      </c>
      <c r="M395">
        <v>59.755593547050303</v>
      </c>
      <c r="N395">
        <v>1.2306370479002799</v>
      </c>
      <c r="O395">
        <v>25.329530230347</v>
      </c>
      <c r="P395">
        <v>114.388955804688</v>
      </c>
      <c r="Q395">
        <v>0.181690499628026</v>
      </c>
    </row>
    <row r="396" spans="1:17" x14ac:dyDescent="0.3">
      <c r="A396" t="s">
        <v>901</v>
      </c>
      <c r="B396" t="s">
        <v>902</v>
      </c>
      <c r="C396" t="s">
        <v>3154</v>
      </c>
      <c r="D396" t="s">
        <v>117</v>
      </c>
      <c r="E396">
        <v>16788.163066289999</v>
      </c>
      <c r="F396">
        <v>920.15</v>
      </c>
      <c r="G396">
        <v>34.944612675999501</v>
      </c>
      <c r="H396">
        <v>-4.4584791578157601</v>
      </c>
      <c r="I396">
        <v>-3.0384266553452601</v>
      </c>
      <c r="J396">
        <v>-0.75019612417590997</v>
      </c>
      <c r="K396">
        <v>1007.0082670314</v>
      </c>
      <c r="L396">
        <v>929.33902196067902</v>
      </c>
      <c r="M396">
        <v>37.387584312139097</v>
      </c>
      <c r="N396">
        <v>0.567112790739009</v>
      </c>
      <c r="O396">
        <v>42.8028038906699</v>
      </c>
      <c r="P396">
        <v>60.026086956521702</v>
      </c>
      <c r="Q396">
        <v>0.22566073010853799</v>
      </c>
    </row>
    <row r="397" spans="1:17" x14ac:dyDescent="0.3">
      <c r="A397" t="s">
        <v>903</v>
      </c>
      <c r="B397" t="s">
        <v>904</v>
      </c>
      <c r="C397" t="s">
        <v>574</v>
      </c>
      <c r="D397" t="s">
        <v>574</v>
      </c>
      <c r="E397">
        <v>16641.38232081</v>
      </c>
      <c r="F397">
        <v>33.07</v>
      </c>
      <c r="G397">
        <v>-29.878648368704201</v>
      </c>
      <c r="H397">
        <v>2.8610541916682402</v>
      </c>
      <c r="I397">
        <v>-15.8231515530892</v>
      </c>
      <c r="J397">
        <v>0.45054616677195702</v>
      </c>
      <c r="K397">
        <v>33.9736970710482</v>
      </c>
      <c r="L397">
        <v>36.523569039517596</v>
      </c>
      <c r="M397">
        <v>61.167917085739603</v>
      </c>
      <c r="N397">
        <v>0.75266074085605705</v>
      </c>
      <c r="O397">
        <v>59.963713335349198</v>
      </c>
      <c r="P397">
        <v>6.43707756678468</v>
      </c>
      <c r="Q397">
        <v>-5.8188422154016997E-2</v>
      </c>
    </row>
    <row r="398" spans="1:17" x14ac:dyDescent="0.3">
      <c r="A398" t="s">
        <v>905</v>
      </c>
      <c r="B398" t="s">
        <v>906</v>
      </c>
      <c r="C398" t="s">
        <v>3152</v>
      </c>
      <c r="D398" t="s">
        <v>468</v>
      </c>
      <c r="E398">
        <v>16598.636779724999</v>
      </c>
      <c r="F398">
        <v>270.95</v>
      </c>
      <c r="G398">
        <v>13.933033362828599</v>
      </c>
      <c r="H398">
        <v>-2.1893144950071801</v>
      </c>
      <c r="I398">
        <v>-15.5153401335245</v>
      </c>
      <c r="J398">
        <v>1.3957619646701001</v>
      </c>
      <c r="K398">
        <v>287.57108379711298</v>
      </c>
      <c r="L398">
        <v>280.08427677937402</v>
      </c>
      <c r="M398">
        <v>45.110603368017202</v>
      </c>
      <c r="N398">
        <v>0.354850981764402</v>
      </c>
      <c r="O398">
        <v>31.352648090053499</v>
      </c>
      <c r="P398">
        <v>36.0190763052208</v>
      </c>
      <c r="Q398">
        <v>2.2277400799783E-2</v>
      </c>
    </row>
    <row r="399" spans="1:17" x14ac:dyDescent="0.3">
      <c r="A399" t="s">
        <v>907</v>
      </c>
      <c r="B399" t="s">
        <v>908</v>
      </c>
      <c r="C399" t="s">
        <v>3152</v>
      </c>
      <c r="D399" t="s">
        <v>776</v>
      </c>
      <c r="E399">
        <v>16535.91860388</v>
      </c>
      <c r="F399">
        <v>1227.8499999999999</v>
      </c>
      <c r="G399">
        <v>7.7005182801697698</v>
      </c>
      <c r="H399">
        <v>4.8250601688040602</v>
      </c>
      <c r="I399">
        <v>-6.6888734315947698</v>
      </c>
      <c r="J399">
        <v>6.2052818168843897</v>
      </c>
      <c r="K399">
        <v>1199.8755161060301</v>
      </c>
      <c r="L399">
        <v>1200.2436523548299</v>
      </c>
      <c r="M399">
        <v>65.609418157944802</v>
      </c>
      <c r="N399">
        <v>0.79568425433534196</v>
      </c>
      <c r="O399">
        <v>54.493627071710698</v>
      </c>
      <c r="P399">
        <v>57.235241388141802</v>
      </c>
      <c r="Q399">
        <v>0.237038965921544</v>
      </c>
    </row>
    <row r="400" spans="1:17" x14ac:dyDescent="0.3">
      <c r="A400" t="s">
        <v>909</v>
      </c>
      <c r="B400" t="s">
        <v>910</v>
      </c>
      <c r="C400" t="s">
        <v>3150</v>
      </c>
      <c r="D400" t="s">
        <v>221</v>
      </c>
      <c r="E400">
        <v>16468.127375594999</v>
      </c>
      <c r="F400">
        <v>677.45</v>
      </c>
      <c r="G400">
        <v>1.19217255647877</v>
      </c>
      <c r="H400">
        <v>2.20562140420222</v>
      </c>
      <c r="I400">
        <v>11.7678672711735</v>
      </c>
      <c r="J400">
        <v>1.0091518440799701</v>
      </c>
      <c r="K400">
        <v>692.47237757120399</v>
      </c>
      <c r="L400">
        <v>650.32538060386798</v>
      </c>
      <c r="M400">
        <v>52.869673620627303</v>
      </c>
      <c r="N400">
        <v>0.21645519127422799</v>
      </c>
      <c r="O400">
        <v>23.101335891947699</v>
      </c>
      <c r="P400">
        <v>35.071279034991498</v>
      </c>
      <c r="Q400">
        <v>2.8988146494688002E-2</v>
      </c>
    </row>
    <row r="401" spans="1:17" hidden="1" x14ac:dyDescent="0.3">
      <c r="A401" t="s">
        <v>911</v>
      </c>
      <c r="B401" t="s">
        <v>912</v>
      </c>
      <c r="C401" t="s">
        <v>3159</v>
      </c>
      <c r="D401" t="s">
        <v>585</v>
      </c>
      <c r="E401">
        <v>16461.06399925</v>
      </c>
      <c r="F401">
        <v>661.25</v>
      </c>
      <c r="G401">
        <v>-48.184595946612397</v>
      </c>
      <c r="H401">
        <v>-10.1963560614464</v>
      </c>
      <c r="I401">
        <v>-22.624535778075199</v>
      </c>
      <c r="J401">
        <v>-3.3275911235467399</v>
      </c>
      <c r="K401">
        <v>740.87451378794299</v>
      </c>
      <c r="L401">
        <v>806.71748289696404</v>
      </c>
      <c r="M401">
        <v>39.650878555663503</v>
      </c>
      <c r="N401">
        <v>1.18135663599061</v>
      </c>
      <c r="O401">
        <v>43.516068052930002</v>
      </c>
      <c r="P401">
        <v>5.8</v>
      </c>
      <c r="Q401">
        <v>-0.20565634633369601</v>
      </c>
    </row>
    <row r="402" spans="1:17" hidden="1" x14ac:dyDescent="0.3">
      <c r="A402" t="s">
        <v>913</v>
      </c>
      <c r="B402" t="s">
        <v>914</v>
      </c>
      <c r="C402" t="s">
        <v>3156</v>
      </c>
      <c r="D402" t="s">
        <v>915</v>
      </c>
      <c r="E402">
        <v>16454.016491120001</v>
      </c>
      <c r="F402">
        <v>1549.6</v>
      </c>
      <c r="G402">
        <v>-10.043979709442899</v>
      </c>
      <c r="H402">
        <v>-4.6294891230252301E-2</v>
      </c>
      <c r="I402">
        <v>4.8558386939483</v>
      </c>
      <c r="J402">
        <v>0.83341051016406698</v>
      </c>
      <c r="K402">
        <v>1636.79325035285</v>
      </c>
      <c r="M402">
        <v>44.069266858490799</v>
      </c>
      <c r="N402">
        <v>1.10838153987373</v>
      </c>
      <c r="O402">
        <v>29.130098089829598</v>
      </c>
      <c r="P402">
        <v>25.814963666625999</v>
      </c>
    </row>
    <row r="403" spans="1:17" x14ac:dyDescent="0.3">
      <c r="A403" t="s">
        <v>916</v>
      </c>
      <c r="B403" t="s">
        <v>917</v>
      </c>
      <c r="C403" t="s">
        <v>3144</v>
      </c>
      <c r="D403" t="s">
        <v>212</v>
      </c>
      <c r="E403">
        <v>16432.539478809998</v>
      </c>
      <c r="F403">
        <v>1287.3499999999999</v>
      </c>
      <c r="G403">
        <v>42.371945394043202</v>
      </c>
      <c r="H403">
        <v>10.3000529043086</v>
      </c>
      <c r="I403">
        <v>35.181014231920102</v>
      </c>
      <c r="J403">
        <v>-0.247625050059257</v>
      </c>
      <c r="K403">
        <v>1259.43246140869</v>
      </c>
      <c r="L403">
        <v>1090.2274646297799</v>
      </c>
      <c r="M403">
        <v>47.876078152587297</v>
      </c>
      <c r="N403">
        <v>0.41399145304874901</v>
      </c>
      <c r="O403">
        <v>8.7505340428010996</v>
      </c>
      <c r="P403">
        <v>63.348559827433</v>
      </c>
      <c r="Q403">
        <v>8.7239126114260004E-3</v>
      </c>
    </row>
    <row r="404" spans="1:17" hidden="1" x14ac:dyDescent="0.3">
      <c r="A404" t="s">
        <v>918</v>
      </c>
      <c r="B404" t="s">
        <v>919</v>
      </c>
      <c r="C404" t="s">
        <v>3148</v>
      </c>
      <c r="D404" t="s">
        <v>391</v>
      </c>
      <c r="E404">
        <v>16387.527577410001</v>
      </c>
      <c r="F404">
        <v>684.9</v>
      </c>
      <c r="G404">
        <v>-1.9819566337674299</v>
      </c>
      <c r="H404">
        <v>1.8870761322388601</v>
      </c>
      <c r="I404">
        <v>28.3013558364574</v>
      </c>
      <c r="J404">
        <v>3.3653879842102099</v>
      </c>
      <c r="K404">
        <v>657.32924821095605</v>
      </c>
      <c r="M404">
        <v>64.246472454431398</v>
      </c>
      <c r="N404">
        <v>0.79672653086836198</v>
      </c>
      <c r="O404">
        <v>7.50474521828004</v>
      </c>
      <c r="P404">
        <v>45.692405871091196</v>
      </c>
    </row>
    <row r="405" spans="1:17" x14ac:dyDescent="0.3">
      <c r="A405" t="s">
        <v>920</v>
      </c>
      <c r="B405" t="s">
        <v>921</v>
      </c>
      <c r="C405" t="s">
        <v>3152</v>
      </c>
      <c r="D405" t="s">
        <v>527</v>
      </c>
      <c r="E405">
        <v>16385.314866494999</v>
      </c>
      <c r="F405">
        <v>1449.15</v>
      </c>
      <c r="G405">
        <v>-32.909344295616101</v>
      </c>
      <c r="H405">
        <v>-0.878592560043572</v>
      </c>
      <c r="I405">
        <v>-24.456714317187402</v>
      </c>
      <c r="J405">
        <v>-7.8688710643799302</v>
      </c>
      <c r="K405">
        <v>1577.6463503851501</v>
      </c>
      <c r="L405">
        <v>1601.91001869977</v>
      </c>
      <c r="M405">
        <v>24.386156713466502</v>
      </c>
      <c r="N405">
        <v>0.488166379525516</v>
      </c>
      <c r="O405">
        <v>31.245902770589598</v>
      </c>
      <c r="P405">
        <v>10.5968098908646</v>
      </c>
    </row>
    <row r="406" spans="1:17" x14ac:dyDescent="0.3">
      <c r="A406" t="s">
        <v>922</v>
      </c>
      <c r="B406" t="s">
        <v>923</v>
      </c>
      <c r="C406" t="s">
        <v>3143</v>
      </c>
      <c r="D406" t="s">
        <v>21</v>
      </c>
      <c r="E406">
        <v>16352.6358670399</v>
      </c>
      <c r="F406">
        <v>591.20000000000005</v>
      </c>
      <c r="G406">
        <v>-22.0402806914168</v>
      </c>
      <c r="H406">
        <v>6.4346110979998103</v>
      </c>
      <c r="I406">
        <v>-9.1969892307930898</v>
      </c>
      <c r="J406">
        <v>6.6141785021507502</v>
      </c>
      <c r="K406">
        <v>586.62252810073801</v>
      </c>
      <c r="L406">
        <v>621.79243645090901</v>
      </c>
      <c r="M406">
        <v>62.647645250355502</v>
      </c>
      <c r="N406">
        <v>0.66434429892961899</v>
      </c>
      <c r="O406">
        <v>45.779769959404597</v>
      </c>
      <c r="P406">
        <v>10.2368077568525</v>
      </c>
      <c r="Q406">
        <v>6.9164644690209998E-3</v>
      </c>
    </row>
    <row r="407" spans="1:17" hidden="1" x14ac:dyDescent="0.3">
      <c r="A407" t="s">
        <v>924</v>
      </c>
      <c r="B407" t="s">
        <v>925</v>
      </c>
      <c r="C407" t="s">
        <v>3159</v>
      </c>
      <c r="D407" t="s">
        <v>139</v>
      </c>
      <c r="E407">
        <v>16323.792176130901</v>
      </c>
      <c r="F407">
        <v>34.869999999999997</v>
      </c>
      <c r="G407">
        <v>-1.3047809625061799</v>
      </c>
      <c r="H407">
        <v>12.7893002441741</v>
      </c>
      <c r="I407">
        <v>14.446389683665901</v>
      </c>
      <c r="J407">
        <v>16.4325710354391</v>
      </c>
      <c r="O407">
        <v>3.6420992256954499</v>
      </c>
      <c r="P407">
        <v>29.052553663952601</v>
      </c>
    </row>
    <row r="408" spans="1:17" x14ac:dyDescent="0.3">
      <c r="A408" t="s">
        <v>926</v>
      </c>
      <c r="B408" t="s">
        <v>927</v>
      </c>
      <c r="C408" t="s">
        <v>3153</v>
      </c>
      <c r="D408" t="s">
        <v>928</v>
      </c>
      <c r="E408">
        <v>16284.169302050001</v>
      </c>
      <c r="F408">
        <v>732.95</v>
      </c>
      <c r="G408">
        <v>-4.9842726282115599</v>
      </c>
      <c r="H408">
        <v>-11.8268731154753</v>
      </c>
      <c r="I408">
        <v>7.1964411836725199</v>
      </c>
      <c r="J408">
        <v>3.05180114008721</v>
      </c>
      <c r="K408">
        <v>806.05518265919204</v>
      </c>
      <c r="L408">
        <v>755.39140444810403</v>
      </c>
      <c r="M408">
        <v>37.426979475890398</v>
      </c>
      <c r="N408">
        <v>0.98707728109060699</v>
      </c>
      <c r="O408">
        <v>27.566682584077999</v>
      </c>
      <c r="P408">
        <v>17.818678669024202</v>
      </c>
      <c r="Q408">
        <v>-1.0043135604446E-2</v>
      </c>
    </row>
    <row r="409" spans="1:17" x14ac:dyDescent="0.3">
      <c r="A409" t="s">
        <v>929</v>
      </c>
      <c r="B409" t="s">
        <v>930</v>
      </c>
      <c r="C409" t="s">
        <v>3158</v>
      </c>
      <c r="D409" t="s">
        <v>256</v>
      </c>
      <c r="E409">
        <v>16281.849423539999</v>
      </c>
      <c r="F409">
        <v>431.35</v>
      </c>
      <c r="G409">
        <v>49.186022714681499</v>
      </c>
      <c r="H409">
        <v>3.0633401099569002</v>
      </c>
      <c r="I409">
        <v>68.091845923617896</v>
      </c>
      <c r="J409">
        <v>7.4827232677919904</v>
      </c>
      <c r="K409">
        <v>435.91789548983701</v>
      </c>
      <c r="L409">
        <v>366.19308057235401</v>
      </c>
      <c r="M409">
        <v>65.038599306426406</v>
      </c>
      <c r="N409">
        <v>0.63474040465344495</v>
      </c>
      <c r="O409">
        <v>35.481627448707499</v>
      </c>
      <c r="P409">
        <v>106.387559808612</v>
      </c>
      <c r="Q409">
        <v>0.139617697763082</v>
      </c>
    </row>
    <row r="410" spans="1:17" x14ac:dyDescent="0.3">
      <c r="A410" t="s">
        <v>931</v>
      </c>
      <c r="B410" t="s">
        <v>932</v>
      </c>
      <c r="C410" t="s">
        <v>3148</v>
      </c>
      <c r="D410" t="s">
        <v>51</v>
      </c>
      <c r="E410">
        <v>16254.125</v>
      </c>
      <c r="F410">
        <v>6501.65</v>
      </c>
      <c r="G410">
        <v>16.564836764466399</v>
      </c>
      <c r="H410">
        <v>-7.3777814634665901</v>
      </c>
      <c r="I410">
        <v>-3.8846494837723999</v>
      </c>
      <c r="J410">
        <v>-3.3211063460115402</v>
      </c>
      <c r="K410">
        <v>7028.5708974939398</v>
      </c>
      <c r="L410">
        <v>6427.1430880020898</v>
      </c>
      <c r="M410">
        <v>35.157086284863297</v>
      </c>
      <c r="N410">
        <v>0.25949039015306002</v>
      </c>
      <c r="O410">
        <v>25.183607238162601</v>
      </c>
      <c r="P410">
        <v>41.318712369856698</v>
      </c>
      <c r="Q410">
        <v>8.2547977390008007E-2</v>
      </c>
    </row>
    <row r="411" spans="1:17" x14ac:dyDescent="0.3">
      <c r="A411" t="s">
        <v>933</v>
      </c>
      <c r="B411" t="s">
        <v>934</v>
      </c>
      <c r="C411" t="s">
        <v>3158</v>
      </c>
      <c r="D411" t="s">
        <v>499</v>
      </c>
      <c r="E411">
        <v>16253.550573750001</v>
      </c>
      <c r="F411">
        <v>448.35</v>
      </c>
      <c r="G411">
        <v>-34.8173694812088</v>
      </c>
      <c r="H411">
        <v>-5.8558828773681002</v>
      </c>
      <c r="I411">
        <v>-33.2481599231186</v>
      </c>
      <c r="J411">
        <v>2.8741991026902398</v>
      </c>
      <c r="K411">
        <v>508.25765456977803</v>
      </c>
      <c r="L411">
        <v>589.60890951085696</v>
      </c>
      <c r="M411">
        <v>45.596620086348302</v>
      </c>
      <c r="N411">
        <v>0.66381283633361099</v>
      </c>
      <c r="O411">
        <v>71.573547451767496</v>
      </c>
      <c r="P411">
        <v>6.09323237103645</v>
      </c>
      <c r="Q411">
        <v>-0.131610486836817</v>
      </c>
    </row>
    <row r="412" spans="1:17" x14ac:dyDescent="0.3">
      <c r="A412" t="s">
        <v>935</v>
      </c>
      <c r="B412" t="s">
        <v>936</v>
      </c>
      <c r="C412" t="s">
        <v>3155</v>
      </c>
      <c r="D412" t="s">
        <v>707</v>
      </c>
      <c r="E412">
        <v>16234.045101165</v>
      </c>
      <c r="F412">
        <v>3455.85</v>
      </c>
      <c r="G412">
        <v>18.7778221235267</v>
      </c>
      <c r="H412">
        <v>26.0096236869758</v>
      </c>
      <c r="I412">
        <v>53.977141190750501</v>
      </c>
      <c r="J412">
        <v>5.62368675501141</v>
      </c>
      <c r="K412">
        <v>3062.1967751145598</v>
      </c>
      <c r="L412">
        <v>2664.8908316902198</v>
      </c>
      <c r="M412">
        <v>68.847234381321798</v>
      </c>
      <c r="N412">
        <v>0.78029495378007496</v>
      </c>
      <c r="O412">
        <v>2.0298913436636399</v>
      </c>
      <c r="P412">
        <v>63.474456007568499</v>
      </c>
      <c r="Q412">
        <v>0.101695391463832</v>
      </c>
    </row>
    <row r="413" spans="1:17" hidden="1" x14ac:dyDescent="0.3">
      <c r="A413" t="s">
        <v>937</v>
      </c>
      <c r="B413" t="s">
        <v>938</v>
      </c>
      <c r="C413" t="s">
        <v>3159</v>
      </c>
      <c r="D413" t="s">
        <v>57</v>
      </c>
      <c r="E413">
        <v>16067.883863999999</v>
      </c>
      <c r="F413">
        <v>40</v>
      </c>
      <c r="G413">
        <v>71.153720183077596</v>
      </c>
      <c r="H413">
        <v>-8.7912745886172594</v>
      </c>
      <c r="I413">
        <v>55.837972303202399</v>
      </c>
      <c r="J413">
        <v>5.8789559737261703</v>
      </c>
      <c r="K413">
        <v>38.787076601807598</v>
      </c>
      <c r="L413">
        <v>32.524972746428404</v>
      </c>
      <c r="M413">
        <v>62.326474638447401</v>
      </c>
      <c r="N413">
        <v>0.36931520715111199</v>
      </c>
      <c r="O413">
        <v>34.099999999999902</v>
      </c>
      <c r="P413">
        <v>106.185567010309</v>
      </c>
      <c r="Q413">
        <v>0.104100429107192</v>
      </c>
    </row>
    <row r="414" spans="1:17" x14ac:dyDescent="0.3">
      <c r="A414" t="s">
        <v>939</v>
      </c>
      <c r="B414" t="s">
        <v>940</v>
      </c>
      <c r="C414" t="s">
        <v>3156</v>
      </c>
      <c r="D414" t="s">
        <v>707</v>
      </c>
      <c r="E414">
        <v>16052.177880900001</v>
      </c>
      <c r="F414">
        <v>390.15</v>
      </c>
      <c r="G414">
        <v>31.212243500303099</v>
      </c>
      <c r="H414">
        <v>6.6135319442634701</v>
      </c>
      <c r="I414">
        <v>17.763923531995601</v>
      </c>
      <c r="J414">
        <v>0.44547619085782603</v>
      </c>
      <c r="K414">
        <v>389.50713170791403</v>
      </c>
      <c r="L414">
        <v>361.87309977985899</v>
      </c>
      <c r="M414">
        <v>47.699628789109198</v>
      </c>
      <c r="N414">
        <v>0.292660438980541</v>
      </c>
      <c r="O414">
        <v>21.594258618480001</v>
      </c>
      <c r="P414">
        <v>51.396973224679797</v>
      </c>
      <c r="Q414">
        <v>0.21680760451349301</v>
      </c>
    </row>
    <row r="415" spans="1:17" x14ac:dyDescent="0.3">
      <c r="A415" t="s">
        <v>941</v>
      </c>
      <c r="B415" t="s">
        <v>942</v>
      </c>
      <c r="C415" t="s">
        <v>3148</v>
      </c>
      <c r="D415" t="s">
        <v>51</v>
      </c>
      <c r="E415">
        <v>16018.32475656</v>
      </c>
      <c r="F415">
        <v>2107.35</v>
      </c>
      <c r="G415">
        <v>46.147881234095998</v>
      </c>
      <c r="H415">
        <v>17.8298791284458</v>
      </c>
      <c r="I415">
        <v>58.871464581352001</v>
      </c>
      <c r="J415">
        <v>4.2686097731310202</v>
      </c>
      <c r="K415">
        <v>1942.4447074227301</v>
      </c>
      <c r="L415">
        <v>1647.57653533244</v>
      </c>
      <c r="M415">
        <v>67.161405286582806</v>
      </c>
      <c r="N415">
        <v>0.54490820002628504</v>
      </c>
      <c r="O415">
        <v>4.1592521413149104</v>
      </c>
      <c r="P415">
        <v>78.892190152801305</v>
      </c>
      <c r="Q415">
        <v>0.112638075243482</v>
      </c>
    </row>
    <row r="416" spans="1:17" x14ac:dyDescent="0.3">
      <c r="A416" t="s">
        <v>943</v>
      </c>
      <c r="B416" t="s">
        <v>944</v>
      </c>
      <c r="C416" t="s">
        <v>3149</v>
      </c>
      <c r="D416" t="s">
        <v>117</v>
      </c>
      <c r="E416">
        <v>15986.462791649999</v>
      </c>
      <c r="F416">
        <v>1101.75</v>
      </c>
      <c r="G416">
        <v>149.73463120998801</v>
      </c>
      <c r="H416">
        <v>16.8013060269714</v>
      </c>
      <c r="I416">
        <v>117.085958471617</v>
      </c>
      <c r="J416">
        <v>7.1425993650419102</v>
      </c>
      <c r="K416">
        <v>982.01225901528596</v>
      </c>
      <c r="L416">
        <v>800.45412465439199</v>
      </c>
      <c r="M416">
        <v>80.907642967580998</v>
      </c>
      <c r="N416">
        <v>0.76461978077697401</v>
      </c>
      <c r="O416">
        <v>22.332652598139301</v>
      </c>
      <c r="P416">
        <v>194.192256341789</v>
      </c>
      <c r="Q416">
        <v>0.207792982705998</v>
      </c>
    </row>
    <row r="417" spans="1:17" x14ac:dyDescent="0.3">
      <c r="A417" t="s">
        <v>945</v>
      </c>
      <c r="B417" t="s">
        <v>946</v>
      </c>
      <c r="C417" t="s">
        <v>3158</v>
      </c>
      <c r="D417" t="s">
        <v>499</v>
      </c>
      <c r="E417">
        <v>15883.70716656</v>
      </c>
      <c r="F417">
        <v>5161.8</v>
      </c>
      <c r="G417">
        <v>1.98233179627173</v>
      </c>
      <c r="H417">
        <v>13.527869811623599</v>
      </c>
      <c r="I417">
        <v>12.2552372557957</v>
      </c>
      <c r="J417">
        <v>7.0724131783167197</v>
      </c>
      <c r="K417">
        <v>5022.7003477039398</v>
      </c>
      <c r="L417">
        <v>4924.6873433751598</v>
      </c>
      <c r="M417">
        <v>64.045974575204596</v>
      </c>
      <c r="N417">
        <v>0.98808640479333298</v>
      </c>
      <c r="O417">
        <v>15.441318919756601</v>
      </c>
      <c r="P417">
        <v>28.3710519771201</v>
      </c>
      <c r="Q417">
        <v>1.7791324167143002E-2</v>
      </c>
    </row>
    <row r="418" spans="1:17" x14ac:dyDescent="0.3">
      <c r="A418" t="s">
        <v>947</v>
      </c>
      <c r="B418" t="s">
        <v>948</v>
      </c>
      <c r="C418" t="s">
        <v>3144</v>
      </c>
      <c r="D418" t="s">
        <v>567</v>
      </c>
      <c r="E418">
        <v>15839.360090100001</v>
      </c>
      <c r="F418">
        <v>316.35000000000002</v>
      </c>
      <c r="G418">
        <v>-8.9213836086453</v>
      </c>
      <c r="H418">
        <v>-5.9831697553685297</v>
      </c>
      <c r="I418">
        <v>-0.65923609455794496</v>
      </c>
      <c r="J418">
        <v>-2.0197991112396201</v>
      </c>
      <c r="K418">
        <v>337.01977283564401</v>
      </c>
      <c r="L418">
        <v>329.40671599371598</v>
      </c>
      <c r="M418">
        <v>39.389974363050399</v>
      </c>
      <c r="N418">
        <v>0.79336109791221499</v>
      </c>
      <c r="O418">
        <v>26.963805911174301</v>
      </c>
      <c r="P418">
        <v>11.8042056900512</v>
      </c>
      <c r="Q418">
        <v>-2.718911362764E-2</v>
      </c>
    </row>
    <row r="419" spans="1:17" x14ac:dyDescent="0.3">
      <c r="A419" t="s">
        <v>949</v>
      </c>
      <c r="B419" t="s">
        <v>950</v>
      </c>
      <c r="C419" t="s">
        <v>3143</v>
      </c>
      <c r="D419" t="s">
        <v>249</v>
      </c>
      <c r="E419">
        <v>15806.262368195001</v>
      </c>
      <c r="F419">
        <v>1130.05</v>
      </c>
      <c r="G419">
        <v>49.688456541323902</v>
      </c>
      <c r="H419">
        <v>-4.9803726732864702</v>
      </c>
      <c r="I419">
        <v>25.0656515525644</v>
      </c>
      <c r="J419">
        <v>1.3336149304962801</v>
      </c>
      <c r="K419">
        <v>1201.47261044788</v>
      </c>
      <c r="L419">
        <v>1019.12061517014</v>
      </c>
      <c r="M419">
        <v>42.266927100657597</v>
      </c>
      <c r="N419">
        <v>1.1442579987303201</v>
      </c>
      <c r="O419">
        <v>36.985089155347097</v>
      </c>
      <c r="P419">
        <v>71.479514415781395</v>
      </c>
      <c r="Q419">
        <v>0.14481314042156401</v>
      </c>
    </row>
    <row r="420" spans="1:17" x14ac:dyDescent="0.3">
      <c r="A420" t="s">
        <v>951</v>
      </c>
      <c r="B420" t="s">
        <v>952</v>
      </c>
      <c r="C420" t="s">
        <v>3143</v>
      </c>
      <c r="D420" t="s">
        <v>21</v>
      </c>
      <c r="E420">
        <v>15767.76791694</v>
      </c>
      <c r="F420">
        <v>2797.35</v>
      </c>
      <c r="G420">
        <v>206.95929244564499</v>
      </c>
      <c r="H420">
        <v>15.571316166806501</v>
      </c>
      <c r="I420">
        <v>26.9532188184101</v>
      </c>
      <c r="J420">
        <v>-1.22256844917029</v>
      </c>
      <c r="K420">
        <v>2674.8569745332402</v>
      </c>
      <c r="L420">
        <v>2215.4157202056599</v>
      </c>
      <c r="M420">
        <v>51.325797292329</v>
      </c>
      <c r="N420">
        <v>1.3441756185279701</v>
      </c>
      <c r="O420">
        <v>9.3892433910665396</v>
      </c>
      <c r="P420">
        <v>224.89547038327501</v>
      </c>
    </row>
    <row r="421" spans="1:17" x14ac:dyDescent="0.3">
      <c r="A421" t="s">
        <v>953</v>
      </c>
      <c r="B421" t="s">
        <v>954</v>
      </c>
      <c r="C421" t="s">
        <v>3155</v>
      </c>
      <c r="D421" t="s">
        <v>461</v>
      </c>
      <c r="E421">
        <v>15748.64552991</v>
      </c>
      <c r="F421">
        <v>1107.05</v>
      </c>
      <c r="G421">
        <v>15.4340525313279</v>
      </c>
      <c r="H421">
        <v>-8.9107704768272207</v>
      </c>
      <c r="I421">
        <v>5.0936944770363999</v>
      </c>
      <c r="J421">
        <v>1.8451326205865699</v>
      </c>
      <c r="K421">
        <v>1206.6856443653501</v>
      </c>
      <c r="L421">
        <v>1152.1354710702001</v>
      </c>
      <c r="M421">
        <v>38.950452655516102</v>
      </c>
      <c r="N421">
        <v>0.68183757895622399</v>
      </c>
      <c r="O421">
        <v>39.442662933020102</v>
      </c>
      <c r="P421">
        <v>37.8642590286425</v>
      </c>
      <c r="Q421">
        <v>0.16359431369355101</v>
      </c>
    </row>
    <row r="422" spans="1:17" x14ac:dyDescent="0.3">
      <c r="A422" t="s">
        <v>955</v>
      </c>
      <c r="B422" t="s">
        <v>956</v>
      </c>
      <c r="C422" t="s">
        <v>3144</v>
      </c>
      <c r="D422" t="s">
        <v>54</v>
      </c>
      <c r="E422">
        <v>15736.30021523</v>
      </c>
      <c r="F422">
        <v>986.3</v>
      </c>
      <c r="G422">
        <v>-61.910393968202101</v>
      </c>
      <c r="H422">
        <v>5.5417552572290303</v>
      </c>
      <c r="I422">
        <v>-31.323154088586399</v>
      </c>
      <c r="J422">
        <v>7.5560949737719403</v>
      </c>
      <c r="K422">
        <v>1023.94781250724</v>
      </c>
      <c r="L422">
        <v>1230.1727135358301</v>
      </c>
      <c r="M422">
        <v>69.696317135413594</v>
      </c>
      <c r="N422">
        <v>1.0774062735919301</v>
      </c>
      <c r="O422">
        <v>82.094697353746298</v>
      </c>
      <c r="P422">
        <v>14.6860465116279</v>
      </c>
      <c r="Q422">
        <v>6.1398430355728999E-2</v>
      </c>
    </row>
    <row r="423" spans="1:17" x14ac:dyDescent="0.3">
      <c r="A423" t="s">
        <v>957</v>
      </c>
      <c r="B423" t="s">
        <v>958</v>
      </c>
      <c r="C423" t="s">
        <v>3147</v>
      </c>
      <c r="D423" t="s">
        <v>46</v>
      </c>
      <c r="E423">
        <v>15696.92298447</v>
      </c>
      <c r="F423">
        <v>1622.9</v>
      </c>
      <c r="G423">
        <v>30.766818083757599</v>
      </c>
      <c r="H423">
        <v>7.9550598984468897</v>
      </c>
      <c r="I423">
        <v>0.30168019419104403</v>
      </c>
      <c r="J423">
        <v>1.9067730933154501</v>
      </c>
      <c r="K423">
        <v>1601.11290163116</v>
      </c>
      <c r="L423">
        <v>1527.5016112056401</v>
      </c>
      <c r="M423">
        <v>64.566525337943901</v>
      </c>
      <c r="N423">
        <v>0.43007517232883602</v>
      </c>
      <c r="O423">
        <v>14.6096493930617</v>
      </c>
      <c r="P423">
        <v>58.339431191765399</v>
      </c>
      <c r="Q423">
        <v>-4.3064177674067998E-2</v>
      </c>
    </row>
    <row r="424" spans="1:17" hidden="1" x14ac:dyDescent="0.3">
      <c r="A424" t="s">
        <v>959</v>
      </c>
      <c r="B424" t="s">
        <v>960</v>
      </c>
      <c r="C424" t="s">
        <v>3159</v>
      </c>
      <c r="D424" t="s">
        <v>961</v>
      </c>
      <c r="E424">
        <v>15602.585466</v>
      </c>
      <c r="F424">
        <v>1540.85</v>
      </c>
      <c r="G424">
        <v>5495.7633902913603</v>
      </c>
      <c r="H424">
        <v>141.67219344191699</v>
      </c>
      <c r="I424">
        <v>618.92108688918199</v>
      </c>
      <c r="J424">
        <v>19.128765217240399</v>
      </c>
      <c r="K424">
        <v>923.86955153724296</v>
      </c>
      <c r="L424">
        <v>457.69175768297902</v>
      </c>
      <c r="M424">
        <v>80.068868514936398</v>
      </c>
      <c r="N424">
        <v>4.2698030922530998</v>
      </c>
      <c r="O424">
        <v>10.520167440049301</v>
      </c>
      <c r="P424">
        <v>5235.3531855955598</v>
      </c>
    </row>
    <row r="425" spans="1:17" hidden="1" x14ac:dyDescent="0.3">
      <c r="A425" t="s">
        <v>962</v>
      </c>
      <c r="B425" t="s">
        <v>963</v>
      </c>
      <c r="C425" t="s">
        <v>3159</v>
      </c>
      <c r="D425" t="s">
        <v>46</v>
      </c>
      <c r="E425">
        <v>15579.1285042049</v>
      </c>
      <c r="F425">
        <v>1494.45</v>
      </c>
      <c r="G425">
        <v>400.28254422466898</v>
      </c>
      <c r="H425">
        <v>-3.9955639153462101</v>
      </c>
      <c r="I425">
        <v>-32.388018972126403</v>
      </c>
      <c r="J425">
        <v>-2.9545838267947402</v>
      </c>
      <c r="K425">
        <v>1573.7991866290699</v>
      </c>
      <c r="L425">
        <v>1517.98906248907</v>
      </c>
      <c r="M425">
        <v>52.372797409639297</v>
      </c>
      <c r="N425">
        <v>0.60748404161810499</v>
      </c>
      <c r="O425">
        <v>103.268761082672</v>
      </c>
      <c r="P425">
        <v>457.42260350615402</v>
      </c>
      <c r="Q425">
        <v>0.26196793727569101</v>
      </c>
    </row>
    <row r="426" spans="1:17" x14ac:dyDescent="0.3">
      <c r="A426" t="s">
        <v>964</v>
      </c>
      <c r="B426" t="s">
        <v>965</v>
      </c>
      <c r="C426" t="s">
        <v>3144</v>
      </c>
      <c r="D426" t="s">
        <v>966</v>
      </c>
      <c r="E426">
        <v>15552.797543250001</v>
      </c>
      <c r="F426">
        <v>174.9</v>
      </c>
      <c r="G426">
        <v>-1.36225776329874</v>
      </c>
      <c r="H426">
        <v>-3.0972889992515902</v>
      </c>
      <c r="I426">
        <v>6.8122721596764499</v>
      </c>
      <c r="J426">
        <v>3.7214665661131501</v>
      </c>
      <c r="K426">
        <v>181.219019305004</v>
      </c>
      <c r="L426">
        <v>175.52826886416</v>
      </c>
      <c r="M426">
        <v>67.388893952065203</v>
      </c>
      <c r="N426">
        <v>0.29003528299319098</v>
      </c>
      <c r="O426">
        <v>39.736992567181197</v>
      </c>
      <c r="P426">
        <v>34.331797235022997</v>
      </c>
      <c r="Q426">
        <v>-7.1995686604141004E-2</v>
      </c>
    </row>
    <row r="427" spans="1:17" hidden="1" x14ac:dyDescent="0.3">
      <c r="A427" t="s">
        <v>967</v>
      </c>
      <c r="B427" t="s">
        <v>968</v>
      </c>
      <c r="C427" t="s">
        <v>3159</v>
      </c>
      <c r="D427" t="s">
        <v>748</v>
      </c>
      <c r="E427">
        <v>15502.9956089399</v>
      </c>
      <c r="F427">
        <v>862.32</v>
      </c>
      <c r="G427">
        <v>1.20770839085792</v>
      </c>
      <c r="H427">
        <v>2.1273815288904498</v>
      </c>
      <c r="I427">
        <v>1.61246131419769</v>
      </c>
      <c r="J427">
        <v>0.701092284282123</v>
      </c>
      <c r="K427">
        <v>871.80391278279205</v>
      </c>
      <c r="L427">
        <v>840.05677682073804</v>
      </c>
      <c r="M427">
        <v>63.673105172010501</v>
      </c>
      <c r="N427">
        <v>0.91945727632349805</v>
      </c>
      <c r="O427">
        <v>8.8806939419241004</v>
      </c>
      <c r="P427">
        <v>21.832747001229102</v>
      </c>
      <c r="Q427">
        <v>-2.790653939747E-3</v>
      </c>
    </row>
    <row r="428" spans="1:17" x14ac:dyDescent="0.3">
      <c r="A428" t="s">
        <v>969</v>
      </c>
      <c r="B428" t="s">
        <v>970</v>
      </c>
      <c r="C428" t="s">
        <v>3148</v>
      </c>
      <c r="D428" t="s">
        <v>259</v>
      </c>
      <c r="E428">
        <v>15478.04808</v>
      </c>
      <c r="F428">
        <v>1524.15</v>
      </c>
      <c r="G428">
        <v>25.429893414435799</v>
      </c>
      <c r="H428">
        <v>11.776974046433899</v>
      </c>
      <c r="I428">
        <v>15.6900031013753</v>
      </c>
      <c r="J428">
        <v>-0.56719886979571899</v>
      </c>
      <c r="K428">
        <v>1487.29224554445</v>
      </c>
      <c r="L428">
        <v>1322.57655692102</v>
      </c>
      <c r="M428">
        <v>38.372776460730499</v>
      </c>
      <c r="N428">
        <v>0.93834078449776603</v>
      </c>
      <c r="O428">
        <v>12.1674375881638</v>
      </c>
      <c r="P428">
        <v>42.577174929840901</v>
      </c>
      <c r="Q428">
        <v>0.14338561494695201</v>
      </c>
    </row>
    <row r="429" spans="1:17" x14ac:dyDescent="0.3">
      <c r="A429" t="s">
        <v>971</v>
      </c>
      <c r="B429" t="s">
        <v>972</v>
      </c>
      <c r="C429" t="s">
        <v>3145</v>
      </c>
      <c r="D429" t="s">
        <v>27</v>
      </c>
      <c r="E429">
        <v>15477.162814658999</v>
      </c>
      <c r="F429">
        <v>79.17</v>
      </c>
      <c r="G429">
        <v>-30.47193486363</v>
      </c>
      <c r="H429">
        <v>20.684134626251499</v>
      </c>
      <c r="I429">
        <v>0.86663241784289902</v>
      </c>
      <c r="J429">
        <v>16.864782998483701</v>
      </c>
      <c r="K429">
        <v>76.824925165336793</v>
      </c>
      <c r="L429">
        <v>82.552532387608196</v>
      </c>
      <c r="M429">
        <v>66.690940010187006</v>
      </c>
      <c r="N429">
        <v>2.35062307859301</v>
      </c>
      <c r="O429">
        <v>40.709864847795799</v>
      </c>
      <c r="P429">
        <v>21.706379707917002</v>
      </c>
      <c r="Q429">
        <v>-1.1898330540217E-2</v>
      </c>
    </row>
    <row r="430" spans="1:17" x14ac:dyDescent="0.3">
      <c r="A430" t="s">
        <v>973</v>
      </c>
      <c r="B430" t="s">
        <v>974</v>
      </c>
      <c r="C430" t="s">
        <v>3146</v>
      </c>
      <c r="D430" t="s">
        <v>43</v>
      </c>
      <c r="E430">
        <v>15442.959523420001</v>
      </c>
      <c r="F430">
        <v>420.55</v>
      </c>
      <c r="G430">
        <v>-26.779002394906598</v>
      </c>
      <c r="H430">
        <v>-13.9328161017903</v>
      </c>
      <c r="I430">
        <v>-3.2063294248774299</v>
      </c>
      <c r="J430">
        <v>-1.7497495903726299</v>
      </c>
      <c r="K430">
        <v>483.64592508039101</v>
      </c>
      <c r="L430">
        <v>474.91101673387197</v>
      </c>
      <c r="M430">
        <v>40.891992187236298</v>
      </c>
      <c r="N430">
        <v>0.97792231792819795</v>
      </c>
      <c r="O430">
        <v>41.683509689692002</v>
      </c>
      <c r="P430">
        <v>14.653762268266</v>
      </c>
      <c r="Q430">
        <v>0.115215170235913</v>
      </c>
    </row>
    <row r="431" spans="1:17" hidden="1" x14ac:dyDescent="0.3">
      <c r="A431" t="s">
        <v>975</v>
      </c>
      <c r="B431" t="s">
        <v>976</v>
      </c>
      <c r="C431" t="s">
        <v>3159</v>
      </c>
      <c r="D431" t="s">
        <v>212</v>
      </c>
      <c r="E431">
        <v>15408.4729188</v>
      </c>
      <c r="F431">
        <v>13884</v>
      </c>
      <c r="G431">
        <v>166.86112122569901</v>
      </c>
      <c r="H431">
        <v>50.667017502303501</v>
      </c>
      <c r="I431">
        <v>105.256516627127</v>
      </c>
      <c r="J431">
        <v>-17.498446315196201</v>
      </c>
      <c r="K431">
        <v>11884.244323701199</v>
      </c>
      <c r="L431">
        <v>8409.1523133296796</v>
      </c>
      <c r="M431">
        <v>37.334230293144998</v>
      </c>
      <c r="N431">
        <v>0.96671084445800903</v>
      </c>
      <c r="O431">
        <v>46.8683376548545</v>
      </c>
      <c r="P431">
        <v>182.81017660358901</v>
      </c>
      <c r="Q431">
        <v>0.108545306592869</v>
      </c>
    </row>
    <row r="432" spans="1:17" x14ac:dyDescent="0.3">
      <c r="A432" t="s">
        <v>977</v>
      </c>
      <c r="B432" t="s">
        <v>978</v>
      </c>
      <c r="C432" t="s">
        <v>3158</v>
      </c>
      <c r="D432" t="s">
        <v>979</v>
      </c>
      <c r="E432">
        <v>15391.427415210001</v>
      </c>
      <c r="F432">
        <v>866.7</v>
      </c>
      <c r="G432">
        <v>39.059684344187602</v>
      </c>
      <c r="H432">
        <v>13.6920435369094</v>
      </c>
      <c r="I432">
        <v>32.156145461753503</v>
      </c>
      <c r="J432">
        <v>3.4592778257871601</v>
      </c>
      <c r="K432">
        <v>812.70431806327599</v>
      </c>
      <c r="L432">
        <v>734.70610278338097</v>
      </c>
      <c r="M432">
        <v>66.808704432088305</v>
      </c>
      <c r="N432">
        <v>1.4421922986785201</v>
      </c>
      <c r="O432">
        <v>3.2075689396561602</v>
      </c>
      <c r="P432">
        <v>67.965116279069704</v>
      </c>
      <c r="Q432">
        <v>6.0738505083097999E-2</v>
      </c>
    </row>
    <row r="433" spans="1:17" x14ac:dyDescent="0.3">
      <c r="A433" t="s">
        <v>980</v>
      </c>
      <c r="B433" t="s">
        <v>981</v>
      </c>
      <c r="C433" t="s">
        <v>3155</v>
      </c>
      <c r="D433" t="s">
        <v>982</v>
      </c>
      <c r="E433">
        <v>15325.124170892999</v>
      </c>
      <c r="F433">
        <v>196.03</v>
      </c>
      <c r="G433">
        <v>3.1718890493156602</v>
      </c>
      <c r="H433">
        <v>23.7307496184653</v>
      </c>
      <c r="I433">
        <v>-8.3188230141922102</v>
      </c>
      <c r="J433">
        <v>0.100853546784013</v>
      </c>
      <c r="K433">
        <v>189.57426533118701</v>
      </c>
      <c r="L433">
        <v>193.29896208739899</v>
      </c>
      <c r="M433">
        <v>57.7154734322948</v>
      </c>
      <c r="N433">
        <v>1.08913703074767</v>
      </c>
      <c r="O433">
        <v>21.180431566596901</v>
      </c>
      <c r="P433">
        <v>24.463492063492001</v>
      </c>
      <c r="Q433">
        <v>1.0817133103472E-2</v>
      </c>
    </row>
    <row r="434" spans="1:17" x14ac:dyDescent="0.3">
      <c r="A434" t="s">
        <v>983</v>
      </c>
      <c r="B434" t="s">
        <v>984</v>
      </c>
      <c r="C434" t="s">
        <v>3152</v>
      </c>
      <c r="D434" t="s">
        <v>985</v>
      </c>
      <c r="E434">
        <v>15324.2376651</v>
      </c>
      <c r="F434">
        <v>1287.6500000000001</v>
      </c>
      <c r="G434">
        <v>38.227227204630701</v>
      </c>
      <c r="H434">
        <v>9.8073696293878303</v>
      </c>
      <c r="I434">
        <v>-10.9374455867001</v>
      </c>
      <c r="J434">
        <v>2.3081661229513202</v>
      </c>
      <c r="K434">
        <v>1300.5228944622299</v>
      </c>
      <c r="L434">
        <v>1261.13269215587</v>
      </c>
      <c r="M434">
        <v>55.606881005008198</v>
      </c>
      <c r="N434">
        <v>0.56171005946250596</v>
      </c>
      <c r="O434">
        <v>31.635149302993799</v>
      </c>
      <c r="P434">
        <v>65.0833333333333</v>
      </c>
      <c r="Q434">
        <v>0.19233611887339699</v>
      </c>
    </row>
    <row r="435" spans="1:17" x14ac:dyDescent="0.3">
      <c r="A435" t="s">
        <v>986</v>
      </c>
      <c r="B435" t="s">
        <v>987</v>
      </c>
      <c r="C435" t="s">
        <v>3154</v>
      </c>
      <c r="D435" t="s">
        <v>117</v>
      </c>
      <c r="E435">
        <v>15235.204208450001</v>
      </c>
      <c r="F435">
        <v>432.35</v>
      </c>
      <c r="G435">
        <v>61.875190052427698</v>
      </c>
      <c r="H435">
        <v>-4.18991512040229</v>
      </c>
      <c r="I435">
        <v>79.339609932201896</v>
      </c>
      <c r="J435">
        <v>3.1214375102428602</v>
      </c>
      <c r="K435">
        <v>431.65375949062002</v>
      </c>
      <c r="L435">
        <v>335.01192549867602</v>
      </c>
      <c r="M435">
        <v>47.968506092836897</v>
      </c>
      <c r="N435">
        <v>0.494836354259725</v>
      </c>
      <c r="O435">
        <v>21.429397478894401</v>
      </c>
      <c r="P435">
        <v>139.86130374479799</v>
      </c>
      <c r="Q435">
        <v>0.17793942751515501</v>
      </c>
    </row>
    <row r="436" spans="1:17" x14ac:dyDescent="0.3">
      <c r="A436" t="s">
        <v>988</v>
      </c>
      <c r="B436" t="s">
        <v>989</v>
      </c>
      <c r="C436" t="s">
        <v>3148</v>
      </c>
      <c r="D436" t="s">
        <v>51</v>
      </c>
      <c r="E436">
        <v>15217.238590679999</v>
      </c>
      <c r="F436">
        <v>335.8</v>
      </c>
      <c r="G436">
        <v>121.917526877618</v>
      </c>
      <c r="H436">
        <v>33.233981378836603</v>
      </c>
      <c r="I436">
        <v>97.563059059145104</v>
      </c>
      <c r="J436">
        <v>11.6264057187006</v>
      </c>
      <c r="K436">
        <v>290.00610764355002</v>
      </c>
      <c r="L436">
        <v>223.109026774093</v>
      </c>
      <c r="M436">
        <v>70.973078257298596</v>
      </c>
      <c r="N436">
        <v>1.0876187393213901</v>
      </c>
      <c r="O436">
        <v>4.67540202501488</v>
      </c>
      <c r="P436">
        <v>158.30769230769201</v>
      </c>
      <c r="Q436">
        <v>0.20999801607167501</v>
      </c>
    </row>
    <row r="437" spans="1:17" x14ac:dyDescent="0.3">
      <c r="A437" t="s">
        <v>990</v>
      </c>
      <c r="B437" t="s">
        <v>991</v>
      </c>
      <c r="C437" t="s">
        <v>3162</v>
      </c>
      <c r="D437" t="s">
        <v>992</v>
      </c>
      <c r="E437">
        <v>14917.034561839901</v>
      </c>
      <c r="F437">
        <v>1519.15</v>
      </c>
      <c r="G437">
        <v>-29.064782432952398</v>
      </c>
      <c r="H437">
        <v>2.6020542989011499</v>
      </c>
      <c r="I437">
        <v>9.4436124710104092</v>
      </c>
      <c r="J437">
        <v>0.63236490996484596</v>
      </c>
      <c r="K437">
        <v>1525.5419640413199</v>
      </c>
      <c r="L437">
        <v>1509.7621032535101</v>
      </c>
      <c r="M437">
        <v>61.480432902121898</v>
      </c>
      <c r="N437">
        <v>1.1058153843658001</v>
      </c>
      <c r="O437">
        <v>20.488431030510402</v>
      </c>
      <c r="P437">
        <v>26.154293306759602</v>
      </c>
      <c r="Q437">
        <v>-2.9968592054457E-2</v>
      </c>
    </row>
    <row r="438" spans="1:17" x14ac:dyDescent="0.3">
      <c r="A438" t="s">
        <v>993</v>
      </c>
      <c r="B438" t="s">
        <v>994</v>
      </c>
      <c r="C438" t="s">
        <v>3154</v>
      </c>
      <c r="D438" t="s">
        <v>995</v>
      </c>
      <c r="E438">
        <v>14850.29529921</v>
      </c>
      <c r="F438">
        <v>2182.65</v>
      </c>
      <c r="G438">
        <v>74.699268512604604</v>
      </c>
      <c r="H438">
        <v>12.6050629488163</v>
      </c>
      <c r="I438">
        <v>88.886101784756903</v>
      </c>
      <c r="J438">
        <v>2.43420309457971</v>
      </c>
      <c r="K438">
        <v>2184.2975711321701</v>
      </c>
      <c r="L438">
        <v>1722.2193752697699</v>
      </c>
      <c r="M438">
        <v>55.114223560170402</v>
      </c>
      <c r="N438">
        <v>0.59364623008306205</v>
      </c>
      <c r="O438">
        <v>23.7028382929008</v>
      </c>
      <c r="P438">
        <v>198.99315068493101</v>
      </c>
      <c r="Q438">
        <v>0.234371048271797</v>
      </c>
    </row>
    <row r="439" spans="1:17" hidden="1" x14ac:dyDescent="0.3">
      <c r="A439" t="s">
        <v>996</v>
      </c>
      <c r="B439" t="s">
        <v>997</v>
      </c>
      <c r="C439" t="s">
        <v>3159</v>
      </c>
      <c r="D439" t="s">
        <v>166</v>
      </c>
      <c r="E439">
        <v>14687.11425762</v>
      </c>
      <c r="F439">
        <v>978.6</v>
      </c>
      <c r="G439">
        <v>382.77309946467301</v>
      </c>
      <c r="H439">
        <v>16.975073601609001</v>
      </c>
      <c r="I439">
        <v>45.7822062605605</v>
      </c>
      <c r="J439">
        <v>1.5456732854377799</v>
      </c>
      <c r="K439">
        <v>855.24211864348501</v>
      </c>
      <c r="L439">
        <v>659.07874246749202</v>
      </c>
      <c r="M439">
        <v>61.228915908276399</v>
      </c>
      <c r="N439">
        <v>0.63199289306128104</v>
      </c>
      <c r="O439">
        <v>6.7852033517269597</v>
      </c>
      <c r="P439">
        <v>451.01351351351298</v>
      </c>
      <c r="Q439">
        <v>0.28135897789544001</v>
      </c>
    </row>
    <row r="440" spans="1:17" x14ac:dyDescent="0.3">
      <c r="A440" t="s">
        <v>998</v>
      </c>
      <c r="B440" t="s">
        <v>999</v>
      </c>
      <c r="C440" t="s">
        <v>3148</v>
      </c>
      <c r="D440" t="s">
        <v>51</v>
      </c>
      <c r="E440">
        <v>14670.5536704899</v>
      </c>
      <c r="F440">
        <v>1595.35</v>
      </c>
      <c r="G440">
        <v>201.53905266974499</v>
      </c>
      <c r="H440">
        <v>2.36807304261094</v>
      </c>
      <c r="I440">
        <v>91.241782008246105</v>
      </c>
      <c r="J440">
        <v>6.1158882960622396</v>
      </c>
      <c r="K440">
        <v>1453.6410956782699</v>
      </c>
      <c r="L440">
        <v>1137.34161214389</v>
      </c>
      <c r="M440">
        <v>66.565446206050098</v>
      </c>
      <c r="N440">
        <v>1.1557087167153099</v>
      </c>
      <c r="O440">
        <v>4.9926348450183502</v>
      </c>
      <c r="P440">
        <v>230.985477178423</v>
      </c>
      <c r="Q440">
        <v>0.14154118697589299</v>
      </c>
    </row>
    <row r="441" spans="1:17" x14ac:dyDescent="0.3">
      <c r="A441" t="s">
        <v>1000</v>
      </c>
      <c r="B441" t="s">
        <v>1001</v>
      </c>
      <c r="C441" t="s">
        <v>3152</v>
      </c>
      <c r="D441" t="s">
        <v>46</v>
      </c>
      <c r="E441">
        <v>14627.845543039901</v>
      </c>
      <c r="F441">
        <v>795.8</v>
      </c>
      <c r="G441">
        <v>7.7906133989181798</v>
      </c>
      <c r="H441">
        <v>16.9679321325068</v>
      </c>
      <c r="I441">
        <v>54.043227434979897</v>
      </c>
      <c r="J441">
        <v>12.913231158001301</v>
      </c>
      <c r="K441">
        <v>739.10034508904198</v>
      </c>
      <c r="L441">
        <v>665.13756078943902</v>
      </c>
      <c r="M441">
        <v>70.393666846913305</v>
      </c>
      <c r="N441">
        <v>1.66938159060888</v>
      </c>
      <c r="O441">
        <v>4.09022367429003</v>
      </c>
      <c r="P441">
        <v>77.633928571428498</v>
      </c>
      <c r="Q441">
        <v>0.10157696814429901</v>
      </c>
    </row>
    <row r="442" spans="1:17" x14ac:dyDescent="0.3">
      <c r="A442" t="s">
        <v>1002</v>
      </c>
      <c r="B442" t="s">
        <v>1003</v>
      </c>
      <c r="C442" t="s">
        <v>3152</v>
      </c>
      <c r="D442" t="s">
        <v>262</v>
      </c>
      <c r="E442">
        <v>14576.6548711</v>
      </c>
      <c r="F442">
        <v>837.55</v>
      </c>
      <c r="G442">
        <v>5.9100199708648997</v>
      </c>
      <c r="H442">
        <v>2.3212148456314701</v>
      </c>
      <c r="I442">
        <v>-12.196759507812599</v>
      </c>
      <c r="J442">
        <v>0.224411074927715</v>
      </c>
      <c r="K442">
        <v>848.38356061852699</v>
      </c>
      <c r="L442">
        <v>839.96667870971396</v>
      </c>
      <c r="M442">
        <v>60.189342455784299</v>
      </c>
      <c r="N442">
        <v>0.53054941558823099</v>
      </c>
      <c r="O442">
        <v>26.559608381589101</v>
      </c>
      <c r="P442">
        <v>32.022383354350502</v>
      </c>
      <c r="Q442">
        <v>0.144471103937832</v>
      </c>
    </row>
    <row r="443" spans="1:17" x14ac:dyDescent="0.3">
      <c r="A443" t="s">
        <v>1004</v>
      </c>
      <c r="B443" t="s">
        <v>1005</v>
      </c>
      <c r="C443" t="s">
        <v>3146</v>
      </c>
      <c r="D443" t="s">
        <v>1006</v>
      </c>
      <c r="E443">
        <v>14449.405892774999</v>
      </c>
      <c r="F443">
        <v>751.55</v>
      </c>
      <c r="G443">
        <v>27.667419618918501</v>
      </c>
      <c r="H443">
        <v>4.1117939630298102</v>
      </c>
      <c r="I443">
        <v>36.033363553123003</v>
      </c>
      <c r="J443">
        <v>1.07301191778213</v>
      </c>
      <c r="K443">
        <v>744.55040021927095</v>
      </c>
      <c r="L443">
        <v>686.45932193461101</v>
      </c>
      <c r="M443">
        <v>65.527837621548201</v>
      </c>
      <c r="N443">
        <v>0.341103802167534</v>
      </c>
      <c r="O443">
        <v>16.6522520125075</v>
      </c>
      <c r="P443">
        <v>57.872072261317001</v>
      </c>
      <c r="Q443">
        <v>1.8310269740629999E-2</v>
      </c>
    </row>
    <row r="444" spans="1:17" x14ac:dyDescent="0.3">
      <c r="A444" t="s">
        <v>1007</v>
      </c>
      <c r="B444" t="s">
        <v>1008</v>
      </c>
      <c r="C444" t="s">
        <v>574</v>
      </c>
      <c r="D444" t="s">
        <v>574</v>
      </c>
      <c r="E444">
        <v>14354.68529376</v>
      </c>
      <c r="F444">
        <v>151.19999999999999</v>
      </c>
      <c r="G444">
        <v>-24.264306144100299</v>
      </c>
      <c r="H444">
        <v>4.6340744653805004</v>
      </c>
      <c r="I444">
        <v>1.69710630153618</v>
      </c>
      <c r="J444">
        <v>0.77707377315044002</v>
      </c>
      <c r="K444">
        <v>159.106735993961</v>
      </c>
      <c r="L444">
        <v>157.37387225008601</v>
      </c>
      <c r="M444">
        <v>49.060895082879398</v>
      </c>
      <c r="N444">
        <v>0.29870889331271</v>
      </c>
      <c r="O444">
        <v>40.839947089947003</v>
      </c>
      <c r="P444">
        <v>23.277619241744699</v>
      </c>
      <c r="Q444">
        <v>-8.7217905744369998E-3</v>
      </c>
    </row>
    <row r="445" spans="1:17" x14ac:dyDescent="0.3">
      <c r="A445" t="s">
        <v>1009</v>
      </c>
      <c r="B445" t="s">
        <v>1010</v>
      </c>
      <c r="C445" t="s">
        <v>3148</v>
      </c>
      <c r="D445" t="s">
        <v>51</v>
      </c>
      <c r="E445">
        <v>14258.142927089901</v>
      </c>
      <c r="F445">
        <v>6190.95</v>
      </c>
      <c r="G445">
        <v>3.12018782857329</v>
      </c>
      <c r="H445">
        <v>-0.69307762555262098</v>
      </c>
      <c r="I445">
        <v>10.558964950972801</v>
      </c>
      <c r="J445">
        <v>-1.49398033306239</v>
      </c>
      <c r="K445">
        <v>6534.6607029502402</v>
      </c>
      <c r="L445">
        <v>6175.7007188325997</v>
      </c>
      <c r="M445">
        <v>39.8452254281246</v>
      </c>
      <c r="N445">
        <v>0.82833140380562198</v>
      </c>
      <c r="O445">
        <v>22.759834920327201</v>
      </c>
      <c r="P445">
        <v>31.889370086608899</v>
      </c>
      <c r="Q445">
        <v>1.2352556404764001E-2</v>
      </c>
    </row>
    <row r="446" spans="1:17" x14ac:dyDescent="0.3">
      <c r="A446" t="s">
        <v>1011</v>
      </c>
      <c r="B446" t="s">
        <v>1012</v>
      </c>
      <c r="C446" t="s">
        <v>3152</v>
      </c>
      <c r="D446" t="s">
        <v>262</v>
      </c>
      <c r="E446">
        <v>14157.77448</v>
      </c>
      <c r="F446">
        <v>4484.8500000000004</v>
      </c>
      <c r="G446">
        <v>36.343649419088003</v>
      </c>
      <c r="H446">
        <v>9.6014550965811498</v>
      </c>
      <c r="I446">
        <v>-1.21530463024513</v>
      </c>
      <c r="J446">
        <v>7.9550203167198097</v>
      </c>
      <c r="K446">
        <v>4293.4736333489</v>
      </c>
      <c r="L446">
        <v>4050.8484340124601</v>
      </c>
      <c r="M446">
        <v>59.325290355229498</v>
      </c>
      <c r="N446">
        <v>2.3495161717861901</v>
      </c>
      <c r="O446">
        <v>11.486448822145601</v>
      </c>
      <c r="P446">
        <v>55.6428943258719</v>
      </c>
      <c r="Q446">
        <v>0.17098293576982701</v>
      </c>
    </row>
    <row r="447" spans="1:17" x14ac:dyDescent="0.3">
      <c r="A447" t="s">
        <v>1013</v>
      </c>
      <c r="B447" t="s">
        <v>1014</v>
      </c>
      <c r="C447" t="s">
        <v>3148</v>
      </c>
      <c r="D447" t="s">
        <v>51</v>
      </c>
      <c r="E447">
        <v>14145.850109339999</v>
      </c>
      <c r="F447">
        <v>583.65</v>
      </c>
      <c r="G447">
        <v>34.006139207644097</v>
      </c>
      <c r="H447">
        <v>8.9454959308672297</v>
      </c>
      <c r="I447">
        <v>29.844143448715499</v>
      </c>
      <c r="J447">
        <v>4.76313003647169</v>
      </c>
      <c r="K447">
        <v>572.73114718630302</v>
      </c>
      <c r="L447">
        <v>523.54054065366302</v>
      </c>
      <c r="M447">
        <v>60.435664562098999</v>
      </c>
      <c r="N447">
        <v>0.62738436050794699</v>
      </c>
      <c r="O447">
        <v>23.532939261543699</v>
      </c>
      <c r="P447">
        <v>59.707210288685097</v>
      </c>
      <c r="Q447">
        <v>7.0419870449718994E-2</v>
      </c>
    </row>
    <row r="448" spans="1:17" x14ac:dyDescent="0.3">
      <c r="A448" t="s">
        <v>1015</v>
      </c>
      <c r="B448" t="s">
        <v>1016</v>
      </c>
      <c r="C448" t="s">
        <v>3156</v>
      </c>
      <c r="D448" t="s">
        <v>105</v>
      </c>
      <c r="E448">
        <v>14037.874002160001</v>
      </c>
      <c r="F448">
        <v>2341.4</v>
      </c>
      <c r="G448">
        <v>-28.8469078621915</v>
      </c>
      <c r="H448">
        <v>-1.3943142571216001</v>
      </c>
      <c r="I448">
        <v>-11.807175698276501</v>
      </c>
      <c r="J448">
        <v>2.2760115452526799</v>
      </c>
      <c r="K448">
        <v>2572.98500357999</v>
      </c>
      <c r="L448">
        <v>2706.1383055291699</v>
      </c>
      <c r="M448">
        <v>47.850563708045797</v>
      </c>
      <c r="N448">
        <v>0.78609693321551</v>
      </c>
      <c r="O448">
        <v>36.602032971726302</v>
      </c>
      <c r="P448">
        <v>4.9955156950672599</v>
      </c>
      <c r="Q448">
        <v>-9.4713746584010994E-2</v>
      </c>
    </row>
    <row r="449" spans="1:17" x14ac:dyDescent="0.3">
      <c r="A449" t="s">
        <v>1017</v>
      </c>
      <c r="B449" t="s">
        <v>1018</v>
      </c>
      <c r="C449" t="s">
        <v>3147</v>
      </c>
      <c r="D449" t="s">
        <v>391</v>
      </c>
      <c r="E449">
        <v>13947.12152148</v>
      </c>
      <c r="F449">
        <v>290.2</v>
      </c>
      <c r="G449">
        <v>4.6668368482115596</v>
      </c>
      <c r="H449">
        <v>6.5012011666241198</v>
      </c>
      <c r="I449">
        <v>-22.8970631317382</v>
      </c>
      <c r="J449">
        <v>3.5601778131113</v>
      </c>
      <c r="K449">
        <v>301.119486018457</v>
      </c>
      <c r="L449">
        <v>314.86378133964803</v>
      </c>
      <c r="M449">
        <v>58.444844184217601</v>
      </c>
      <c r="N449">
        <v>0.902206534052443</v>
      </c>
      <c r="O449">
        <v>42.307029634734597</v>
      </c>
      <c r="P449">
        <v>25.709335066060198</v>
      </c>
      <c r="Q449">
        <v>7.7891123838798995E-2</v>
      </c>
    </row>
    <row r="450" spans="1:17" x14ac:dyDescent="0.3">
      <c r="A450" t="s">
        <v>1019</v>
      </c>
      <c r="B450" t="s">
        <v>1020</v>
      </c>
      <c r="C450" t="s">
        <v>3152</v>
      </c>
      <c r="D450" t="s">
        <v>80</v>
      </c>
      <c r="E450">
        <v>13810.125472920001</v>
      </c>
      <c r="F450">
        <v>2466.8000000000002</v>
      </c>
      <c r="G450">
        <v>4.5876303788478499</v>
      </c>
      <c r="H450">
        <v>12.337752274271301</v>
      </c>
      <c r="I450">
        <v>-17.4426915614875</v>
      </c>
      <c r="J450">
        <v>3.7611330072190001</v>
      </c>
      <c r="K450">
        <v>2416.0901027007499</v>
      </c>
      <c r="L450">
        <v>2531.8778383786798</v>
      </c>
      <c r="M450">
        <v>70.851662960535506</v>
      </c>
      <c r="N450">
        <v>0.89033636274803896</v>
      </c>
      <c r="O450">
        <v>48.167666612615498</v>
      </c>
      <c r="P450">
        <v>40.879497430039898</v>
      </c>
      <c r="Q450">
        <v>0.120986019537448</v>
      </c>
    </row>
    <row r="451" spans="1:17" hidden="1" x14ac:dyDescent="0.3">
      <c r="A451" t="s">
        <v>1021</v>
      </c>
      <c r="B451" t="s">
        <v>1022</v>
      </c>
      <c r="C451" t="s">
        <v>3159</v>
      </c>
      <c r="D451" t="s">
        <v>40</v>
      </c>
      <c r="E451">
        <v>13677.119615428001</v>
      </c>
      <c r="F451">
        <v>74.86</v>
      </c>
      <c r="G451">
        <v>-18.7072251970019</v>
      </c>
      <c r="H451">
        <v>-2.0803073797003799</v>
      </c>
      <c r="I451">
        <v>-3.3478405546126102</v>
      </c>
      <c r="J451">
        <v>-0.254997756067668</v>
      </c>
      <c r="O451">
        <v>8.2019770237777099</v>
      </c>
      <c r="P451">
        <v>8.1635601791648593</v>
      </c>
    </row>
    <row r="452" spans="1:17" x14ac:dyDescent="0.3">
      <c r="A452" t="s">
        <v>1023</v>
      </c>
      <c r="B452" t="s">
        <v>1024</v>
      </c>
      <c r="C452" t="s">
        <v>574</v>
      </c>
      <c r="D452" t="s">
        <v>574</v>
      </c>
      <c r="E452">
        <v>13676.522166000001</v>
      </c>
      <c r="F452">
        <v>472.95</v>
      </c>
      <c r="G452">
        <v>-6.6258646075189702</v>
      </c>
      <c r="H452">
        <v>11.184697680178299</v>
      </c>
      <c r="I452">
        <v>-1.22974899246169</v>
      </c>
      <c r="J452">
        <v>3.96194050744064</v>
      </c>
      <c r="K452">
        <v>467.73469893195698</v>
      </c>
      <c r="L452">
        <v>460.78273070532202</v>
      </c>
      <c r="M452">
        <v>61.972512998346502</v>
      </c>
      <c r="N452">
        <v>0.74007531052398301</v>
      </c>
      <c r="O452">
        <v>25.171794058568501</v>
      </c>
      <c r="P452">
        <v>26.153640970925501</v>
      </c>
      <c r="Q452">
        <v>8.8636936756529994E-3</v>
      </c>
    </row>
    <row r="453" spans="1:17" x14ac:dyDescent="0.3">
      <c r="A453" t="s">
        <v>1025</v>
      </c>
      <c r="B453" t="s">
        <v>1026</v>
      </c>
      <c r="C453" t="s">
        <v>3158</v>
      </c>
      <c r="D453" t="s">
        <v>499</v>
      </c>
      <c r="E453">
        <v>13641.14215761</v>
      </c>
      <c r="F453">
        <v>1283.7</v>
      </c>
      <c r="G453">
        <v>-23.582427637589699</v>
      </c>
      <c r="H453">
        <v>-10.7891955963951</v>
      </c>
      <c r="I453">
        <v>-9.9852638485150198</v>
      </c>
      <c r="J453">
        <v>-1.90187235287679</v>
      </c>
      <c r="K453">
        <v>1444.67056721008</v>
      </c>
      <c r="L453">
        <v>1459.1090332292299</v>
      </c>
      <c r="M453">
        <v>27.261905657250701</v>
      </c>
      <c r="N453">
        <v>0.74729156503043404</v>
      </c>
      <c r="O453">
        <v>31.650697203396401</v>
      </c>
      <c r="P453">
        <v>3.2743362831858498</v>
      </c>
      <c r="Q453">
        <v>-0.15234037619347801</v>
      </c>
    </row>
    <row r="454" spans="1:17" x14ac:dyDescent="0.3">
      <c r="A454" t="s">
        <v>1027</v>
      </c>
      <c r="B454" t="s">
        <v>1028</v>
      </c>
      <c r="C454" t="s">
        <v>3146</v>
      </c>
      <c r="D454" t="s">
        <v>371</v>
      </c>
      <c r="E454">
        <v>13588.007698719999</v>
      </c>
      <c r="F454">
        <v>391.3</v>
      </c>
      <c r="G454">
        <v>61.432827041131802</v>
      </c>
      <c r="H454">
        <v>10.4975832525274</v>
      </c>
      <c r="I454">
        <v>84.050214663133005</v>
      </c>
      <c r="J454">
        <v>11.481098084488901</v>
      </c>
      <c r="K454">
        <v>375.27381385812799</v>
      </c>
      <c r="L454">
        <v>307.16134444000801</v>
      </c>
      <c r="M454">
        <v>68.1906454786116</v>
      </c>
      <c r="N454">
        <v>0.68031159710449096</v>
      </c>
      <c r="O454">
        <v>14.4773830820342</v>
      </c>
      <c r="P454">
        <v>144.5625</v>
      </c>
      <c r="Q454">
        <v>0.19009442032527701</v>
      </c>
    </row>
    <row r="455" spans="1:17" x14ac:dyDescent="0.3">
      <c r="A455" t="s">
        <v>1029</v>
      </c>
      <c r="B455" t="s">
        <v>1030</v>
      </c>
      <c r="C455" t="s">
        <v>3158</v>
      </c>
      <c r="D455" t="s">
        <v>499</v>
      </c>
      <c r="E455">
        <v>13476.92298114</v>
      </c>
      <c r="F455">
        <v>716.7</v>
      </c>
      <c r="G455">
        <v>6.8969807735782602</v>
      </c>
      <c r="H455">
        <v>-4.8287355385899096</v>
      </c>
      <c r="I455">
        <v>2.71948493582692</v>
      </c>
      <c r="J455">
        <v>0.56038004098840799</v>
      </c>
      <c r="K455">
        <v>762.90724316364299</v>
      </c>
      <c r="L455">
        <v>739.69064785479395</v>
      </c>
      <c r="M455">
        <v>51.060485409961899</v>
      </c>
      <c r="N455">
        <v>0.53283307344842601</v>
      </c>
      <c r="O455">
        <v>29.287009906515902</v>
      </c>
      <c r="P455">
        <v>37.496402877697797</v>
      </c>
      <c r="Q455">
        <v>9.5160659968562003E-2</v>
      </c>
    </row>
    <row r="456" spans="1:17" x14ac:dyDescent="0.3">
      <c r="A456" t="s">
        <v>1031</v>
      </c>
      <c r="B456" t="s">
        <v>1032</v>
      </c>
      <c r="C456" t="s">
        <v>3154</v>
      </c>
      <c r="D456" t="s">
        <v>117</v>
      </c>
      <c r="E456">
        <v>13471.995092450001</v>
      </c>
      <c r="F456">
        <v>45.97</v>
      </c>
      <c r="G456">
        <v>-17.556494087777399</v>
      </c>
      <c r="H456">
        <v>6.9671334370120102</v>
      </c>
      <c r="I456">
        <v>-28.687120751827599</v>
      </c>
      <c r="J456">
        <v>1.9678721688441001</v>
      </c>
      <c r="K456">
        <v>48.2393710042194</v>
      </c>
      <c r="L456">
        <v>52.6448437488813</v>
      </c>
      <c r="M456">
        <v>55.094514813286203</v>
      </c>
      <c r="N456">
        <v>0.75031388546604005</v>
      </c>
      <c r="O456">
        <v>60.321949097237301</v>
      </c>
      <c r="P456">
        <v>10.904704463208599</v>
      </c>
    </row>
    <row r="457" spans="1:17" x14ac:dyDescent="0.3">
      <c r="A457" t="s">
        <v>1033</v>
      </c>
      <c r="B457" t="s">
        <v>1034</v>
      </c>
      <c r="C457" t="s">
        <v>3144</v>
      </c>
      <c r="D457" t="s">
        <v>24</v>
      </c>
      <c r="E457">
        <v>13314.031668512</v>
      </c>
      <c r="F457">
        <v>179.68</v>
      </c>
      <c r="G457">
        <v>0.72274110716529805</v>
      </c>
      <c r="H457">
        <v>5.15663296940909</v>
      </c>
      <c r="I457">
        <v>20.1220466933141</v>
      </c>
      <c r="J457">
        <v>2.1524163842833599</v>
      </c>
      <c r="K457">
        <v>169.98298715802599</v>
      </c>
      <c r="L457">
        <v>159.86149987668099</v>
      </c>
      <c r="M457">
        <v>69.264188004667105</v>
      </c>
      <c r="N457">
        <v>0.58427328863436001</v>
      </c>
      <c r="O457">
        <v>1.4247551202137101</v>
      </c>
      <c r="P457">
        <v>43.285486443381103</v>
      </c>
      <c r="Q457">
        <v>4.7075171603890003E-3</v>
      </c>
    </row>
    <row r="458" spans="1:17" hidden="1" x14ac:dyDescent="0.3">
      <c r="A458" t="s">
        <v>1035</v>
      </c>
      <c r="B458" t="s">
        <v>1036</v>
      </c>
      <c r="C458" t="s">
        <v>3159</v>
      </c>
      <c r="D458" t="s">
        <v>120</v>
      </c>
      <c r="E458">
        <v>13273.96098021</v>
      </c>
      <c r="F458">
        <v>447.5</v>
      </c>
      <c r="G458">
        <v>69.747056150308893</v>
      </c>
      <c r="H458">
        <v>15.6863234386401</v>
      </c>
      <c r="I458">
        <v>31.432289259057899</v>
      </c>
      <c r="J458">
        <v>5.0135818507899401</v>
      </c>
      <c r="K458">
        <v>410.38436166588701</v>
      </c>
      <c r="L458">
        <v>351.58514530591202</v>
      </c>
      <c r="M458">
        <v>62.544512015988197</v>
      </c>
      <c r="N458">
        <v>0.71741342578171297</v>
      </c>
      <c r="O458">
        <v>6.4916201117318497</v>
      </c>
      <c r="P458">
        <v>118.82640586797</v>
      </c>
      <c r="Q458">
        <v>0.18659216572635701</v>
      </c>
    </row>
    <row r="459" spans="1:17" x14ac:dyDescent="0.3">
      <c r="A459" t="s">
        <v>1037</v>
      </c>
      <c r="B459" t="s">
        <v>1038</v>
      </c>
      <c r="C459" t="s">
        <v>3144</v>
      </c>
      <c r="D459" t="s">
        <v>54</v>
      </c>
      <c r="E459">
        <v>13264.478638159</v>
      </c>
      <c r="F459">
        <v>156.71</v>
      </c>
      <c r="G459">
        <v>-16.794895731145299</v>
      </c>
      <c r="H459">
        <v>7.6028132290608204</v>
      </c>
      <c r="I459">
        <v>-14.055663786056201</v>
      </c>
      <c r="J459">
        <v>-2.9679927361505598</v>
      </c>
      <c r="K459">
        <v>168.34443428874201</v>
      </c>
      <c r="L459">
        <v>179.706167367999</v>
      </c>
      <c r="M459">
        <v>55.386379091546502</v>
      </c>
      <c r="N459">
        <v>0.89547356790017896</v>
      </c>
      <c r="O459">
        <v>47.0231638057558</v>
      </c>
      <c r="P459">
        <v>13.2706902782797</v>
      </c>
      <c r="Q459">
        <v>-3.2305234796568001E-2</v>
      </c>
    </row>
    <row r="460" spans="1:17" x14ac:dyDescent="0.3">
      <c r="A460" t="s">
        <v>1039</v>
      </c>
      <c r="B460" t="s">
        <v>1040</v>
      </c>
      <c r="C460" t="s">
        <v>3148</v>
      </c>
      <c r="D460" t="s">
        <v>51</v>
      </c>
      <c r="E460">
        <v>13240.90106772</v>
      </c>
      <c r="F460">
        <v>1080.5999999999999</v>
      </c>
      <c r="G460">
        <v>51.816688697337902</v>
      </c>
      <c r="H460">
        <v>15.6351929113486</v>
      </c>
      <c r="I460">
        <v>26.300992140153099</v>
      </c>
      <c r="J460">
        <v>-3.1134905012954999</v>
      </c>
      <c r="K460">
        <v>1080.05916895976</v>
      </c>
      <c r="L460">
        <v>950.52331208835801</v>
      </c>
      <c r="M460">
        <v>51.169632247626502</v>
      </c>
      <c r="N460">
        <v>0.354581540509886</v>
      </c>
      <c r="O460">
        <v>23.551730520081399</v>
      </c>
      <c r="P460">
        <v>73.006724303554194</v>
      </c>
      <c r="Q460">
        <v>5.4363881288474997E-2</v>
      </c>
    </row>
    <row r="461" spans="1:17" x14ac:dyDescent="0.3">
      <c r="A461" t="s">
        <v>1041</v>
      </c>
      <c r="B461" t="s">
        <v>1042</v>
      </c>
      <c r="C461" t="s">
        <v>3144</v>
      </c>
      <c r="D461" t="s">
        <v>567</v>
      </c>
      <c r="E461">
        <v>13219.7812923</v>
      </c>
      <c r="F461">
        <v>1670.35</v>
      </c>
      <c r="G461">
        <v>-4.6492444516428204</v>
      </c>
      <c r="H461">
        <v>1.0865430114566399</v>
      </c>
      <c r="I461">
        <v>0.66006227044059695</v>
      </c>
      <c r="J461">
        <v>-1.0522007303507199</v>
      </c>
      <c r="K461">
        <v>1698.50874629639</v>
      </c>
      <c r="L461">
        <v>1679.5659576492601</v>
      </c>
      <c r="M461">
        <v>58.502319944459003</v>
      </c>
      <c r="N461">
        <v>0.47324061603427597</v>
      </c>
      <c r="O461">
        <v>18.475169874577201</v>
      </c>
      <c r="P461">
        <v>27.800306044376399</v>
      </c>
      <c r="Q461">
        <v>-0.102468934853489</v>
      </c>
    </row>
    <row r="462" spans="1:17" x14ac:dyDescent="0.3">
      <c r="A462" t="s">
        <v>1043</v>
      </c>
      <c r="B462" t="s">
        <v>1044</v>
      </c>
      <c r="C462" t="s">
        <v>3152</v>
      </c>
      <c r="D462" t="s">
        <v>166</v>
      </c>
      <c r="E462">
        <v>13106.07791165</v>
      </c>
      <c r="F462">
        <v>584.04999999999995</v>
      </c>
      <c r="G462">
        <v>4.9057651854617204</v>
      </c>
      <c r="H462">
        <v>7.6055329389584196</v>
      </c>
      <c r="I462">
        <v>-1.9682980109129999</v>
      </c>
      <c r="J462">
        <v>-0.68799573453936103</v>
      </c>
      <c r="K462">
        <v>601.15945529138696</v>
      </c>
      <c r="L462">
        <v>572.32357981178097</v>
      </c>
      <c r="M462">
        <v>54.296199339281301</v>
      </c>
      <c r="N462">
        <v>0.66660180747892195</v>
      </c>
      <c r="O462">
        <v>26.547384641725898</v>
      </c>
      <c r="P462">
        <v>47.804631152726799</v>
      </c>
      <c r="Q462">
        <v>0.17969927786752901</v>
      </c>
    </row>
    <row r="463" spans="1:17" x14ac:dyDescent="0.3">
      <c r="A463" t="s">
        <v>1045</v>
      </c>
      <c r="B463" t="s">
        <v>1046</v>
      </c>
      <c r="C463" t="s">
        <v>3145</v>
      </c>
      <c r="D463" t="s">
        <v>1047</v>
      </c>
      <c r="E463">
        <v>13086.263545424999</v>
      </c>
      <c r="F463">
        <v>407.75</v>
      </c>
      <c r="G463">
        <v>19.6700890071637</v>
      </c>
      <c r="H463">
        <v>4.3298779941446801</v>
      </c>
      <c r="I463">
        <v>-7.2604467571404498</v>
      </c>
      <c r="J463">
        <v>8.7716471596473795</v>
      </c>
      <c r="K463">
        <v>414.69869427594602</v>
      </c>
      <c r="L463">
        <v>408.72373273649799</v>
      </c>
      <c r="M463">
        <v>62.694147437225098</v>
      </c>
      <c r="N463">
        <v>0.84803442597549805</v>
      </c>
      <c r="O463">
        <v>51.5144083384426</v>
      </c>
      <c r="P463">
        <v>48.949771689497702</v>
      </c>
      <c r="Q463">
        <v>0.114218512332651</v>
      </c>
    </row>
    <row r="464" spans="1:17" x14ac:dyDescent="0.3">
      <c r="A464" t="s">
        <v>1048</v>
      </c>
      <c r="B464" t="s">
        <v>1049</v>
      </c>
      <c r="C464" t="s">
        <v>3144</v>
      </c>
      <c r="D464" t="s">
        <v>491</v>
      </c>
      <c r="E464">
        <v>13084.4340210399</v>
      </c>
      <c r="F464">
        <v>136.9</v>
      </c>
      <c r="G464">
        <v>38.863547547861799</v>
      </c>
      <c r="H464">
        <v>7.2640616586141904E-2</v>
      </c>
      <c r="I464">
        <v>62.672398175704402</v>
      </c>
      <c r="J464">
        <v>-0.947024249655946</v>
      </c>
      <c r="K464">
        <v>134.25368375705099</v>
      </c>
      <c r="L464">
        <v>111.078678657628</v>
      </c>
      <c r="M464">
        <v>56.695324396888502</v>
      </c>
      <c r="N464">
        <v>0.30947950307605898</v>
      </c>
      <c r="O464">
        <v>23.2651570489408</v>
      </c>
      <c r="P464">
        <v>98.405797101449195</v>
      </c>
      <c r="Q464">
        <v>6.9542924890604998E-2</v>
      </c>
    </row>
    <row r="465" spans="1:17" x14ac:dyDescent="0.3">
      <c r="A465" t="s">
        <v>1050</v>
      </c>
      <c r="B465" t="s">
        <v>1051</v>
      </c>
      <c r="C465" t="s">
        <v>3150</v>
      </c>
      <c r="D465" t="s">
        <v>234</v>
      </c>
      <c r="E465">
        <v>12986.403804455</v>
      </c>
      <c r="F465">
        <v>1582.15</v>
      </c>
      <c r="G465">
        <v>9.2227582404067494</v>
      </c>
      <c r="H465">
        <v>-1.2033756949905501</v>
      </c>
      <c r="I465">
        <v>-15.950969578098</v>
      </c>
      <c r="J465">
        <v>9.7043891753636302</v>
      </c>
      <c r="K465">
        <v>1584.8498805685299</v>
      </c>
      <c r="L465">
        <v>1603.86700294976</v>
      </c>
      <c r="M465">
        <v>65.0893241516779</v>
      </c>
      <c r="N465">
        <v>0.666645916224061</v>
      </c>
      <c r="O465">
        <v>40.4386436178617</v>
      </c>
      <c r="P465">
        <v>34.3708862372075</v>
      </c>
      <c r="Q465">
        <v>6.2891282307649995E-2</v>
      </c>
    </row>
    <row r="466" spans="1:17" x14ac:dyDescent="0.3">
      <c r="A466" t="s">
        <v>1052</v>
      </c>
      <c r="B466" t="s">
        <v>1053</v>
      </c>
      <c r="C466" t="s">
        <v>3149</v>
      </c>
      <c r="D466" t="s">
        <v>153</v>
      </c>
      <c r="E466">
        <v>12973.597559510999</v>
      </c>
      <c r="F466">
        <v>18.93</v>
      </c>
      <c r="G466">
        <v>8.4328270411318407</v>
      </c>
      <c r="H466">
        <v>-0.72436423959293506</v>
      </c>
      <c r="I466">
        <v>-6.90534939173381</v>
      </c>
      <c r="J466">
        <v>1.84520611014439</v>
      </c>
      <c r="K466">
        <v>18.0922735402421</v>
      </c>
      <c r="L466">
        <v>17.457783249591799</v>
      </c>
      <c r="M466">
        <v>74.598273875795002</v>
      </c>
      <c r="N466">
        <v>0.99647014276165702</v>
      </c>
      <c r="O466">
        <v>26.782884310618002</v>
      </c>
      <c r="P466">
        <v>54.530612244897902</v>
      </c>
      <c r="Q466">
        <v>0.12708949752051099</v>
      </c>
    </row>
    <row r="467" spans="1:17" hidden="1" x14ac:dyDescent="0.3">
      <c r="A467" t="s">
        <v>1054</v>
      </c>
      <c r="B467" t="s">
        <v>1055</v>
      </c>
      <c r="C467" t="s">
        <v>3159</v>
      </c>
      <c r="D467" t="s">
        <v>1056</v>
      </c>
      <c r="E467">
        <v>12906.893384999599</v>
      </c>
      <c r="F467">
        <v>100</v>
      </c>
      <c r="G467">
        <v>-20.233839625534799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1057</v>
      </c>
      <c r="B468" t="s">
        <v>1058</v>
      </c>
      <c r="C468" t="s">
        <v>3146</v>
      </c>
      <c r="D468" t="s">
        <v>125</v>
      </c>
      <c r="E468">
        <v>12819.331730239999</v>
      </c>
      <c r="F468">
        <v>2014.6</v>
      </c>
      <c r="G468">
        <v>9.5435945871105101</v>
      </c>
      <c r="H468">
        <v>11.374438425753601</v>
      </c>
      <c r="I468">
        <v>10.3257082823555</v>
      </c>
      <c r="J468">
        <v>6.7829266674234806E-2</v>
      </c>
      <c r="K468">
        <v>1974.70094353988</v>
      </c>
      <c r="L468">
        <v>1913.2875541746</v>
      </c>
      <c r="M468">
        <v>68.185995826880898</v>
      </c>
      <c r="N468">
        <v>0.90609651880875197</v>
      </c>
      <c r="O468">
        <v>23.299910652238601</v>
      </c>
      <c r="P468">
        <v>39.888206089643397</v>
      </c>
      <c r="Q468">
        <v>-3.8911710449064003E-2</v>
      </c>
    </row>
    <row r="469" spans="1:17" x14ac:dyDescent="0.3">
      <c r="A469" t="s">
        <v>1059</v>
      </c>
      <c r="B469" t="s">
        <v>1060</v>
      </c>
      <c r="C469" t="s">
        <v>3152</v>
      </c>
      <c r="D469" t="s">
        <v>117</v>
      </c>
      <c r="E469">
        <v>12682.426912519901</v>
      </c>
      <c r="F469">
        <v>189.58</v>
      </c>
      <c r="G469">
        <v>22.6709258870039</v>
      </c>
      <c r="H469">
        <v>17.0395564719657</v>
      </c>
      <c r="I469">
        <v>3.0560456385963501</v>
      </c>
      <c r="J469">
        <v>-2.5118375547791998</v>
      </c>
      <c r="K469">
        <v>191.858052700575</v>
      </c>
      <c r="L469">
        <v>182.696457759482</v>
      </c>
      <c r="M469">
        <v>53.2433371269044</v>
      </c>
      <c r="N469">
        <v>0.43082827314482502</v>
      </c>
      <c r="O469">
        <v>29.122270281675199</v>
      </c>
      <c r="P469">
        <v>47.258039459375397</v>
      </c>
      <c r="Q469">
        <v>0.133165199303208</v>
      </c>
    </row>
    <row r="470" spans="1:17" x14ac:dyDescent="0.3">
      <c r="A470" t="s">
        <v>1061</v>
      </c>
      <c r="B470" t="s">
        <v>1062</v>
      </c>
      <c r="C470" t="s">
        <v>3144</v>
      </c>
      <c r="D470" t="s">
        <v>212</v>
      </c>
      <c r="E470">
        <v>12517.653430799999</v>
      </c>
      <c r="F470">
        <v>3023.1</v>
      </c>
      <c r="G470">
        <v>105.809229015111</v>
      </c>
      <c r="H470">
        <v>18.391506776167699</v>
      </c>
      <c r="I470">
        <v>78.364278128025305</v>
      </c>
      <c r="J470">
        <v>-2.0178330170995</v>
      </c>
      <c r="K470">
        <v>2764.2750908555399</v>
      </c>
      <c r="L470">
        <v>2150.8316042912602</v>
      </c>
      <c r="M470">
        <v>54.611781229549898</v>
      </c>
      <c r="N470">
        <v>0.86725211942298996</v>
      </c>
      <c r="O470">
        <v>23.555290926532301</v>
      </c>
      <c r="P470">
        <v>166.352422907489</v>
      </c>
      <c r="Q470">
        <v>0.17846278148933101</v>
      </c>
    </row>
    <row r="471" spans="1:17" hidden="1" x14ac:dyDescent="0.3">
      <c r="A471" t="s">
        <v>1063</v>
      </c>
      <c r="B471" t="s">
        <v>1064</v>
      </c>
      <c r="C471" t="s">
        <v>3159</v>
      </c>
      <c r="D471" t="s">
        <v>451</v>
      </c>
      <c r="E471">
        <v>12517.053226335</v>
      </c>
      <c r="F471">
        <v>2055.15</v>
      </c>
      <c r="G471">
        <v>-48.409162037525</v>
      </c>
      <c r="H471">
        <v>-5.8915014590828498</v>
      </c>
      <c r="I471">
        <v>-32.849695817982401</v>
      </c>
      <c r="J471">
        <v>-2.6495838876993801E-2</v>
      </c>
      <c r="K471">
        <v>2226.5821591362501</v>
      </c>
      <c r="M471">
        <v>44.998665553820402</v>
      </c>
      <c r="O471">
        <v>50.8405712478407</v>
      </c>
      <c r="P471">
        <v>7.4223139847894704</v>
      </c>
    </row>
    <row r="472" spans="1:17" x14ac:dyDescent="0.3">
      <c r="A472" t="s">
        <v>1065</v>
      </c>
      <c r="B472" t="s">
        <v>1066</v>
      </c>
      <c r="C472" t="s">
        <v>3153</v>
      </c>
      <c r="D472" t="s">
        <v>451</v>
      </c>
      <c r="E472">
        <v>12340.047287875001</v>
      </c>
      <c r="F472">
        <v>2524.25</v>
      </c>
      <c r="G472">
        <v>-7.8665867177413702</v>
      </c>
      <c r="H472">
        <v>15.373740384014001</v>
      </c>
      <c r="I472">
        <v>20.011807248690101</v>
      </c>
      <c r="J472">
        <v>-1.6201276039864201</v>
      </c>
      <c r="K472">
        <v>2378.8278420745501</v>
      </c>
      <c r="L472">
        <v>2197.3662331853998</v>
      </c>
      <c r="M472">
        <v>78.265777369675106</v>
      </c>
      <c r="N472">
        <v>0.82535775386316101</v>
      </c>
      <c r="O472">
        <v>6.9624640982470103</v>
      </c>
      <c r="P472">
        <v>53.114764042217601</v>
      </c>
      <c r="Q472">
        <v>0.20152016251206201</v>
      </c>
    </row>
    <row r="473" spans="1:17" x14ac:dyDescent="0.3">
      <c r="A473" t="s">
        <v>1067</v>
      </c>
      <c r="B473" t="s">
        <v>1068</v>
      </c>
      <c r="C473" t="s">
        <v>3151</v>
      </c>
      <c r="D473" t="s">
        <v>72</v>
      </c>
      <c r="E473">
        <v>12282.600101669999</v>
      </c>
      <c r="F473">
        <v>343.9</v>
      </c>
      <c r="G473">
        <v>-25.638873321037501</v>
      </c>
      <c r="H473">
        <v>5.80737933613982</v>
      </c>
      <c r="I473">
        <v>3.3906058010639</v>
      </c>
      <c r="J473">
        <v>-0.42630103719693202</v>
      </c>
      <c r="K473">
        <v>346.016039305623</v>
      </c>
      <c r="L473">
        <v>345.15252328219799</v>
      </c>
      <c r="M473">
        <v>53.258844552509302</v>
      </c>
      <c r="N473">
        <v>0.18648630416478801</v>
      </c>
      <c r="O473">
        <v>15.7313172433847</v>
      </c>
      <c r="P473">
        <v>18.056985925163001</v>
      </c>
      <c r="Q473">
        <v>-0.10041199126931601</v>
      </c>
    </row>
    <row r="474" spans="1:17" hidden="1" x14ac:dyDescent="0.3">
      <c r="A474" t="s">
        <v>1069</v>
      </c>
      <c r="B474" t="s">
        <v>1070</v>
      </c>
      <c r="C474" t="s">
        <v>3159</v>
      </c>
      <c r="D474" t="s">
        <v>166</v>
      </c>
      <c r="E474">
        <v>12233.286337795</v>
      </c>
      <c r="F474">
        <v>10154.15</v>
      </c>
      <c r="G474">
        <v>155.28952537667399</v>
      </c>
      <c r="H474">
        <v>-8.9818062668581202</v>
      </c>
      <c r="I474">
        <v>35.273854914052798</v>
      </c>
      <c r="J474">
        <v>-6.7770584413477604</v>
      </c>
      <c r="K474">
        <v>11212.4229673513</v>
      </c>
      <c r="L474">
        <v>9039.1720505046396</v>
      </c>
      <c r="M474">
        <v>31.515777905357702</v>
      </c>
      <c r="N474">
        <v>0.71924172807034503</v>
      </c>
      <c r="O474">
        <v>36.889843069089899</v>
      </c>
      <c r="P474">
        <v>190.93318434473599</v>
      </c>
      <c r="Q474">
        <v>0.220796159586404</v>
      </c>
    </row>
    <row r="475" spans="1:17" x14ac:dyDescent="0.3">
      <c r="A475" t="s">
        <v>1071</v>
      </c>
      <c r="B475" t="s">
        <v>1072</v>
      </c>
      <c r="C475" t="s">
        <v>3162</v>
      </c>
      <c r="D475" t="s">
        <v>1073</v>
      </c>
      <c r="E475">
        <v>12212.64014256</v>
      </c>
      <c r="F475">
        <v>79.2</v>
      </c>
      <c r="G475">
        <v>-24.081849275715701</v>
      </c>
      <c r="H475">
        <v>5.94223637033096</v>
      </c>
      <c r="I475">
        <v>-4.5457604620125203</v>
      </c>
      <c r="J475">
        <v>-6.4034896582135401</v>
      </c>
      <c r="K475">
        <v>82.930813701817399</v>
      </c>
      <c r="L475">
        <v>85.3607466759765</v>
      </c>
      <c r="M475">
        <v>40.447471433063797</v>
      </c>
      <c r="N475">
        <v>1.38413538389738</v>
      </c>
      <c r="O475">
        <v>71.338383838383805</v>
      </c>
      <c r="P475">
        <v>9.92366412213741</v>
      </c>
      <c r="Q475">
        <v>1.0948545318083E-2</v>
      </c>
    </row>
    <row r="476" spans="1:17" x14ac:dyDescent="0.3">
      <c r="A476" t="s">
        <v>1074</v>
      </c>
      <c r="B476" t="s">
        <v>1075</v>
      </c>
      <c r="C476" t="s">
        <v>3144</v>
      </c>
      <c r="D476" t="s">
        <v>567</v>
      </c>
      <c r="E476">
        <v>12188.192135924999</v>
      </c>
      <c r="F476">
        <v>167.14</v>
      </c>
      <c r="G476">
        <v>-20.417071821793598</v>
      </c>
      <c r="H476">
        <v>22.704285836522601</v>
      </c>
      <c r="I476">
        <v>-3.0319861265553998</v>
      </c>
      <c r="J476">
        <v>8.4121711066480103</v>
      </c>
      <c r="K476">
        <v>151.91253608241499</v>
      </c>
      <c r="L476">
        <v>159.23211297911499</v>
      </c>
      <c r="M476">
        <v>75.066483520629802</v>
      </c>
      <c r="N476">
        <v>1.6948276338491499</v>
      </c>
      <c r="O476">
        <v>25.222794230677</v>
      </c>
      <c r="P476">
        <v>27.8904277297421</v>
      </c>
      <c r="Q476">
        <v>-3.6638030993799003E-2</v>
      </c>
    </row>
    <row r="477" spans="1:17" x14ac:dyDescent="0.3">
      <c r="A477" t="s">
        <v>1076</v>
      </c>
      <c r="B477" t="s">
        <v>1077</v>
      </c>
      <c r="C477" t="s">
        <v>3150</v>
      </c>
      <c r="D477" t="s">
        <v>425</v>
      </c>
      <c r="E477">
        <v>12025.205600219901</v>
      </c>
      <c r="F477">
        <v>2972.85</v>
      </c>
      <c r="G477">
        <v>21.9923679306583</v>
      </c>
      <c r="H477">
        <v>9.4316415179134196</v>
      </c>
      <c r="I477">
        <v>19.8341395179296</v>
      </c>
      <c r="J477">
        <v>3.0034691707788501</v>
      </c>
      <c r="K477">
        <v>2859.81594688519</v>
      </c>
      <c r="L477">
        <v>2689.2419223970501</v>
      </c>
      <c r="M477">
        <v>67.948753299295404</v>
      </c>
      <c r="N477">
        <v>0.35550151216942899</v>
      </c>
      <c r="O477">
        <v>9.7599946179591992</v>
      </c>
      <c r="P477">
        <v>42.819053109461599</v>
      </c>
      <c r="Q477">
        <v>0.10147726646687</v>
      </c>
    </row>
    <row r="478" spans="1:17" x14ac:dyDescent="0.3">
      <c r="A478" t="s">
        <v>1078</v>
      </c>
      <c r="B478" t="s">
        <v>1079</v>
      </c>
      <c r="C478" t="s">
        <v>3150</v>
      </c>
      <c r="D478" t="s">
        <v>262</v>
      </c>
      <c r="E478">
        <v>11926.36016502</v>
      </c>
      <c r="F478">
        <v>4999.3999999999996</v>
      </c>
      <c r="G478">
        <v>-20.3828977582065</v>
      </c>
      <c r="H478">
        <v>-0.966449887933714</v>
      </c>
      <c r="I478">
        <v>12.9747769543598</v>
      </c>
      <c r="J478">
        <v>-1.5616595360999499</v>
      </c>
      <c r="K478">
        <v>5381.8714599590903</v>
      </c>
      <c r="L478">
        <v>5193.2171912362901</v>
      </c>
      <c r="M478">
        <v>47.006968313505297</v>
      </c>
      <c r="N478">
        <v>0.83423204382601701</v>
      </c>
      <c r="O478">
        <v>42.442093051166097</v>
      </c>
      <c r="P478">
        <v>32.187570233074602</v>
      </c>
      <c r="Q478">
        <v>9.1389866487192994E-2</v>
      </c>
    </row>
    <row r="479" spans="1:17" x14ac:dyDescent="0.3">
      <c r="A479" t="s">
        <v>1080</v>
      </c>
      <c r="B479" t="s">
        <v>1081</v>
      </c>
      <c r="C479" t="s">
        <v>3156</v>
      </c>
      <c r="D479" t="s">
        <v>504</v>
      </c>
      <c r="E479">
        <v>11916.416349200001</v>
      </c>
      <c r="F479">
        <v>766.7</v>
      </c>
      <c r="G479">
        <v>-33.747658012449598</v>
      </c>
      <c r="H479">
        <v>-0.74098859060455802</v>
      </c>
      <c r="I479">
        <v>-14.356890208938299</v>
      </c>
      <c r="J479">
        <v>2.9222962074996199</v>
      </c>
      <c r="K479">
        <v>788.65024759102698</v>
      </c>
      <c r="L479">
        <v>818.76506539728905</v>
      </c>
      <c r="M479">
        <v>62.8696456966629</v>
      </c>
      <c r="N479">
        <v>0.91660826591330802</v>
      </c>
      <c r="O479">
        <v>24.820659971305499</v>
      </c>
      <c r="P479">
        <v>13.677811550151899</v>
      </c>
      <c r="Q479">
        <v>1.3533512159111E-2</v>
      </c>
    </row>
    <row r="480" spans="1:17" x14ac:dyDescent="0.3">
      <c r="A480" t="s">
        <v>1082</v>
      </c>
      <c r="B480" t="s">
        <v>1083</v>
      </c>
      <c r="C480" t="s">
        <v>3155</v>
      </c>
      <c r="D480" t="s">
        <v>88</v>
      </c>
      <c r="E480">
        <v>11901</v>
      </c>
      <c r="F480">
        <v>79.34</v>
      </c>
      <c r="G480">
        <v>33.644113130370698</v>
      </c>
      <c r="H480">
        <v>8.2447955411382505</v>
      </c>
      <c r="I480">
        <v>6.0957282331808704</v>
      </c>
      <c r="J480">
        <v>1.8240668369928099</v>
      </c>
      <c r="K480">
        <v>81.5702467489876</v>
      </c>
      <c r="L480">
        <v>80.220099373812602</v>
      </c>
      <c r="M480">
        <v>63.349843221198597</v>
      </c>
      <c r="N480">
        <v>0.83429655927727897</v>
      </c>
      <c r="O480">
        <v>66.120494076127997</v>
      </c>
      <c r="P480">
        <v>58.997995991983899</v>
      </c>
      <c r="Q480">
        <v>6.6509121483582997E-2</v>
      </c>
    </row>
    <row r="481" spans="1:17" x14ac:dyDescent="0.3">
      <c r="A481" t="s">
        <v>1084</v>
      </c>
      <c r="B481" t="s">
        <v>1085</v>
      </c>
      <c r="C481" t="s">
        <v>3148</v>
      </c>
      <c r="D481" t="s">
        <v>259</v>
      </c>
      <c r="E481">
        <v>11896.294087730001</v>
      </c>
      <c r="F481">
        <v>1159.1500000000001</v>
      </c>
      <c r="G481">
        <v>60.488018809139298</v>
      </c>
      <c r="H481">
        <v>30.7694189419148</v>
      </c>
      <c r="I481">
        <v>41.726967751212499</v>
      </c>
      <c r="J481">
        <v>5.6676135778043504</v>
      </c>
      <c r="K481">
        <v>1010.9753574058</v>
      </c>
      <c r="L481">
        <v>840.48576297972602</v>
      </c>
      <c r="M481">
        <v>63.258784958544403</v>
      </c>
      <c r="N481">
        <v>1.69115016175134</v>
      </c>
      <c r="O481">
        <v>7.8333261441573399</v>
      </c>
      <c r="P481">
        <v>94.782389514367296</v>
      </c>
      <c r="Q481">
        <v>6.4452870364090004E-2</v>
      </c>
    </row>
    <row r="482" spans="1:17" x14ac:dyDescent="0.3">
      <c r="A482" t="s">
        <v>1086</v>
      </c>
      <c r="B482" t="s">
        <v>1087</v>
      </c>
      <c r="C482" t="s">
        <v>3162</v>
      </c>
      <c r="D482" t="s">
        <v>632</v>
      </c>
      <c r="E482">
        <v>11824.95457962</v>
      </c>
      <c r="F482">
        <v>123.11</v>
      </c>
      <c r="G482">
        <v>-72.106396310444893</v>
      </c>
      <c r="H482">
        <v>3.2913934627600301</v>
      </c>
      <c r="I482">
        <v>-22.9528676548593</v>
      </c>
      <c r="J482">
        <v>-3.03443498932327</v>
      </c>
      <c r="K482">
        <v>125.37957645711801</v>
      </c>
      <c r="L482">
        <v>150.43899868174401</v>
      </c>
      <c r="M482">
        <v>60.082298300565398</v>
      </c>
      <c r="N482">
        <v>0.87888608071395202</v>
      </c>
      <c r="O482">
        <v>143.44082527820601</v>
      </c>
      <c r="P482">
        <v>7.6512766701643802</v>
      </c>
      <c r="Q482">
        <v>-0.13266587017081</v>
      </c>
    </row>
    <row r="483" spans="1:17" x14ac:dyDescent="0.3">
      <c r="A483" t="s">
        <v>1088</v>
      </c>
      <c r="B483" t="s">
        <v>1089</v>
      </c>
      <c r="C483" t="s">
        <v>3150</v>
      </c>
      <c r="D483" t="s">
        <v>221</v>
      </c>
      <c r="E483">
        <v>11768.75116822</v>
      </c>
      <c r="F483">
        <v>500.2</v>
      </c>
      <c r="G483">
        <v>26.9404613857679</v>
      </c>
      <c r="H483">
        <v>4.7865577723611796</v>
      </c>
      <c r="I483">
        <v>13.4334083426552</v>
      </c>
      <c r="J483">
        <v>-0.773113197858185</v>
      </c>
      <c r="K483">
        <v>517.06782079822494</v>
      </c>
      <c r="L483">
        <v>479.69612678706602</v>
      </c>
      <c r="M483">
        <v>55.644083700418001</v>
      </c>
      <c r="N483">
        <v>0.443194161581137</v>
      </c>
      <c r="O483">
        <v>30.3478608556577</v>
      </c>
      <c r="P483">
        <v>49.313432835820898</v>
      </c>
      <c r="Q483">
        <v>0.123258243205097</v>
      </c>
    </row>
    <row r="484" spans="1:17" x14ac:dyDescent="0.3">
      <c r="A484" t="s">
        <v>1090</v>
      </c>
      <c r="B484" t="s">
        <v>1091</v>
      </c>
      <c r="C484" t="s">
        <v>3158</v>
      </c>
      <c r="D484" t="s">
        <v>499</v>
      </c>
      <c r="E484">
        <v>11722.84841758</v>
      </c>
      <c r="F484">
        <v>741.7</v>
      </c>
      <c r="G484">
        <v>55.7802697219078</v>
      </c>
      <c r="H484">
        <v>15.8380716650463</v>
      </c>
      <c r="I484">
        <v>42.723840894607697</v>
      </c>
      <c r="J484">
        <v>11.3459453829794</v>
      </c>
      <c r="K484">
        <v>707.72738244986999</v>
      </c>
      <c r="L484">
        <v>619.62435229423397</v>
      </c>
      <c r="M484">
        <v>68.280988964723605</v>
      </c>
      <c r="N484">
        <v>0.249639453065126</v>
      </c>
      <c r="O484">
        <v>12.8488607253606</v>
      </c>
      <c r="P484">
        <v>76.595238095238102</v>
      </c>
      <c r="Q484">
        <v>1.2635523501246001E-2</v>
      </c>
    </row>
    <row r="485" spans="1:17" hidden="1" x14ac:dyDescent="0.3">
      <c r="A485" t="s">
        <v>1092</v>
      </c>
      <c r="B485" t="s">
        <v>1093</v>
      </c>
      <c r="C485" t="s">
        <v>3159</v>
      </c>
      <c r="D485" t="s">
        <v>271</v>
      </c>
      <c r="E485">
        <v>11675.5047378</v>
      </c>
      <c r="F485">
        <v>593.54999999999995</v>
      </c>
      <c r="G485">
        <v>-7.89353490328633</v>
      </c>
      <c r="H485">
        <v>12.348971690938299</v>
      </c>
      <c r="I485">
        <v>33.552214741567497</v>
      </c>
      <c r="J485">
        <v>0.62143216345087904</v>
      </c>
      <c r="K485">
        <v>562.66320671178801</v>
      </c>
      <c r="L485">
        <v>515.57055413758803</v>
      </c>
      <c r="M485">
        <v>62.371174055384301</v>
      </c>
      <c r="N485">
        <v>1.60593389424156</v>
      </c>
      <c r="O485">
        <v>8.4997051638446592</v>
      </c>
      <c r="P485">
        <v>49.452347979352801</v>
      </c>
    </row>
    <row r="486" spans="1:17" x14ac:dyDescent="0.3">
      <c r="A486" t="s">
        <v>1094</v>
      </c>
      <c r="B486" t="s">
        <v>1095</v>
      </c>
      <c r="C486" t="s">
        <v>3142</v>
      </c>
      <c r="D486" t="s">
        <v>188</v>
      </c>
      <c r="E486">
        <v>11655.28391511</v>
      </c>
      <c r="F486">
        <v>1179.95</v>
      </c>
      <c r="G486">
        <v>-5.4794220623746304</v>
      </c>
      <c r="H486">
        <v>-18.611950169149601</v>
      </c>
      <c r="I486">
        <v>-13.3069938257869</v>
      </c>
      <c r="J486">
        <v>1.70434414723282</v>
      </c>
      <c r="K486">
        <v>1485.0165850866599</v>
      </c>
      <c r="L486">
        <v>1519.5619707527801</v>
      </c>
      <c r="M486">
        <v>29.123101082293001</v>
      </c>
      <c r="N486">
        <v>1.7621650148896599</v>
      </c>
      <c r="O486">
        <v>68.481715326920593</v>
      </c>
      <c r="P486">
        <v>15.948508819338601</v>
      </c>
      <c r="Q486">
        <v>7.0029015154530003E-3</v>
      </c>
    </row>
    <row r="487" spans="1:17" hidden="1" x14ac:dyDescent="0.3">
      <c r="A487" t="s">
        <v>1096</v>
      </c>
      <c r="B487" t="s">
        <v>1097</v>
      </c>
      <c r="C487" t="s">
        <v>3159</v>
      </c>
      <c r="D487" t="s">
        <v>271</v>
      </c>
      <c r="E487">
        <v>11648.280038569999</v>
      </c>
      <c r="F487">
        <v>850.55</v>
      </c>
      <c r="G487">
        <v>-8.8469878706893592</v>
      </c>
      <c r="H487">
        <v>5.5641775642929501</v>
      </c>
      <c r="I487">
        <v>14.951439003506</v>
      </c>
      <c r="J487">
        <v>-1.25754858042048</v>
      </c>
      <c r="K487">
        <v>871.57850290051397</v>
      </c>
      <c r="L487">
        <v>839.62886618052005</v>
      </c>
      <c r="M487">
        <v>45.525225141320099</v>
      </c>
      <c r="N487">
        <v>0.41372273032692197</v>
      </c>
      <c r="O487">
        <v>20.510258068308701</v>
      </c>
      <c r="P487">
        <v>31.4301166653789</v>
      </c>
      <c r="Q487">
        <v>-8.5020116561508999E-2</v>
      </c>
    </row>
    <row r="488" spans="1:17" x14ac:dyDescent="0.3">
      <c r="A488" t="s">
        <v>1098</v>
      </c>
      <c r="B488" t="s">
        <v>1099</v>
      </c>
      <c r="C488" t="s">
        <v>3152</v>
      </c>
      <c r="D488" t="s">
        <v>262</v>
      </c>
      <c r="E488">
        <v>11620.0910003399</v>
      </c>
      <c r="F488">
        <v>1746.45</v>
      </c>
      <c r="G488">
        <v>52.4938826571276</v>
      </c>
      <c r="H488">
        <v>1.18446953698972</v>
      </c>
      <c r="I488">
        <v>13.341584689046799</v>
      </c>
      <c r="J488">
        <v>-2.5282272943897302</v>
      </c>
      <c r="K488">
        <v>1868.0649519388</v>
      </c>
      <c r="L488">
        <v>1633.4526659670501</v>
      </c>
      <c r="M488">
        <v>37.002423146431603</v>
      </c>
      <c r="N488">
        <v>2.09513930274146</v>
      </c>
      <c r="O488">
        <v>33.350511036674298</v>
      </c>
      <c r="P488">
        <v>81.176409564811394</v>
      </c>
      <c r="Q488">
        <v>0.115732431243977</v>
      </c>
    </row>
    <row r="489" spans="1:17" x14ac:dyDescent="0.3">
      <c r="A489" t="s">
        <v>1100</v>
      </c>
      <c r="B489" t="s">
        <v>1101</v>
      </c>
      <c r="C489" t="s">
        <v>3152</v>
      </c>
      <c r="D489" t="s">
        <v>117</v>
      </c>
      <c r="E489">
        <v>11560.388149349999</v>
      </c>
      <c r="F489">
        <v>379.35</v>
      </c>
      <c r="G489">
        <v>-4.1714256741809903</v>
      </c>
      <c r="H489">
        <v>3.1897786958838998</v>
      </c>
      <c r="I489">
        <v>2.3915386555154798</v>
      </c>
      <c r="J489">
        <v>-4.0310293487212796</v>
      </c>
      <c r="K489">
        <v>387.05232275770697</v>
      </c>
      <c r="L489">
        <v>359.331800241248</v>
      </c>
      <c r="M489">
        <v>39.468045893391199</v>
      </c>
      <c r="N489">
        <v>0.332099401758566</v>
      </c>
      <c r="O489">
        <v>18.8875708448662</v>
      </c>
      <c r="P489">
        <v>38.9305987914301</v>
      </c>
      <c r="Q489">
        <v>0.158455214893647</v>
      </c>
    </row>
    <row r="490" spans="1:17" hidden="1" x14ac:dyDescent="0.3">
      <c r="A490" t="s">
        <v>1102</v>
      </c>
      <c r="B490" t="s">
        <v>1103</v>
      </c>
      <c r="C490" t="s">
        <v>3159</v>
      </c>
      <c r="D490" t="s">
        <v>75</v>
      </c>
      <c r="E490">
        <v>11516.9498752</v>
      </c>
      <c r="F490">
        <v>86.15</v>
      </c>
      <c r="G490">
        <v>-32.268604451710601</v>
      </c>
      <c r="H490">
        <v>-1.2202305113009799</v>
      </c>
      <c r="I490">
        <v>-15.180295184400499</v>
      </c>
      <c r="J490">
        <v>-3.40625573595899</v>
      </c>
      <c r="K490">
        <v>89.121918148229796</v>
      </c>
      <c r="L490">
        <v>94.1415561598766</v>
      </c>
      <c r="M490">
        <v>13.715137464591701</v>
      </c>
      <c r="N490">
        <v>0.73955650599623202</v>
      </c>
      <c r="O490">
        <v>20.7196749854904</v>
      </c>
      <c r="P490">
        <v>0.40792540792542398</v>
      </c>
    </row>
    <row r="491" spans="1:17" x14ac:dyDescent="0.3">
      <c r="A491" t="s">
        <v>1104</v>
      </c>
      <c r="B491" t="s">
        <v>1105</v>
      </c>
      <c r="C491" t="s">
        <v>3152</v>
      </c>
      <c r="D491" t="s">
        <v>256</v>
      </c>
      <c r="E491">
        <v>11462.8631996</v>
      </c>
      <c r="F491">
        <v>4934</v>
      </c>
      <c r="G491">
        <v>209.23529404211101</v>
      </c>
      <c r="H491">
        <v>34.836406611771999</v>
      </c>
      <c r="I491">
        <v>207.115423792748</v>
      </c>
      <c r="J491">
        <v>1.13350142827164</v>
      </c>
      <c r="K491">
        <v>3974.6690206991402</v>
      </c>
      <c r="L491">
        <v>2864.67808153949</v>
      </c>
      <c r="M491">
        <v>72.932076723242702</v>
      </c>
      <c r="N491">
        <v>1.8175694972124401</v>
      </c>
      <c r="O491">
        <v>0.72963113092825405</v>
      </c>
      <c r="P491">
        <v>280.26974951830402</v>
      </c>
      <c r="Q491">
        <v>0.16796395178771301</v>
      </c>
    </row>
    <row r="492" spans="1:17" x14ac:dyDescent="0.3">
      <c r="A492" t="s">
        <v>1106</v>
      </c>
      <c r="B492" t="s">
        <v>1107</v>
      </c>
      <c r="C492" t="s">
        <v>3147</v>
      </c>
      <c r="D492" t="s">
        <v>315</v>
      </c>
      <c r="E492">
        <v>11442.38895558</v>
      </c>
      <c r="F492">
        <v>490.05</v>
      </c>
      <c r="G492">
        <v>22.492241632656501</v>
      </c>
      <c r="H492">
        <v>-11.088820904483001</v>
      </c>
      <c r="I492">
        <v>-39.355417999231101</v>
      </c>
      <c r="J492">
        <v>2.3292641401360399</v>
      </c>
      <c r="K492">
        <v>565.590517858167</v>
      </c>
      <c r="L492">
        <v>591.13829475730802</v>
      </c>
      <c r="M492">
        <v>40.381930288909302</v>
      </c>
      <c r="N492">
        <v>0.54302246333119697</v>
      </c>
      <c r="O492">
        <v>68.962350780532503</v>
      </c>
      <c r="P492">
        <v>50.552995391704997</v>
      </c>
      <c r="Q492">
        <v>1.6781473287024E-2</v>
      </c>
    </row>
    <row r="493" spans="1:17" x14ac:dyDescent="0.3">
      <c r="A493" t="s">
        <v>1108</v>
      </c>
      <c r="B493" t="s">
        <v>1109</v>
      </c>
      <c r="C493" t="s">
        <v>3144</v>
      </c>
      <c r="D493" t="s">
        <v>420</v>
      </c>
      <c r="E493">
        <v>11380.341691264</v>
      </c>
      <c r="F493">
        <v>123.76</v>
      </c>
      <c r="G493">
        <v>44.495296538447597</v>
      </c>
      <c r="H493">
        <v>9.0415994800608495</v>
      </c>
      <c r="I493">
        <v>55.5173310206373</v>
      </c>
      <c r="J493">
        <v>2.25370330751623</v>
      </c>
      <c r="K493">
        <v>111.19944109305101</v>
      </c>
      <c r="L493">
        <v>92.172526422831993</v>
      </c>
      <c r="M493">
        <v>75.725046086193302</v>
      </c>
      <c r="N493">
        <v>0.52864707363337105</v>
      </c>
      <c r="O493">
        <v>17.5904977375565</v>
      </c>
      <c r="P493">
        <v>108.315098468271</v>
      </c>
      <c r="Q493">
        <v>0.11947169859009101</v>
      </c>
    </row>
    <row r="494" spans="1:17" x14ac:dyDescent="0.3">
      <c r="A494" t="s">
        <v>1110</v>
      </c>
      <c r="B494" t="s">
        <v>1111</v>
      </c>
      <c r="C494" t="s">
        <v>3146</v>
      </c>
      <c r="D494" t="s">
        <v>979</v>
      </c>
      <c r="E494">
        <v>11328.742036809999</v>
      </c>
      <c r="F494">
        <v>567.04999999999995</v>
      </c>
      <c r="G494">
        <v>0.86600020361625896</v>
      </c>
      <c r="H494">
        <v>-5.53801472291208</v>
      </c>
      <c r="I494">
        <v>44.368886342857998</v>
      </c>
      <c r="J494">
        <v>5.3979324578371699</v>
      </c>
      <c r="K494">
        <v>581.33604436050302</v>
      </c>
      <c r="L494">
        <v>506.08781138489002</v>
      </c>
      <c r="M494">
        <v>51.684389392246999</v>
      </c>
      <c r="N494">
        <v>0.43358017930836401</v>
      </c>
      <c r="O494">
        <v>21.999823648708201</v>
      </c>
      <c r="P494">
        <v>65.080058224162997</v>
      </c>
      <c r="Q494">
        <v>5.3341060573189998E-2</v>
      </c>
    </row>
    <row r="495" spans="1:17" x14ac:dyDescent="0.3">
      <c r="A495" t="s">
        <v>1112</v>
      </c>
      <c r="B495" t="s">
        <v>1113</v>
      </c>
      <c r="C495" t="s">
        <v>3151</v>
      </c>
      <c r="D495" t="s">
        <v>72</v>
      </c>
      <c r="E495">
        <v>11252.367368310001</v>
      </c>
      <c r="F495">
        <v>363.1</v>
      </c>
      <c r="G495">
        <v>36.5576275055056</v>
      </c>
      <c r="H495">
        <v>3.6994488094467401</v>
      </c>
      <c r="I495">
        <v>66.026840295114894</v>
      </c>
      <c r="J495">
        <v>-1.25076823464971</v>
      </c>
      <c r="K495">
        <v>357.78669220148799</v>
      </c>
      <c r="L495">
        <v>310.86904850960201</v>
      </c>
      <c r="M495">
        <v>69.864938021421693</v>
      </c>
      <c r="N495">
        <v>0.437815882455038</v>
      </c>
      <c r="O495">
        <v>6.0313963095565803</v>
      </c>
      <c r="P495">
        <v>110.43175891046</v>
      </c>
      <c r="Q495">
        <v>6.9228972166790997E-2</v>
      </c>
    </row>
    <row r="496" spans="1:17" x14ac:dyDescent="0.3">
      <c r="A496" t="s">
        <v>1114</v>
      </c>
      <c r="B496" t="s">
        <v>1115</v>
      </c>
      <c r="C496" t="s">
        <v>3152</v>
      </c>
      <c r="D496" t="s">
        <v>262</v>
      </c>
      <c r="E496">
        <v>11248.666989200001</v>
      </c>
      <c r="F496">
        <v>1742.1</v>
      </c>
      <c r="G496">
        <v>178.53478174706399</v>
      </c>
      <c r="H496">
        <v>16.182649907690799</v>
      </c>
      <c r="I496">
        <v>55.644175085162303</v>
      </c>
      <c r="J496">
        <v>5.2013674332344104</v>
      </c>
      <c r="K496">
        <v>1500.49484895869</v>
      </c>
      <c r="L496">
        <v>1213.66295944282</v>
      </c>
      <c r="M496">
        <v>74.798417845342101</v>
      </c>
      <c r="N496">
        <v>0.83322457748535605</v>
      </c>
      <c r="O496">
        <v>1.2484931978646401</v>
      </c>
      <c r="P496">
        <v>210.56243872002801</v>
      </c>
    </row>
    <row r="497" spans="1:17" x14ac:dyDescent="0.3">
      <c r="A497" t="s">
        <v>1116</v>
      </c>
      <c r="B497" t="s">
        <v>1117</v>
      </c>
      <c r="C497" t="s">
        <v>3147</v>
      </c>
      <c r="D497" t="s">
        <v>46</v>
      </c>
      <c r="E497">
        <v>11181.270968462</v>
      </c>
      <c r="F497">
        <v>201.85</v>
      </c>
      <c r="G497">
        <v>20.3791871943885</v>
      </c>
      <c r="H497">
        <v>16.7472974102437</v>
      </c>
      <c r="I497">
        <v>-28.2984832839484</v>
      </c>
      <c r="J497">
        <v>9.9096004822504895</v>
      </c>
      <c r="K497">
        <v>195.51592454742399</v>
      </c>
      <c r="L497">
        <v>207.56922633306499</v>
      </c>
      <c r="M497">
        <v>68.523096140225206</v>
      </c>
      <c r="N497">
        <v>0.87715612425224698</v>
      </c>
      <c r="O497">
        <v>50.5573445627941</v>
      </c>
      <c r="P497">
        <v>41.055206149545697</v>
      </c>
      <c r="Q497">
        <v>0.108778320560909</v>
      </c>
    </row>
    <row r="498" spans="1:17" x14ac:dyDescent="0.3">
      <c r="A498" t="s">
        <v>1118</v>
      </c>
      <c r="B498" t="s">
        <v>1119</v>
      </c>
      <c r="C498" t="s">
        <v>3153</v>
      </c>
      <c r="D498" t="s">
        <v>111</v>
      </c>
      <c r="E498">
        <v>11174.314624500001</v>
      </c>
      <c r="F498">
        <v>808.55</v>
      </c>
      <c r="G498">
        <v>41.405340784260197</v>
      </c>
      <c r="H498">
        <v>-6.5654420156849502</v>
      </c>
      <c r="I498">
        <v>7.0030256087103897</v>
      </c>
      <c r="J498">
        <v>-3.4204162994462699</v>
      </c>
      <c r="K498">
        <v>837.34706427717401</v>
      </c>
      <c r="L498">
        <v>725.26452941580897</v>
      </c>
      <c r="M498">
        <v>34.3188250744806</v>
      </c>
      <c r="N498">
        <v>0.66999637259837497</v>
      </c>
      <c r="O498">
        <v>21.204625564281699</v>
      </c>
      <c r="P498">
        <v>85.001716050795096</v>
      </c>
    </row>
    <row r="499" spans="1:17" x14ac:dyDescent="0.3">
      <c r="A499" t="s">
        <v>1120</v>
      </c>
      <c r="B499" t="s">
        <v>1121</v>
      </c>
      <c r="C499" t="s">
        <v>3162</v>
      </c>
      <c r="D499" t="s">
        <v>1073</v>
      </c>
      <c r="E499">
        <v>11169.924334200001</v>
      </c>
      <c r="F499">
        <v>873.8</v>
      </c>
      <c r="G499">
        <v>124.733920396892</v>
      </c>
      <c r="H499">
        <v>12.232745587118099</v>
      </c>
      <c r="I499">
        <v>104.260761503198</v>
      </c>
      <c r="J499">
        <v>-2.6867840607761702</v>
      </c>
      <c r="K499">
        <v>817.30760945996099</v>
      </c>
      <c r="L499">
        <v>626.98951055032398</v>
      </c>
      <c r="M499">
        <v>48.314037456885899</v>
      </c>
      <c r="N499">
        <v>0.74744964666647395</v>
      </c>
      <c r="O499">
        <v>8.7205310139620096</v>
      </c>
      <c r="P499">
        <v>160.09822890311</v>
      </c>
      <c r="Q499">
        <v>0.19777703923793699</v>
      </c>
    </row>
    <row r="500" spans="1:17" x14ac:dyDescent="0.3">
      <c r="A500" t="s">
        <v>1122</v>
      </c>
      <c r="B500" t="s">
        <v>1123</v>
      </c>
      <c r="C500" t="s">
        <v>3149</v>
      </c>
      <c r="D500" t="s">
        <v>310</v>
      </c>
      <c r="E500">
        <v>11118.46542387</v>
      </c>
      <c r="F500">
        <v>279.3</v>
      </c>
      <c r="G500">
        <v>34.712759587506099</v>
      </c>
      <c r="H500">
        <v>1.7824489932135399</v>
      </c>
      <c r="I500">
        <v>60.881451802164797</v>
      </c>
      <c r="J500">
        <v>5.2592826782716298</v>
      </c>
      <c r="K500">
        <v>268.21354400997598</v>
      </c>
      <c r="L500">
        <v>232.953033410286</v>
      </c>
      <c r="M500">
        <v>62.279683652864499</v>
      </c>
      <c r="N500">
        <v>0.14843268546574401</v>
      </c>
      <c r="O500">
        <v>25.671321160042901</v>
      </c>
      <c r="P500">
        <v>93.354101765316699</v>
      </c>
      <c r="Q500">
        <v>0.10652528769901</v>
      </c>
    </row>
    <row r="501" spans="1:17" hidden="1" x14ac:dyDescent="0.3">
      <c r="A501" t="s">
        <v>1124</v>
      </c>
      <c r="B501" t="s">
        <v>1125</v>
      </c>
      <c r="C501" t="s">
        <v>3159</v>
      </c>
      <c r="D501" t="s">
        <v>51</v>
      </c>
      <c r="E501">
        <v>11069.5533111899</v>
      </c>
      <c r="F501">
        <v>4806.45</v>
      </c>
      <c r="G501">
        <v>-22.2130381571958</v>
      </c>
      <c r="H501">
        <v>2.25902695767603</v>
      </c>
      <c r="I501">
        <v>-6.4618675110237396</v>
      </c>
      <c r="J501">
        <v>-3.3949214989212599</v>
      </c>
      <c r="K501">
        <v>4921.2844482891196</v>
      </c>
      <c r="M501">
        <v>44.456531557815197</v>
      </c>
      <c r="O501">
        <v>11.828896586878001</v>
      </c>
      <c r="P501">
        <v>14.1254407522171</v>
      </c>
    </row>
    <row r="502" spans="1:17" x14ac:dyDescent="0.3">
      <c r="A502" t="s">
        <v>1126</v>
      </c>
      <c r="B502" t="s">
        <v>1127</v>
      </c>
      <c r="C502" t="s">
        <v>3146</v>
      </c>
      <c r="D502" t="s">
        <v>125</v>
      </c>
      <c r="E502">
        <v>11039.9957773899</v>
      </c>
      <c r="F502">
        <v>1798.1</v>
      </c>
      <c r="G502">
        <v>29.0718901946241</v>
      </c>
      <c r="H502">
        <v>5.8855978456095297</v>
      </c>
      <c r="I502">
        <v>45.066131286782699</v>
      </c>
      <c r="J502">
        <v>5.2240863822894301</v>
      </c>
      <c r="K502">
        <v>1744.0203473854001</v>
      </c>
      <c r="L502">
        <v>1496.0717766550999</v>
      </c>
      <c r="M502">
        <v>63.8767396465934</v>
      </c>
      <c r="N502">
        <v>0.35781180906906701</v>
      </c>
      <c r="O502">
        <v>22.351370891496501</v>
      </c>
      <c r="P502">
        <v>86.466867157523495</v>
      </c>
      <c r="Q502">
        <v>0.17100379424478701</v>
      </c>
    </row>
    <row r="503" spans="1:17" x14ac:dyDescent="0.3">
      <c r="A503" t="s">
        <v>1128</v>
      </c>
      <c r="B503" t="s">
        <v>1129</v>
      </c>
      <c r="C503" t="s">
        <v>3154</v>
      </c>
      <c r="D503" t="s">
        <v>131</v>
      </c>
      <c r="E503">
        <v>10980.54</v>
      </c>
      <c r="F503">
        <v>345.3</v>
      </c>
      <c r="G503">
        <v>-34.902957272593603</v>
      </c>
      <c r="H503">
        <v>1.78926138723428</v>
      </c>
      <c r="I503">
        <v>-15.796396987581501</v>
      </c>
      <c r="J503">
        <v>2.7647703104468602</v>
      </c>
      <c r="K503">
        <v>351.73770523251699</v>
      </c>
      <c r="L503">
        <v>364.01950788946402</v>
      </c>
      <c r="M503">
        <v>52.808999654757102</v>
      </c>
      <c r="N503">
        <v>0.65676874460753798</v>
      </c>
      <c r="O503">
        <v>46.539241239501798</v>
      </c>
      <c r="P503">
        <v>11.8199481865284</v>
      </c>
      <c r="Q503">
        <v>0.14707029533181801</v>
      </c>
    </row>
    <row r="504" spans="1:17" x14ac:dyDescent="0.3">
      <c r="A504" t="s">
        <v>1130</v>
      </c>
      <c r="B504" t="s">
        <v>1131</v>
      </c>
      <c r="C504" t="s">
        <v>3148</v>
      </c>
      <c r="D504" t="s">
        <v>259</v>
      </c>
      <c r="E504">
        <v>10970.44089396</v>
      </c>
      <c r="F504">
        <v>2139.85</v>
      </c>
      <c r="G504">
        <v>9.1874062330449906</v>
      </c>
      <c r="H504">
        <v>5.1319471616575196</v>
      </c>
      <c r="I504">
        <v>2.8021822402106502</v>
      </c>
      <c r="J504">
        <v>5.4495644164800003</v>
      </c>
      <c r="K504">
        <v>2129.7798492737602</v>
      </c>
      <c r="L504">
        <v>1980.4520843775899</v>
      </c>
      <c r="M504">
        <v>57.1513000497322</v>
      </c>
      <c r="N504">
        <v>0.82414848809762598</v>
      </c>
      <c r="O504">
        <v>8.3393695819800495</v>
      </c>
      <c r="P504">
        <v>47.575862068965499</v>
      </c>
      <c r="Q504">
        <v>-7.7624434770831002E-2</v>
      </c>
    </row>
    <row r="505" spans="1:17" x14ac:dyDescent="0.3">
      <c r="A505" t="s">
        <v>1132</v>
      </c>
      <c r="B505" t="s">
        <v>1133</v>
      </c>
      <c r="C505" t="s">
        <v>3155</v>
      </c>
      <c r="D505" t="s">
        <v>448</v>
      </c>
      <c r="E505">
        <v>10956.058514210001</v>
      </c>
      <c r="F505">
        <v>235.21</v>
      </c>
      <c r="G505">
        <v>41.748142356447097</v>
      </c>
      <c r="H505">
        <v>14.583731324477</v>
      </c>
      <c r="I505">
        <v>-9.6016685759742195</v>
      </c>
      <c r="J505">
        <v>8.4681168128870201</v>
      </c>
      <c r="K505">
        <v>230.57651222084201</v>
      </c>
      <c r="L505">
        <v>230.113250466615</v>
      </c>
      <c r="M505">
        <v>70.246751606144102</v>
      </c>
      <c r="N505">
        <v>1.16487892778282</v>
      </c>
      <c r="O505">
        <v>63.343395263806698</v>
      </c>
      <c r="P505">
        <v>75.464378963073401</v>
      </c>
      <c r="Q505">
        <v>6.7172364444644E-2</v>
      </c>
    </row>
    <row r="506" spans="1:17" x14ac:dyDescent="0.3">
      <c r="A506" t="s">
        <v>1134</v>
      </c>
      <c r="B506" t="s">
        <v>1135</v>
      </c>
      <c r="C506" t="s">
        <v>3144</v>
      </c>
      <c r="D506" t="s">
        <v>567</v>
      </c>
      <c r="E506">
        <v>10943.271763125</v>
      </c>
      <c r="F506">
        <v>821.85</v>
      </c>
      <c r="G506">
        <v>-10.9270530135491</v>
      </c>
      <c r="H506">
        <v>-1.9150092038154201</v>
      </c>
      <c r="I506">
        <v>5.8401714797285198</v>
      </c>
      <c r="J506">
        <v>-2.3135181985759399</v>
      </c>
      <c r="K506">
        <v>849.51558278452399</v>
      </c>
      <c r="L506">
        <v>823.57950014948699</v>
      </c>
      <c r="M506">
        <v>40.190578100884203</v>
      </c>
      <c r="N506">
        <v>0.69731910487089899</v>
      </c>
      <c r="O506">
        <v>15.8058039788282</v>
      </c>
      <c r="P506">
        <v>20.860294117647001</v>
      </c>
      <c r="Q506">
        <v>2.4963383874310002E-2</v>
      </c>
    </row>
    <row r="507" spans="1:17" x14ac:dyDescent="0.3">
      <c r="A507" t="s">
        <v>1136</v>
      </c>
      <c r="B507" t="s">
        <v>1137</v>
      </c>
      <c r="C507" t="s">
        <v>3158</v>
      </c>
      <c r="D507" t="s">
        <v>499</v>
      </c>
      <c r="E507">
        <v>10933.45478598</v>
      </c>
      <c r="F507">
        <v>824.65</v>
      </c>
      <c r="G507">
        <v>-29.609357266747299</v>
      </c>
      <c r="H507">
        <v>5.6259047744014596</v>
      </c>
      <c r="I507">
        <v>-2.2195241380928401</v>
      </c>
      <c r="J507">
        <v>-1.62430992029137</v>
      </c>
      <c r="K507">
        <v>865.07469649048596</v>
      </c>
      <c r="L507">
        <v>882.36450478373899</v>
      </c>
      <c r="M507">
        <v>48.037077010290098</v>
      </c>
      <c r="N507">
        <v>0.12409945038796</v>
      </c>
      <c r="O507">
        <v>29.8732795731522</v>
      </c>
      <c r="P507">
        <v>8.2857330444488095</v>
      </c>
      <c r="Q507">
        <v>-3.2057091523157999E-2</v>
      </c>
    </row>
    <row r="508" spans="1:17" x14ac:dyDescent="0.3">
      <c r="A508" t="s">
        <v>1138</v>
      </c>
      <c r="B508" t="s">
        <v>1139</v>
      </c>
      <c r="C508" t="s">
        <v>3152</v>
      </c>
      <c r="D508" t="s">
        <v>262</v>
      </c>
      <c r="E508">
        <v>10920.102883199999</v>
      </c>
      <c r="F508">
        <v>5380.4</v>
      </c>
      <c r="G508">
        <v>22.742124659704899</v>
      </c>
      <c r="H508">
        <v>1.2839454323587001</v>
      </c>
      <c r="I508">
        <v>-0.165864171064497</v>
      </c>
      <c r="J508">
        <v>-1.4430339396904599</v>
      </c>
      <c r="K508">
        <v>5359.1482433615301</v>
      </c>
      <c r="L508">
        <v>4816.1018716955596</v>
      </c>
      <c r="M508">
        <v>55.220716350437201</v>
      </c>
      <c r="N508">
        <v>0.39552775027676501</v>
      </c>
      <c r="O508">
        <v>11.497286447104299</v>
      </c>
      <c r="P508">
        <v>78.632138114209795</v>
      </c>
      <c r="Q508">
        <v>0.182495753517288</v>
      </c>
    </row>
    <row r="509" spans="1:17" x14ac:dyDescent="0.3">
      <c r="A509" t="s">
        <v>1140</v>
      </c>
      <c r="B509" t="s">
        <v>1141</v>
      </c>
      <c r="C509" t="s">
        <v>3163</v>
      </c>
      <c r="D509" t="s">
        <v>1142</v>
      </c>
      <c r="E509">
        <v>10873.06347938</v>
      </c>
      <c r="F509">
        <v>1748.35</v>
      </c>
      <c r="G509">
        <v>171.03646441444801</v>
      </c>
      <c r="H509">
        <v>7.1573728922294402</v>
      </c>
      <c r="I509">
        <v>74.651552332112701</v>
      </c>
      <c r="J509">
        <v>-3.2778855806059202</v>
      </c>
      <c r="K509">
        <v>1620.89792620822</v>
      </c>
      <c r="L509">
        <v>1250.08523877735</v>
      </c>
      <c r="M509">
        <v>62.785650424025199</v>
      </c>
      <c r="N509">
        <v>0.51774805388363199</v>
      </c>
      <c r="O509">
        <v>8.9970543655446704</v>
      </c>
      <c r="P509">
        <v>203.98157002521</v>
      </c>
      <c r="Q509">
        <v>0.186941473198805</v>
      </c>
    </row>
    <row r="510" spans="1:17" x14ac:dyDescent="0.3">
      <c r="A510" t="s">
        <v>1143</v>
      </c>
      <c r="B510" t="s">
        <v>1144</v>
      </c>
      <c r="C510" t="s">
        <v>3143</v>
      </c>
      <c r="D510" t="s">
        <v>21</v>
      </c>
      <c r="E510">
        <v>10856.97487647</v>
      </c>
      <c r="F510">
        <v>724.95</v>
      </c>
      <c r="G510">
        <v>-32.412825612182999</v>
      </c>
      <c r="H510">
        <v>-3.7975382897756398</v>
      </c>
      <c r="I510">
        <v>-14.095536007602799</v>
      </c>
      <c r="J510">
        <v>-2.4027999415913599</v>
      </c>
      <c r="K510">
        <v>769.45831504942805</v>
      </c>
      <c r="L510">
        <v>808.43457525291296</v>
      </c>
      <c r="M510">
        <v>35.699244956283003</v>
      </c>
      <c r="N510">
        <v>1.0591316542107101</v>
      </c>
      <c r="O510">
        <v>32.560866266639003</v>
      </c>
      <c r="P510">
        <v>0.96796657381617002</v>
      </c>
      <c r="Q510">
        <v>-0.14659099129919401</v>
      </c>
    </row>
    <row r="511" spans="1:17" hidden="1" x14ac:dyDescent="0.3">
      <c r="A511" t="s">
        <v>1145</v>
      </c>
      <c r="B511" t="s">
        <v>1146</v>
      </c>
      <c r="C511" t="s">
        <v>3159</v>
      </c>
      <c r="D511" t="s">
        <v>100</v>
      </c>
      <c r="E511">
        <v>10767.48248404</v>
      </c>
      <c r="F511">
        <v>9421.5499999999993</v>
      </c>
      <c r="G511">
        <v>0.54519801876404295</v>
      </c>
      <c r="H511">
        <v>-10.8343976165971</v>
      </c>
      <c r="I511">
        <v>18.892568367589401</v>
      </c>
      <c r="J511">
        <v>-8.9378179842007093</v>
      </c>
      <c r="K511">
        <v>10370.097287136199</v>
      </c>
      <c r="L511">
        <v>9265.3747860928597</v>
      </c>
      <c r="M511">
        <v>34.5155997284892</v>
      </c>
      <c r="N511">
        <v>0.70541794913894096</v>
      </c>
      <c r="O511">
        <v>35.731381779006597</v>
      </c>
      <c r="P511">
        <v>39.949644241766997</v>
      </c>
      <c r="Q511">
        <v>0.10077088265353</v>
      </c>
    </row>
    <row r="512" spans="1:17" x14ac:dyDescent="0.3">
      <c r="A512" t="s">
        <v>1147</v>
      </c>
      <c r="B512" t="s">
        <v>1148</v>
      </c>
      <c r="C512" t="s">
        <v>3157</v>
      </c>
      <c r="D512" t="s">
        <v>451</v>
      </c>
      <c r="E512">
        <v>10746.059563569999</v>
      </c>
      <c r="F512">
        <v>1614.7</v>
      </c>
      <c r="G512">
        <v>50.7991189877647</v>
      </c>
      <c r="H512">
        <v>5.7522770708066</v>
      </c>
      <c r="I512">
        <v>17.893845134896502</v>
      </c>
      <c r="J512">
        <v>7.3366459766001499</v>
      </c>
      <c r="K512">
        <v>1659.3939205710301</v>
      </c>
      <c r="L512">
        <v>1565.77619717993</v>
      </c>
      <c r="M512">
        <v>52.616882860476302</v>
      </c>
      <c r="N512">
        <v>1.47023659475368</v>
      </c>
      <c r="O512">
        <v>47.395801077599501</v>
      </c>
      <c r="P512">
        <v>79.735363580626</v>
      </c>
      <c r="Q512">
        <v>0.157426184060899</v>
      </c>
    </row>
    <row r="513" spans="1:17" hidden="1" x14ac:dyDescent="0.3">
      <c r="A513" t="s">
        <v>1149</v>
      </c>
      <c r="B513" t="s">
        <v>1150</v>
      </c>
      <c r="C513" t="s">
        <v>3159</v>
      </c>
      <c r="D513" t="s">
        <v>748</v>
      </c>
      <c r="E513">
        <v>10739.054693185</v>
      </c>
      <c r="F513">
        <v>112.85</v>
      </c>
      <c r="G513">
        <v>24.089110151960401</v>
      </c>
      <c r="H513">
        <v>4.3772610130994796</v>
      </c>
      <c r="I513">
        <v>-1.9476880598642301</v>
      </c>
      <c r="J513">
        <v>2.20101294900897</v>
      </c>
      <c r="K513">
        <v>113.627639042282</v>
      </c>
      <c r="L513">
        <v>108.013361429865</v>
      </c>
      <c r="M513">
        <v>54.041415573722702</v>
      </c>
      <c r="N513">
        <v>0.56295246578425595</v>
      </c>
      <c r="O513">
        <v>9.8803721754541396</v>
      </c>
      <c r="P513">
        <v>45.594116888143397</v>
      </c>
      <c r="Q513">
        <v>2.1133606920337E-2</v>
      </c>
    </row>
    <row r="514" spans="1:17" x14ac:dyDescent="0.3">
      <c r="A514" t="s">
        <v>1151</v>
      </c>
      <c r="B514" t="s">
        <v>1152</v>
      </c>
      <c r="C514" t="s">
        <v>3144</v>
      </c>
      <c r="D514" t="s">
        <v>24</v>
      </c>
      <c r="E514">
        <v>10707.898270211999</v>
      </c>
      <c r="F514">
        <v>97.24</v>
      </c>
      <c r="G514">
        <v>-31.994817443552002</v>
      </c>
      <c r="H514">
        <v>1.1849907111245199</v>
      </c>
      <c r="I514">
        <v>-29.190373199262002</v>
      </c>
      <c r="J514">
        <v>-9.6288597975084003E-2</v>
      </c>
      <c r="K514">
        <v>100.275290341363</v>
      </c>
      <c r="L514">
        <v>108.78366066249301</v>
      </c>
      <c r="M514">
        <v>49.929149972525302</v>
      </c>
      <c r="N514">
        <v>0.92897504866738501</v>
      </c>
      <c r="O514">
        <v>56.828465651995003</v>
      </c>
      <c r="P514">
        <v>10.362047440699101</v>
      </c>
      <c r="Q514">
        <v>0.104923741567739</v>
      </c>
    </row>
    <row r="515" spans="1:17" hidden="1" x14ac:dyDescent="0.3">
      <c r="A515" t="s">
        <v>1153</v>
      </c>
      <c r="B515" t="s">
        <v>1154</v>
      </c>
      <c r="C515" t="s">
        <v>3159</v>
      </c>
      <c r="D515" t="s">
        <v>420</v>
      </c>
      <c r="E515">
        <v>10658.876210959999</v>
      </c>
      <c r="F515">
        <v>9355.2000000000007</v>
      </c>
      <c r="G515">
        <v>-3.9817285585767599</v>
      </c>
      <c r="H515">
        <v>-7.1258140427518599</v>
      </c>
      <c r="I515">
        <v>8.2407698855950002</v>
      </c>
      <c r="J515">
        <v>-4.6393586969893201</v>
      </c>
      <c r="K515">
        <v>9565.0770491991098</v>
      </c>
      <c r="L515">
        <v>8883.5820417598006</v>
      </c>
      <c r="M515">
        <v>42.848535387646997</v>
      </c>
      <c r="N515">
        <v>0.21654367028214699</v>
      </c>
      <c r="O515">
        <v>22.914528818197301</v>
      </c>
      <c r="P515">
        <v>28.170982326346</v>
      </c>
      <c r="Q515">
        <v>0.17562901185118199</v>
      </c>
    </row>
    <row r="516" spans="1:17" x14ac:dyDescent="0.3">
      <c r="A516" t="s">
        <v>1155</v>
      </c>
      <c r="B516" t="s">
        <v>1156</v>
      </c>
      <c r="C516" t="s">
        <v>3152</v>
      </c>
      <c r="D516" t="s">
        <v>72</v>
      </c>
      <c r="E516">
        <v>10646.181017430001</v>
      </c>
      <c r="F516">
        <v>515.54999999999995</v>
      </c>
      <c r="G516">
        <v>-48.916921656244398</v>
      </c>
      <c r="H516">
        <v>-5.4029648680591098</v>
      </c>
      <c r="I516">
        <v>-26.8162031764099</v>
      </c>
      <c r="J516">
        <v>1.15492999970021</v>
      </c>
      <c r="K516">
        <v>568.28794392852205</v>
      </c>
      <c r="L516">
        <v>614.03752731315797</v>
      </c>
      <c r="M516">
        <v>36.116117086627497</v>
      </c>
      <c r="N516">
        <v>0.57512207359366796</v>
      </c>
      <c r="O516">
        <v>59.829308505479602</v>
      </c>
      <c r="P516">
        <v>5.2142857142857002</v>
      </c>
      <c r="Q516">
        <v>3.3994938354484999E-2</v>
      </c>
    </row>
    <row r="517" spans="1:17" hidden="1" x14ac:dyDescent="0.3">
      <c r="A517" t="s">
        <v>1157</v>
      </c>
      <c r="B517" t="s">
        <v>1158</v>
      </c>
      <c r="C517" t="s">
        <v>3159</v>
      </c>
      <c r="D517" t="s">
        <v>748</v>
      </c>
      <c r="E517">
        <v>10625.948094249999</v>
      </c>
      <c r="F517">
        <v>532.97</v>
      </c>
      <c r="G517">
        <v>-0.26605294932346901</v>
      </c>
      <c r="H517">
        <v>4.1223388722535699</v>
      </c>
      <c r="I517">
        <v>1.39559396314596</v>
      </c>
      <c r="J517">
        <v>1.3861139101294</v>
      </c>
      <c r="K517">
        <v>529.15459065149003</v>
      </c>
      <c r="L517">
        <v>512.45097454540996</v>
      </c>
      <c r="M517">
        <v>77.9215973242584</v>
      </c>
      <c r="N517">
        <v>0.73511482718488796</v>
      </c>
      <c r="O517">
        <v>4.8426740717113503</v>
      </c>
      <c r="P517">
        <v>19.976138486819799</v>
      </c>
      <c r="Q517">
        <v>-1.3416788414562999E-2</v>
      </c>
    </row>
    <row r="518" spans="1:17" x14ac:dyDescent="0.3">
      <c r="A518" t="s">
        <v>1159</v>
      </c>
      <c r="B518" t="s">
        <v>1160</v>
      </c>
      <c r="C518" t="s">
        <v>574</v>
      </c>
      <c r="D518" t="s">
        <v>574</v>
      </c>
      <c r="E518">
        <v>10595.823015734</v>
      </c>
      <c r="F518">
        <v>21.34</v>
      </c>
      <c r="G518">
        <v>-16.637780512234301</v>
      </c>
      <c r="H518">
        <v>3.36597690036862</v>
      </c>
      <c r="I518">
        <v>-21.929477490000899</v>
      </c>
      <c r="J518">
        <v>1.1774790873294201</v>
      </c>
      <c r="K518">
        <v>22.811205849906798</v>
      </c>
      <c r="L518">
        <v>24.6590608601424</v>
      </c>
      <c r="M518">
        <v>55.5173880516517</v>
      </c>
      <c r="N518">
        <v>0.47687918786063799</v>
      </c>
      <c r="O518">
        <v>82.989690721649396</v>
      </c>
      <c r="P518">
        <v>9.4358974358974308</v>
      </c>
      <c r="Q518">
        <v>2.4079560563000001E-4</v>
      </c>
    </row>
    <row r="519" spans="1:17" x14ac:dyDescent="0.3">
      <c r="A519" t="s">
        <v>1161</v>
      </c>
      <c r="B519" t="s">
        <v>1162</v>
      </c>
      <c r="C519" t="s">
        <v>3146</v>
      </c>
      <c r="D519" t="s">
        <v>278</v>
      </c>
      <c r="E519">
        <v>10532.01469</v>
      </c>
      <c r="F519">
        <v>788.75</v>
      </c>
      <c r="G519">
        <v>4.8844569044336197</v>
      </c>
      <c r="H519">
        <v>27.618896752033599</v>
      </c>
      <c r="I519">
        <v>28.572324272999001</v>
      </c>
      <c r="J519">
        <v>10.6545583736069</v>
      </c>
      <c r="K519">
        <v>697.53876366233499</v>
      </c>
      <c r="L519">
        <v>656.43567137030198</v>
      </c>
      <c r="M519">
        <v>81.858669468236101</v>
      </c>
      <c r="N519">
        <v>0.66905424032091798</v>
      </c>
      <c r="O519">
        <v>8.3993660855784498</v>
      </c>
      <c r="P519">
        <v>42.9931109499637</v>
      </c>
      <c r="Q519">
        <v>7.9841530621700005E-2</v>
      </c>
    </row>
    <row r="520" spans="1:17" x14ac:dyDescent="0.3">
      <c r="A520" t="s">
        <v>1163</v>
      </c>
      <c r="B520" t="s">
        <v>1164</v>
      </c>
      <c r="C520" t="s">
        <v>3144</v>
      </c>
      <c r="D520" t="s">
        <v>491</v>
      </c>
      <c r="E520">
        <v>10490.326085000001</v>
      </c>
      <c r="F520">
        <v>526.15</v>
      </c>
      <c r="G520">
        <v>120.971390618922</v>
      </c>
      <c r="H520">
        <v>17.064705449286699</v>
      </c>
      <c r="I520">
        <v>50.586591262311302</v>
      </c>
      <c r="J520">
        <v>-1.9809337577902699</v>
      </c>
      <c r="K520">
        <v>493.870398986738</v>
      </c>
      <c r="L520">
        <v>398.33704803734298</v>
      </c>
      <c r="M520">
        <v>52.918694353303003</v>
      </c>
      <c r="N520">
        <v>0.79424859413231896</v>
      </c>
      <c r="O520">
        <v>5.4832272165732103</v>
      </c>
      <c r="P520">
        <v>144.83480688692401</v>
      </c>
      <c r="Q520">
        <v>0.33748356778511901</v>
      </c>
    </row>
    <row r="521" spans="1:17" hidden="1" x14ac:dyDescent="0.3">
      <c r="A521" t="s">
        <v>1165</v>
      </c>
      <c r="B521" t="s">
        <v>1166</v>
      </c>
      <c r="C521" t="s">
        <v>3159</v>
      </c>
      <c r="D521" t="s">
        <v>234</v>
      </c>
      <c r="E521">
        <v>10480.27668877</v>
      </c>
      <c r="F521">
        <v>13226</v>
      </c>
      <c r="G521">
        <v>49.796930808771599</v>
      </c>
      <c r="H521">
        <v>-0.422642394126095</v>
      </c>
      <c r="I521">
        <v>6.2298977256702699</v>
      </c>
      <c r="J521">
        <v>-2.85282472839349</v>
      </c>
      <c r="K521">
        <v>12995.959544777101</v>
      </c>
      <c r="L521">
        <v>11365.7316443903</v>
      </c>
      <c r="M521">
        <v>53.618444029456498</v>
      </c>
      <c r="N521">
        <v>0.38301408317295399</v>
      </c>
      <c r="O521">
        <v>13.261757145017301</v>
      </c>
      <c r="P521">
        <v>105.21334367726899</v>
      </c>
      <c r="Q521">
        <v>0.15875121117987301</v>
      </c>
    </row>
    <row r="522" spans="1:17" x14ac:dyDescent="0.3">
      <c r="A522" t="s">
        <v>1167</v>
      </c>
      <c r="B522" t="s">
        <v>1168</v>
      </c>
      <c r="C522" t="s">
        <v>3147</v>
      </c>
      <c r="D522" t="s">
        <v>985</v>
      </c>
      <c r="E522">
        <v>10480.161060300001</v>
      </c>
      <c r="F522">
        <v>1425.3</v>
      </c>
      <c r="G522">
        <v>33.568098295306001</v>
      </c>
      <c r="H522">
        <v>13.469226297013</v>
      </c>
      <c r="I522">
        <v>16.9021036317768</v>
      </c>
      <c r="J522">
        <v>7.02606307370813</v>
      </c>
      <c r="K522">
        <v>1339.6838778296999</v>
      </c>
      <c r="L522">
        <v>1218.41086153526</v>
      </c>
      <c r="M522">
        <v>76.971520464657402</v>
      </c>
      <c r="N522">
        <v>1.1442857675774001</v>
      </c>
      <c r="O522">
        <v>11.643162842910201</v>
      </c>
      <c r="P522">
        <v>75.962962962962905</v>
      </c>
      <c r="Q522">
        <v>9.7944103962250006E-2</v>
      </c>
    </row>
    <row r="523" spans="1:17" x14ac:dyDescent="0.3">
      <c r="A523" t="s">
        <v>1169</v>
      </c>
      <c r="B523" t="s">
        <v>1170</v>
      </c>
      <c r="C523" t="s">
        <v>3155</v>
      </c>
      <c r="D523" t="s">
        <v>1171</v>
      </c>
      <c r="E523">
        <v>10469.192758319999</v>
      </c>
      <c r="F523">
        <v>704.4</v>
      </c>
      <c r="G523">
        <v>22.3861239298407</v>
      </c>
      <c r="H523">
        <v>1.8546962891754999</v>
      </c>
      <c r="I523">
        <v>14.043327991863899</v>
      </c>
      <c r="J523">
        <v>3.8431020427109601</v>
      </c>
      <c r="K523">
        <v>705.26401343490897</v>
      </c>
      <c r="L523">
        <v>654.80342733822897</v>
      </c>
      <c r="M523">
        <v>66.385526342516002</v>
      </c>
      <c r="N523">
        <v>1.60025135668841</v>
      </c>
      <c r="O523">
        <v>24.219193639977199</v>
      </c>
      <c r="P523">
        <v>53.297062023938999</v>
      </c>
      <c r="Q523">
        <v>-5.3621696501917997E-2</v>
      </c>
    </row>
    <row r="524" spans="1:17" x14ac:dyDescent="0.3">
      <c r="A524" t="s">
        <v>1172</v>
      </c>
      <c r="B524" t="s">
        <v>1173</v>
      </c>
      <c r="C524" t="s">
        <v>3152</v>
      </c>
      <c r="D524" t="s">
        <v>1174</v>
      </c>
      <c r="E524">
        <v>10460.493375</v>
      </c>
      <c r="F524">
        <v>1152.5</v>
      </c>
      <c r="G524">
        <v>0.55981961165864202</v>
      </c>
      <c r="H524">
        <v>5.1523510172826601</v>
      </c>
      <c r="I524">
        <v>-10.783481987492699</v>
      </c>
      <c r="J524">
        <v>-5.4607750757204903</v>
      </c>
      <c r="K524">
        <v>1155.4896995099</v>
      </c>
      <c r="L524">
        <v>1174.51916637666</v>
      </c>
      <c r="M524">
        <v>52.343890945010699</v>
      </c>
      <c r="N524">
        <v>0.59598550153881602</v>
      </c>
      <c r="O524">
        <v>30.750542299349199</v>
      </c>
      <c r="P524">
        <v>43.7839186576008</v>
      </c>
    </row>
    <row r="525" spans="1:17" x14ac:dyDescent="0.3">
      <c r="A525" t="s">
        <v>1175</v>
      </c>
      <c r="B525" t="s">
        <v>1176</v>
      </c>
      <c r="C525" t="s">
        <v>3156</v>
      </c>
      <c r="D525" t="s">
        <v>504</v>
      </c>
      <c r="E525">
        <v>10423.69115022</v>
      </c>
      <c r="F525">
        <v>325.3</v>
      </c>
      <c r="G525">
        <v>-4.0345183181584998</v>
      </c>
      <c r="H525">
        <v>2.3664091406951302</v>
      </c>
      <c r="I525">
        <v>11.4061803259454</v>
      </c>
      <c r="J525">
        <v>3.4917762773005099</v>
      </c>
      <c r="K525">
        <v>325.96366472875599</v>
      </c>
      <c r="L525">
        <v>314.15619574614902</v>
      </c>
      <c r="M525">
        <v>65.812460350610095</v>
      </c>
      <c r="N525">
        <v>0.260864667841257</v>
      </c>
      <c r="O525">
        <v>23.270826928988601</v>
      </c>
      <c r="P525">
        <v>25.448305117427001</v>
      </c>
      <c r="Q525">
        <v>3.4183880487604998E-2</v>
      </c>
    </row>
    <row r="526" spans="1:17" hidden="1" x14ac:dyDescent="0.3">
      <c r="A526" t="s">
        <v>1177</v>
      </c>
      <c r="B526" t="s">
        <v>1178</v>
      </c>
      <c r="C526" t="s">
        <v>3159</v>
      </c>
      <c r="D526" t="s">
        <v>153</v>
      </c>
      <c r="E526">
        <v>10402.38693775</v>
      </c>
      <c r="F526">
        <v>792.5</v>
      </c>
      <c r="G526">
        <v>69.580249990690007</v>
      </c>
      <c r="H526">
        <v>3.2741378304784701</v>
      </c>
      <c r="I526">
        <v>-15.721958893682</v>
      </c>
      <c r="J526">
        <v>-1.93204685323408</v>
      </c>
      <c r="K526">
        <v>801.82212192337602</v>
      </c>
      <c r="L526">
        <v>786.47438273279704</v>
      </c>
      <c r="M526">
        <v>59.363887546482701</v>
      </c>
      <c r="N526">
        <v>1.1274599448786</v>
      </c>
      <c r="O526">
        <v>41.072555205047301</v>
      </c>
      <c r="P526">
        <v>111.67200854700801</v>
      </c>
      <c r="Q526">
        <v>0.24083576103794399</v>
      </c>
    </row>
    <row r="527" spans="1:17" x14ac:dyDescent="0.3">
      <c r="A527" t="s">
        <v>1179</v>
      </c>
      <c r="B527" t="s">
        <v>1180</v>
      </c>
      <c r="C527" t="s">
        <v>3157</v>
      </c>
      <c r="D527" t="s">
        <v>136</v>
      </c>
      <c r="E527">
        <v>10387.11286585</v>
      </c>
      <c r="F527">
        <v>1245.6500000000001</v>
      </c>
      <c r="G527">
        <v>195.52751389182899</v>
      </c>
      <c r="H527">
        <v>25.608433388060199</v>
      </c>
      <c r="I527">
        <v>57.521492810206801</v>
      </c>
      <c r="J527">
        <v>11.4458867493725</v>
      </c>
      <c r="K527">
        <v>1033.23903113509</v>
      </c>
      <c r="L527">
        <v>860.52706480493202</v>
      </c>
      <c r="M527">
        <v>79.051704091165206</v>
      </c>
      <c r="N527">
        <v>1.16399658546949</v>
      </c>
      <c r="O527">
        <v>0.59005338578250699</v>
      </c>
      <c r="P527">
        <v>233.95442359249299</v>
      </c>
      <c r="Q527">
        <v>0.164935238826278</v>
      </c>
    </row>
    <row r="528" spans="1:17" x14ac:dyDescent="0.3">
      <c r="A528" t="s">
        <v>1181</v>
      </c>
      <c r="B528" t="s">
        <v>1182</v>
      </c>
      <c r="C528" t="s">
        <v>3152</v>
      </c>
      <c r="D528" t="s">
        <v>120</v>
      </c>
      <c r="E528">
        <v>10340.29101648</v>
      </c>
      <c r="F528">
        <v>580.4</v>
      </c>
      <c r="G528">
        <v>-16.321924846195401</v>
      </c>
      <c r="H528">
        <v>45.623708959366503</v>
      </c>
      <c r="I528">
        <v>19.7733789761072</v>
      </c>
      <c r="J528">
        <v>-0.684896840126622</v>
      </c>
      <c r="K528">
        <v>492.21164841449797</v>
      </c>
      <c r="L528">
        <v>476.73354410442101</v>
      </c>
      <c r="M528">
        <v>69.388613699249106</v>
      </c>
      <c r="N528">
        <v>0.65905590935339597</v>
      </c>
      <c r="O528">
        <v>21.502412129565801</v>
      </c>
      <c r="P528">
        <v>54.2181480005314</v>
      </c>
      <c r="Q528">
        <v>7.3240362331711995E-2</v>
      </c>
    </row>
    <row r="529" spans="1:17" x14ac:dyDescent="0.3">
      <c r="A529" t="s">
        <v>1183</v>
      </c>
      <c r="B529" t="s">
        <v>1184</v>
      </c>
      <c r="C529" t="s">
        <v>3150</v>
      </c>
      <c r="D529" t="s">
        <v>425</v>
      </c>
      <c r="E529">
        <v>10340.145718845</v>
      </c>
      <c r="F529">
        <v>377.35</v>
      </c>
      <c r="G529">
        <v>-10.1430370479132</v>
      </c>
      <c r="H529">
        <v>1.852696759041</v>
      </c>
      <c r="I529">
        <v>-13.8389024648298</v>
      </c>
      <c r="J529">
        <v>-3.3652401714121001</v>
      </c>
      <c r="K529">
        <v>391.62823137795698</v>
      </c>
      <c r="L529">
        <v>398.26161011457702</v>
      </c>
      <c r="M529">
        <v>54.537595513308197</v>
      </c>
      <c r="N529">
        <v>0.65413560964110695</v>
      </c>
      <c r="O529">
        <v>46.800053001192502</v>
      </c>
      <c r="P529">
        <v>12.089707411257899</v>
      </c>
      <c r="Q529">
        <v>0.106468729406919</v>
      </c>
    </row>
    <row r="530" spans="1:17" x14ac:dyDescent="0.3">
      <c r="A530" t="s">
        <v>1185</v>
      </c>
      <c r="B530" t="s">
        <v>1186</v>
      </c>
      <c r="C530" t="s">
        <v>3156</v>
      </c>
      <c r="D530" t="s">
        <v>224</v>
      </c>
      <c r="E530">
        <v>10285.557640769999</v>
      </c>
      <c r="F530">
        <v>129.9</v>
      </c>
      <c r="G530">
        <v>-5.5292444395391902</v>
      </c>
      <c r="H530">
        <v>15.3470594646172</v>
      </c>
      <c r="I530">
        <v>-11.7631828979922</v>
      </c>
      <c r="J530">
        <v>5.9071912943652096</v>
      </c>
      <c r="K530">
        <v>123.717974946166</v>
      </c>
      <c r="L530">
        <v>128.24566121276601</v>
      </c>
      <c r="M530">
        <v>73.146584059219407</v>
      </c>
      <c r="N530">
        <v>1.4413009534800301</v>
      </c>
      <c r="O530">
        <v>21.632024634334002</v>
      </c>
      <c r="P530">
        <v>16.189624329159201</v>
      </c>
      <c r="Q530">
        <v>0.11493424576293</v>
      </c>
    </row>
    <row r="531" spans="1:17" x14ac:dyDescent="0.3">
      <c r="A531" t="s">
        <v>1187</v>
      </c>
      <c r="B531" t="s">
        <v>1188</v>
      </c>
      <c r="C531" t="s">
        <v>3144</v>
      </c>
      <c r="D531" t="s">
        <v>420</v>
      </c>
      <c r="E531">
        <v>10269.42664419</v>
      </c>
      <c r="F531">
        <v>332.1</v>
      </c>
      <c r="G531">
        <v>160.559744165094</v>
      </c>
      <c r="H531">
        <v>-4.1262065721495302</v>
      </c>
      <c r="I531">
        <v>67.589869880740906</v>
      </c>
      <c r="J531">
        <v>0.81131024267264495</v>
      </c>
      <c r="K531">
        <v>342.12269524580199</v>
      </c>
      <c r="L531">
        <v>253.95613466947</v>
      </c>
      <c r="M531">
        <v>46.3394610395559</v>
      </c>
      <c r="N531">
        <v>0.48110612747981302</v>
      </c>
      <c r="O531">
        <v>35.185185185185098</v>
      </c>
      <c r="P531">
        <v>207.5</v>
      </c>
      <c r="Q531">
        <v>0.13134627061128601</v>
      </c>
    </row>
    <row r="532" spans="1:17" x14ac:dyDescent="0.3">
      <c r="A532" t="s">
        <v>1189</v>
      </c>
      <c r="B532" t="s">
        <v>1190</v>
      </c>
      <c r="C532" t="s">
        <v>3152</v>
      </c>
      <c r="D532" t="s">
        <v>1191</v>
      </c>
      <c r="E532">
        <v>10265.50599154</v>
      </c>
      <c r="F532">
        <v>1089.7</v>
      </c>
      <c r="G532">
        <v>-13.831045679085401</v>
      </c>
      <c r="H532">
        <v>5.2666864901618196</v>
      </c>
      <c r="I532">
        <v>-5.6302173986487398</v>
      </c>
      <c r="J532">
        <v>0.61295049125600098</v>
      </c>
      <c r="K532">
        <v>1122.56104495403</v>
      </c>
      <c r="L532">
        <v>1079.3689362949599</v>
      </c>
      <c r="M532">
        <v>50.001116591279199</v>
      </c>
      <c r="N532">
        <v>0.70039153593955705</v>
      </c>
      <c r="O532">
        <v>19.294301183811999</v>
      </c>
      <c r="P532">
        <v>34.001475651746098</v>
      </c>
    </row>
    <row r="533" spans="1:17" x14ac:dyDescent="0.3">
      <c r="A533" t="s">
        <v>1192</v>
      </c>
      <c r="B533" t="s">
        <v>1193</v>
      </c>
      <c r="C533" t="s">
        <v>3152</v>
      </c>
      <c r="D533" t="s">
        <v>315</v>
      </c>
      <c r="E533">
        <v>10206.153806414901</v>
      </c>
      <c r="F533">
        <v>1726.55</v>
      </c>
      <c r="G533">
        <v>132.99863269918799</v>
      </c>
      <c r="H533">
        <v>23.423462903497398</v>
      </c>
      <c r="I533">
        <v>17.941637905697199</v>
      </c>
      <c r="J533">
        <v>5.7752088222492599</v>
      </c>
      <c r="K533">
        <v>1572.40659896599</v>
      </c>
      <c r="L533">
        <v>1417.4423605808199</v>
      </c>
      <c r="M533">
        <v>68.0695346237883</v>
      </c>
      <c r="N533">
        <v>1.3270197795393499</v>
      </c>
      <c r="O533">
        <v>20.471460426862802</v>
      </c>
      <c r="P533">
        <v>168.765566625155</v>
      </c>
    </row>
    <row r="534" spans="1:17" x14ac:dyDescent="0.3">
      <c r="A534" t="s">
        <v>1194</v>
      </c>
      <c r="B534" t="s">
        <v>1195</v>
      </c>
      <c r="C534" t="s">
        <v>3152</v>
      </c>
      <c r="D534" t="s">
        <v>166</v>
      </c>
      <c r="E534">
        <v>10154.806272</v>
      </c>
      <c r="F534">
        <v>10037.25</v>
      </c>
      <c r="G534">
        <v>76.567266213451802</v>
      </c>
      <c r="H534">
        <v>-12.656006923655999</v>
      </c>
      <c r="I534">
        <v>-14.147735151631</v>
      </c>
      <c r="J534">
        <v>3.9855507464593298</v>
      </c>
      <c r="K534">
        <v>11445.775511280201</v>
      </c>
      <c r="L534">
        <v>10872.4573409891</v>
      </c>
      <c r="M534">
        <v>46.6063582041375</v>
      </c>
      <c r="N534">
        <v>1.5069184473080399</v>
      </c>
      <c r="O534">
        <v>47.450745971257</v>
      </c>
      <c r="P534">
        <v>102.731771359321</v>
      </c>
      <c r="Q534">
        <v>0.15670877804899999</v>
      </c>
    </row>
    <row r="535" spans="1:17" hidden="1" x14ac:dyDescent="0.3">
      <c r="A535" t="s">
        <v>1196</v>
      </c>
      <c r="B535" t="s">
        <v>1197</v>
      </c>
      <c r="C535" t="s">
        <v>3159</v>
      </c>
      <c r="D535" t="s">
        <v>249</v>
      </c>
      <c r="E535">
        <v>10130.726049749999</v>
      </c>
      <c r="F535">
        <v>602.75</v>
      </c>
      <c r="G535">
        <v>110.378405272424</v>
      </c>
      <c r="H535">
        <v>32.239675751356202</v>
      </c>
      <c r="I535">
        <v>136.13609349568699</v>
      </c>
      <c r="J535">
        <v>3.6492058469380702</v>
      </c>
      <c r="K535">
        <v>522.65180115605006</v>
      </c>
      <c r="L535">
        <v>412.45513221874</v>
      </c>
      <c r="M535">
        <v>70.175832442746</v>
      </c>
      <c r="N535">
        <v>1.98754667649949</v>
      </c>
      <c r="O535">
        <v>2.5632517627540401</v>
      </c>
      <c r="P535">
        <v>187.29742612011401</v>
      </c>
      <c r="Q535">
        <v>0.10404832482297099</v>
      </c>
    </row>
    <row r="536" spans="1:17" x14ac:dyDescent="0.3">
      <c r="A536" t="s">
        <v>1198</v>
      </c>
      <c r="B536" t="s">
        <v>1199</v>
      </c>
      <c r="C536" t="s">
        <v>3158</v>
      </c>
      <c r="D536" t="s">
        <v>499</v>
      </c>
      <c r="E536">
        <v>10086.83917569</v>
      </c>
      <c r="F536">
        <v>1972.55</v>
      </c>
      <c r="G536">
        <v>-29.2404652430283</v>
      </c>
      <c r="H536">
        <v>-0.22662268284204701</v>
      </c>
      <c r="I536">
        <v>-2.7366536082377002</v>
      </c>
      <c r="J536">
        <v>-1.50649625816315</v>
      </c>
      <c r="K536">
        <v>2085.0201516221</v>
      </c>
      <c r="L536">
        <v>2144.9843560660202</v>
      </c>
      <c r="M536">
        <v>47.923436507673699</v>
      </c>
      <c r="N536">
        <v>0.21523154699769401</v>
      </c>
      <c r="O536">
        <v>38.653012597906198</v>
      </c>
      <c r="P536">
        <v>9.1012168141592902</v>
      </c>
      <c r="Q536">
        <v>-0.119025931772586</v>
      </c>
    </row>
    <row r="537" spans="1:17" hidden="1" x14ac:dyDescent="0.3">
      <c r="A537" t="s">
        <v>1200</v>
      </c>
      <c r="B537" t="s">
        <v>1201</v>
      </c>
      <c r="C537" t="s">
        <v>3159</v>
      </c>
      <c r="D537" t="s">
        <v>499</v>
      </c>
      <c r="E537">
        <v>9956.2261828800001</v>
      </c>
      <c r="F537">
        <v>2808.15</v>
      </c>
      <c r="G537">
        <v>-19.203058871531098</v>
      </c>
      <c r="H537">
        <v>-0.427867721106164</v>
      </c>
      <c r="I537">
        <v>8.4486428520537107</v>
      </c>
      <c r="J537">
        <v>4.9074130715103603</v>
      </c>
      <c r="K537">
        <v>2893.6666642267</v>
      </c>
      <c r="L537">
        <v>2811.66560321512</v>
      </c>
      <c r="M537">
        <v>47.8603263391377</v>
      </c>
      <c r="N537">
        <v>0.55981355262635801</v>
      </c>
      <c r="O537">
        <v>20.007834339333701</v>
      </c>
      <c r="P537">
        <v>24.973297730306999</v>
      </c>
      <c r="Q537">
        <v>-4.9560494615503999E-2</v>
      </c>
    </row>
    <row r="538" spans="1:17" x14ac:dyDescent="0.3">
      <c r="A538" t="s">
        <v>1202</v>
      </c>
      <c r="B538" t="s">
        <v>1203</v>
      </c>
      <c r="C538" t="s">
        <v>3143</v>
      </c>
      <c r="D538" t="s">
        <v>249</v>
      </c>
      <c r="E538">
        <v>9924.5594148</v>
      </c>
      <c r="F538">
        <v>717</v>
      </c>
      <c r="G538">
        <v>-17.3345662247654</v>
      </c>
      <c r="H538">
        <v>0.26614157011379103</v>
      </c>
      <c r="I538">
        <v>-24.478205689918301</v>
      </c>
      <c r="J538">
        <v>-2.5685688005249299</v>
      </c>
      <c r="K538">
        <v>810.33288281101295</v>
      </c>
      <c r="L538">
        <v>889.60559560461104</v>
      </c>
      <c r="M538">
        <v>38.008838916668701</v>
      </c>
      <c r="N538">
        <v>0.57759414914784901</v>
      </c>
      <c r="O538">
        <v>67.224546722454605</v>
      </c>
      <c r="P538">
        <v>3.15804618372779</v>
      </c>
      <c r="Q538">
        <v>-2.8594396227339999E-3</v>
      </c>
    </row>
    <row r="539" spans="1:17" hidden="1" x14ac:dyDescent="0.3">
      <c r="A539" t="s">
        <v>1204</v>
      </c>
      <c r="B539" t="s">
        <v>1205</v>
      </c>
      <c r="C539" t="s">
        <v>3159</v>
      </c>
      <c r="D539" t="s">
        <v>262</v>
      </c>
      <c r="E539">
        <v>9866.284995</v>
      </c>
      <c r="F539">
        <v>820.75</v>
      </c>
      <c r="G539">
        <v>388.64555957929502</v>
      </c>
      <c r="H539">
        <v>18.1984701588467</v>
      </c>
      <c r="I539">
        <v>93.070234440555097</v>
      </c>
      <c r="J539">
        <v>3.9845605741812999</v>
      </c>
      <c r="K539">
        <v>762.99298025141502</v>
      </c>
      <c r="L539">
        <v>581.02341276074799</v>
      </c>
      <c r="M539">
        <v>54.517970051998098</v>
      </c>
      <c r="N539">
        <v>1.65233252175559</v>
      </c>
      <c r="O539">
        <v>9.6436186414864409</v>
      </c>
      <c r="P539">
        <v>430.11464556757602</v>
      </c>
      <c r="Q539">
        <v>0.184147493080138</v>
      </c>
    </row>
    <row r="540" spans="1:17" x14ac:dyDescent="0.3">
      <c r="A540" t="s">
        <v>1206</v>
      </c>
      <c r="B540" t="s">
        <v>1207</v>
      </c>
      <c r="C540" t="s">
        <v>3152</v>
      </c>
      <c r="D540" t="s">
        <v>234</v>
      </c>
      <c r="E540">
        <v>9852.7912054200006</v>
      </c>
      <c r="F540">
        <v>504.3</v>
      </c>
      <c r="G540">
        <v>-18.368718445345099</v>
      </c>
      <c r="H540">
        <v>-0.92198543599122995</v>
      </c>
      <c r="I540">
        <v>-15.6505393334229</v>
      </c>
      <c r="J540">
        <v>-0.42240699122613201</v>
      </c>
      <c r="K540">
        <v>520.60774608125598</v>
      </c>
      <c r="L540">
        <v>539.48863907617294</v>
      </c>
      <c r="M540">
        <v>60.458398736328697</v>
      </c>
      <c r="N540">
        <v>0.35174838250365997</v>
      </c>
      <c r="O540">
        <v>40.6702359706523</v>
      </c>
      <c r="P540">
        <v>9.6185197261167303</v>
      </c>
      <c r="Q540">
        <v>6.0760552423479997E-3</v>
      </c>
    </row>
    <row r="541" spans="1:17" x14ac:dyDescent="0.3">
      <c r="A541" t="s">
        <v>1208</v>
      </c>
      <c r="B541" t="s">
        <v>1209</v>
      </c>
      <c r="C541" t="s">
        <v>3148</v>
      </c>
      <c r="D541" t="s">
        <v>259</v>
      </c>
      <c r="E541">
        <v>9830.9693386800009</v>
      </c>
      <c r="F541">
        <v>1499.4</v>
      </c>
      <c r="G541">
        <v>22.4431775468951</v>
      </c>
      <c r="H541">
        <v>13.255203386818399</v>
      </c>
      <c r="I541">
        <v>24.609022798510701</v>
      </c>
      <c r="J541">
        <v>-0.66505581236720401</v>
      </c>
      <c r="K541">
        <v>1412.90765328208</v>
      </c>
      <c r="L541">
        <v>1297.0647270404399</v>
      </c>
      <c r="M541">
        <v>54.477993154386098</v>
      </c>
      <c r="N541">
        <v>0.80370363037050396</v>
      </c>
      <c r="O541">
        <v>10.3074563158596</v>
      </c>
      <c r="P541">
        <v>42.8</v>
      </c>
    </row>
    <row r="542" spans="1:17" x14ac:dyDescent="0.3">
      <c r="A542" t="s">
        <v>1210</v>
      </c>
      <c r="B542" t="s">
        <v>1211</v>
      </c>
      <c r="C542" t="s">
        <v>3143</v>
      </c>
      <c r="D542" t="s">
        <v>21</v>
      </c>
      <c r="E542">
        <v>9790.6437245199995</v>
      </c>
      <c r="F542">
        <v>3170.8</v>
      </c>
      <c r="G542">
        <v>20.8384396174602</v>
      </c>
      <c r="H542">
        <v>23.296933139988301</v>
      </c>
      <c r="I542">
        <v>22.278344852891198</v>
      </c>
      <c r="J542">
        <v>1.31397733063921</v>
      </c>
      <c r="K542">
        <v>2932.7220776150398</v>
      </c>
      <c r="L542">
        <v>2742.3763851200201</v>
      </c>
      <c r="M542">
        <v>58.9569527724884</v>
      </c>
      <c r="N542">
        <v>1.2505664313306999</v>
      </c>
      <c r="O542">
        <v>4.9577393717673699</v>
      </c>
      <c r="P542">
        <v>48.338050571916398</v>
      </c>
      <c r="Q542">
        <v>-3.38467094402E-3</v>
      </c>
    </row>
    <row r="543" spans="1:17" x14ac:dyDescent="0.3">
      <c r="A543" t="s">
        <v>1212</v>
      </c>
      <c r="B543" t="s">
        <v>1213</v>
      </c>
      <c r="C543" t="s">
        <v>3144</v>
      </c>
      <c r="D543" t="s">
        <v>567</v>
      </c>
      <c r="E543">
        <v>9762.9607308750001</v>
      </c>
      <c r="F543">
        <v>1092.45</v>
      </c>
      <c r="G543">
        <v>6.9966166371794998</v>
      </c>
      <c r="H543">
        <v>0.89912256277507596</v>
      </c>
      <c r="I543">
        <v>30.6295689774736</v>
      </c>
      <c r="J543">
        <v>-0.102873893065118</v>
      </c>
      <c r="K543">
        <v>1126.1379989483601</v>
      </c>
      <c r="L543">
        <v>1045.04755351317</v>
      </c>
      <c r="M543">
        <v>48.3803834217047</v>
      </c>
      <c r="N543">
        <v>0.23090095790805201</v>
      </c>
      <c r="O543">
        <v>26.623644102704901</v>
      </c>
      <c r="P543">
        <v>40.661816777184001</v>
      </c>
      <c r="Q543">
        <v>1.153038741578E-2</v>
      </c>
    </row>
    <row r="544" spans="1:17" x14ac:dyDescent="0.3">
      <c r="A544" t="s">
        <v>1214</v>
      </c>
      <c r="B544" t="s">
        <v>1215</v>
      </c>
      <c r="C544" t="s">
        <v>574</v>
      </c>
      <c r="D544" t="s">
        <v>451</v>
      </c>
      <c r="E544">
        <v>9761.2380278300006</v>
      </c>
      <c r="F544">
        <v>372.95</v>
      </c>
      <c r="G544">
        <v>55.695984935868601</v>
      </c>
      <c r="H544">
        <v>20.411352006487601</v>
      </c>
      <c r="I544">
        <v>-2.0941995215726998</v>
      </c>
      <c r="J544">
        <v>6.5045731154548401</v>
      </c>
      <c r="K544">
        <v>365.53630477450002</v>
      </c>
      <c r="L544">
        <v>341.10665061172801</v>
      </c>
      <c r="M544">
        <v>59.188357444579303</v>
      </c>
      <c r="N544">
        <v>0.84732054415580604</v>
      </c>
      <c r="O544">
        <v>12.9642043169325</v>
      </c>
      <c r="P544">
        <v>75.258458646616504</v>
      </c>
      <c r="Q544">
        <v>0.13323964939541499</v>
      </c>
    </row>
    <row r="545" spans="1:17" x14ac:dyDescent="0.3">
      <c r="A545" t="s">
        <v>1216</v>
      </c>
      <c r="B545" t="s">
        <v>1217</v>
      </c>
      <c r="C545" t="s">
        <v>3152</v>
      </c>
      <c r="D545" t="s">
        <v>403</v>
      </c>
      <c r="E545">
        <v>9754.5459020100006</v>
      </c>
      <c r="F545">
        <v>429.85</v>
      </c>
      <c r="G545">
        <v>117.387992733139</v>
      </c>
      <c r="H545">
        <v>8.3953267928516802</v>
      </c>
      <c r="I545">
        <v>52.6262491492922</v>
      </c>
      <c r="J545">
        <v>14.027278720848001</v>
      </c>
      <c r="K545">
        <v>401.18877357244099</v>
      </c>
      <c r="L545">
        <v>330.92260578273101</v>
      </c>
      <c r="M545">
        <v>67.341831335976806</v>
      </c>
      <c r="N545">
        <v>0.98771370630138</v>
      </c>
      <c r="O545">
        <v>10.2710247760846</v>
      </c>
      <c r="P545">
        <v>165.74961360123601</v>
      </c>
      <c r="Q545">
        <v>0.17140978111066099</v>
      </c>
    </row>
    <row r="546" spans="1:17" hidden="1" x14ac:dyDescent="0.3">
      <c r="A546" t="s">
        <v>1218</v>
      </c>
      <c r="B546" t="s">
        <v>1219</v>
      </c>
      <c r="C546" t="s">
        <v>3159</v>
      </c>
      <c r="D546" t="s">
        <v>117</v>
      </c>
      <c r="E546">
        <v>9746.0330116749992</v>
      </c>
      <c r="F546">
        <v>592.25</v>
      </c>
      <c r="G546">
        <v>-7.65552179754925</v>
      </c>
      <c r="H546">
        <v>4.8678970693932104</v>
      </c>
      <c r="I546">
        <v>-14.951300876566</v>
      </c>
      <c r="J546">
        <v>-1.0748475718992601</v>
      </c>
      <c r="K546">
        <v>641.25132708546698</v>
      </c>
      <c r="L546">
        <v>640.76194334495597</v>
      </c>
      <c r="M546">
        <v>37.377717957395497</v>
      </c>
      <c r="N546">
        <v>0.91668337060690397</v>
      </c>
      <c r="O546">
        <v>40.143520472773297</v>
      </c>
      <c r="P546">
        <v>19.381173150574401</v>
      </c>
      <c r="Q546">
        <v>0.10456372164915401</v>
      </c>
    </row>
    <row r="547" spans="1:17" hidden="1" x14ac:dyDescent="0.3">
      <c r="A547" t="s">
        <v>1220</v>
      </c>
      <c r="B547" t="s">
        <v>1221</v>
      </c>
      <c r="C547" t="s">
        <v>3159</v>
      </c>
      <c r="D547" t="s">
        <v>136</v>
      </c>
      <c r="E547">
        <v>9717.1900299270001</v>
      </c>
      <c r="F547">
        <v>288.52</v>
      </c>
      <c r="G547">
        <v>-1.1990986228304199</v>
      </c>
      <c r="H547">
        <v>-0.35820476420666297</v>
      </c>
      <c r="I547">
        <v>6.9193156532486002</v>
      </c>
      <c r="J547">
        <v>-1.32109221130432</v>
      </c>
      <c r="K547">
        <v>286.04918294045098</v>
      </c>
      <c r="L547">
        <v>272.25206386775398</v>
      </c>
      <c r="M547">
        <v>22.227502817667499</v>
      </c>
      <c r="N547">
        <v>1.7857248588835</v>
      </c>
      <c r="O547">
        <v>3.9615971163177601</v>
      </c>
      <c r="P547">
        <v>24.30848772081</v>
      </c>
    </row>
    <row r="548" spans="1:17" hidden="1" x14ac:dyDescent="0.3">
      <c r="A548" t="s">
        <v>1222</v>
      </c>
      <c r="B548" t="s">
        <v>1223</v>
      </c>
      <c r="C548" t="s">
        <v>3159</v>
      </c>
      <c r="D548" t="s">
        <v>72</v>
      </c>
      <c r="E548">
        <v>9670.4866149600002</v>
      </c>
      <c r="F548">
        <v>192.12</v>
      </c>
      <c r="G548">
        <v>-11.167702810320501</v>
      </c>
      <c r="H548">
        <v>0.31160296513643199</v>
      </c>
      <c r="I548">
        <v>18.948105193460901</v>
      </c>
      <c r="J548">
        <v>1.02306186783207</v>
      </c>
      <c r="K548">
        <v>187.777453609574</v>
      </c>
      <c r="L548">
        <v>175.23950019837</v>
      </c>
      <c r="M548">
        <v>73.421321601991295</v>
      </c>
      <c r="N548">
        <v>0.14036596586404801</v>
      </c>
      <c r="O548">
        <v>28.044971892567101</v>
      </c>
      <c r="P548">
        <v>35.295774647887299</v>
      </c>
      <c r="Q548">
        <v>3.4500373970698002E-2</v>
      </c>
    </row>
    <row r="549" spans="1:17" hidden="1" x14ac:dyDescent="0.3">
      <c r="A549" t="s">
        <v>1224</v>
      </c>
      <c r="B549" t="s">
        <v>1225</v>
      </c>
      <c r="C549" t="s">
        <v>3159</v>
      </c>
      <c r="D549" t="s">
        <v>75</v>
      </c>
      <c r="E549">
        <v>9591.9028099999996</v>
      </c>
      <c r="F549">
        <v>142.13999999999999</v>
      </c>
      <c r="G549">
        <v>-10.803914514729399</v>
      </c>
      <c r="H549">
        <v>-1.49708530428482</v>
      </c>
      <c r="I549">
        <v>-0.28209717377658899</v>
      </c>
      <c r="J549">
        <v>-3.1375190930816701</v>
      </c>
      <c r="K549">
        <v>143.86175044754299</v>
      </c>
      <c r="L549">
        <v>139.866885769036</v>
      </c>
      <c r="M549">
        <v>19.599037825510401</v>
      </c>
      <c r="N549">
        <v>1.5184368751872199</v>
      </c>
      <c r="O549">
        <v>7.0423526101027303</v>
      </c>
      <c r="P549">
        <v>12.8095238095238</v>
      </c>
      <c r="Q549">
        <v>-1.3388827299693999E-2</v>
      </c>
    </row>
    <row r="550" spans="1:17" x14ac:dyDescent="0.3">
      <c r="A550" t="s">
        <v>1226</v>
      </c>
      <c r="B550" t="s">
        <v>1227</v>
      </c>
      <c r="C550" t="s">
        <v>3162</v>
      </c>
      <c r="D550" t="s">
        <v>1073</v>
      </c>
      <c r="E550">
        <v>9586.6038855999996</v>
      </c>
      <c r="F550">
        <v>498.4</v>
      </c>
      <c r="G550">
        <v>16.350182413032599</v>
      </c>
      <c r="H550">
        <v>5.7528707562439303</v>
      </c>
      <c r="I550">
        <v>0.42156170891346001</v>
      </c>
      <c r="J550">
        <v>4.4024177268820104</v>
      </c>
      <c r="K550">
        <v>511.243539086488</v>
      </c>
      <c r="L550">
        <v>485.509102959323</v>
      </c>
      <c r="M550">
        <v>58.641576573496103</v>
      </c>
      <c r="N550">
        <v>0.38217853906349297</v>
      </c>
      <c r="O550">
        <v>38.222311396468697</v>
      </c>
      <c r="P550">
        <v>52.953813104189003</v>
      </c>
      <c r="Q550">
        <v>7.6739638079589998E-3</v>
      </c>
    </row>
    <row r="551" spans="1:17" x14ac:dyDescent="0.3">
      <c r="A551" t="s">
        <v>1228</v>
      </c>
      <c r="B551" t="s">
        <v>1229</v>
      </c>
      <c r="C551" t="s">
        <v>3150</v>
      </c>
      <c r="D551" t="s">
        <v>221</v>
      </c>
      <c r="E551">
        <v>9579.3072556999996</v>
      </c>
      <c r="F551">
        <v>1547</v>
      </c>
      <c r="G551">
        <v>70.937832378815799</v>
      </c>
      <c r="H551">
        <v>8.0568538628805904</v>
      </c>
      <c r="I551">
        <v>45.239082774811003</v>
      </c>
      <c r="J551">
        <v>3.81923010523604</v>
      </c>
      <c r="K551">
        <v>1526.35934120858</v>
      </c>
      <c r="L551">
        <v>1331.5377237231701</v>
      </c>
      <c r="M551">
        <v>53.876526399018402</v>
      </c>
      <c r="N551">
        <v>1.33279678075149</v>
      </c>
      <c r="O551">
        <v>13.6586942469295</v>
      </c>
      <c r="P551">
        <v>87.356182632917495</v>
      </c>
      <c r="Q551">
        <v>7.5119107156135997E-2</v>
      </c>
    </row>
    <row r="552" spans="1:17" x14ac:dyDescent="0.3">
      <c r="A552" t="s">
        <v>1230</v>
      </c>
      <c r="B552" t="s">
        <v>1231</v>
      </c>
      <c r="C552" t="s">
        <v>3143</v>
      </c>
      <c r="D552" t="s">
        <v>249</v>
      </c>
      <c r="E552">
        <v>9577.1589400299999</v>
      </c>
      <c r="F552">
        <v>711.7</v>
      </c>
      <c r="G552">
        <v>-42.439665717243798</v>
      </c>
      <c r="H552">
        <v>-2.5993064825516199</v>
      </c>
      <c r="I552">
        <v>-27.3712328235579</v>
      </c>
      <c r="J552">
        <v>-1.3403039957490199</v>
      </c>
      <c r="K552">
        <v>786.57645863688504</v>
      </c>
      <c r="L552">
        <v>885.38056160712904</v>
      </c>
      <c r="M552">
        <v>47.772460720251402</v>
      </c>
      <c r="N552">
        <v>0.82882903581141698</v>
      </c>
      <c r="O552">
        <v>75.354784319235605</v>
      </c>
      <c r="P552">
        <v>6.9341146420254001</v>
      </c>
      <c r="Q552">
        <v>-8.0942625842806995E-2</v>
      </c>
    </row>
    <row r="553" spans="1:17" x14ac:dyDescent="0.3">
      <c r="A553" t="s">
        <v>1232</v>
      </c>
      <c r="B553" t="s">
        <v>1233</v>
      </c>
      <c r="C553" t="s">
        <v>3144</v>
      </c>
      <c r="D553" t="s">
        <v>24</v>
      </c>
      <c r="E553">
        <v>9571.5633236060003</v>
      </c>
      <c r="F553">
        <v>157.49</v>
      </c>
      <c r="G553">
        <v>-53.752241307974302</v>
      </c>
      <c r="H553">
        <v>-1.5810591864238299</v>
      </c>
      <c r="I553">
        <v>-41.8623906493428</v>
      </c>
      <c r="J553">
        <v>-1.2904589044218999</v>
      </c>
      <c r="K553">
        <v>180.01165690319601</v>
      </c>
      <c r="L553">
        <v>214.92831317095499</v>
      </c>
      <c r="M553">
        <v>37.779191938855597</v>
      </c>
      <c r="N553">
        <v>0.76192410521988496</v>
      </c>
      <c r="O553">
        <v>90.932757635405395</v>
      </c>
      <c r="P553">
        <v>3.9812491746995899</v>
      </c>
      <c r="Q553">
        <v>-1.8597067912167E-2</v>
      </c>
    </row>
    <row r="554" spans="1:17" hidden="1" x14ac:dyDescent="0.3">
      <c r="A554" t="s">
        <v>1234</v>
      </c>
      <c r="B554" t="s">
        <v>1235</v>
      </c>
      <c r="C554" t="s">
        <v>3148</v>
      </c>
      <c r="D554" t="s">
        <v>51</v>
      </c>
      <c r="E554">
        <v>9558.5368912399899</v>
      </c>
      <c r="F554">
        <v>607.29999999999995</v>
      </c>
      <c r="G554">
        <v>-39.649852184404502</v>
      </c>
      <c r="H554">
        <v>-23.701390023021801</v>
      </c>
      <c r="I554">
        <v>-28.212653280775498</v>
      </c>
      <c r="J554">
        <v>2.4387462408690301</v>
      </c>
      <c r="K554">
        <v>776.238770142558</v>
      </c>
      <c r="M554">
        <v>34.041343222992502</v>
      </c>
      <c r="N554">
        <v>2.2847474293816701</v>
      </c>
      <c r="O554">
        <v>93.627531697678194</v>
      </c>
      <c r="P554">
        <v>14.5740967833223</v>
      </c>
    </row>
    <row r="555" spans="1:17" x14ac:dyDescent="0.3">
      <c r="A555" t="s">
        <v>1236</v>
      </c>
      <c r="B555" t="s">
        <v>1237</v>
      </c>
      <c r="C555" t="s">
        <v>3158</v>
      </c>
      <c r="D555" t="s">
        <v>398</v>
      </c>
      <c r="E555">
        <v>9546.5987457749998</v>
      </c>
      <c r="F555">
        <v>614.25</v>
      </c>
      <c r="G555">
        <v>-32.861353469895001</v>
      </c>
      <c r="H555">
        <v>2.4685434912473698</v>
      </c>
      <c r="I555">
        <v>-12.8924207127556</v>
      </c>
      <c r="J555">
        <v>3.61409652951841</v>
      </c>
      <c r="K555">
        <v>619.06680574424297</v>
      </c>
      <c r="L555">
        <v>652.37796615037303</v>
      </c>
      <c r="M555">
        <v>66.033887447396296</v>
      </c>
      <c r="N555">
        <v>1.1354821714824499</v>
      </c>
      <c r="O555">
        <v>32.665852665852597</v>
      </c>
      <c r="P555">
        <v>17.223282442748001</v>
      </c>
      <c r="Q555">
        <v>3.1987276901433E-2</v>
      </c>
    </row>
    <row r="556" spans="1:17" x14ac:dyDescent="0.3">
      <c r="A556" t="s">
        <v>1238</v>
      </c>
      <c r="B556" t="s">
        <v>1239</v>
      </c>
      <c r="C556" t="s">
        <v>3156</v>
      </c>
      <c r="D556" t="s">
        <v>915</v>
      </c>
      <c r="E556">
        <v>9529.5454195599996</v>
      </c>
      <c r="F556">
        <v>204.7</v>
      </c>
      <c r="G556">
        <v>3.11656712348596</v>
      </c>
      <c r="H556">
        <v>11.5850408605481</v>
      </c>
      <c r="I556">
        <v>-4.96881385053429</v>
      </c>
      <c r="J556">
        <v>-0.15138531606557401</v>
      </c>
      <c r="K556">
        <v>199.66680772410101</v>
      </c>
      <c r="L556">
        <v>194.67033557876101</v>
      </c>
      <c r="M556">
        <v>65.208079994856604</v>
      </c>
      <c r="N556">
        <v>0.92848587370639002</v>
      </c>
      <c r="O556">
        <v>28.969223253541699</v>
      </c>
      <c r="P556">
        <v>51.967334818114303</v>
      </c>
      <c r="Q556">
        <v>0.12792889755342499</v>
      </c>
    </row>
    <row r="557" spans="1:17" x14ac:dyDescent="0.3">
      <c r="A557" t="s">
        <v>1240</v>
      </c>
      <c r="B557" t="s">
        <v>1241</v>
      </c>
      <c r="C557" t="s">
        <v>3156</v>
      </c>
      <c r="D557" t="s">
        <v>105</v>
      </c>
      <c r="E557">
        <v>9524.5115839999999</v>
      </c>
      <c r="F557">
        <v>1120</v>
      </c>
      <c r="G557">
        <v>33.840234448539199</v>
      </c>
      <c r="H557">
        <v>7.6135409447551101</v>
      </c>
      <c r="I557">
        <v>13.860526286909501</v>
      </c>
      <c r="J557">
        <v>2.6880726162190398</v>
      </c>
      <c r="K557">
        <v>1140.98850282948</v>
      </c>
      <c r="L557">
        <v>1066.5520789739901</v>
      </c>
      <c r="M557">
        <v>56.458780031493397</v>
      </c>
      <c r="N557">
        <v>0.58154649279541604</v>
      </c>
      <c r="O557">
        <v>24.553571428571399</v>
      </c>
      <c r="P557">
        <v>57.690953889475502</v>
      </c>
      <c r="Q557">
        <v>3.9303517734925998E-2</v>
      </c>
    </row>
    <row r="558" spans="1:17" x14ac:dyDescent="0.3">
      <c r="A558" t="s">
        <v>1242</v>
      </c>
      <c r="B558" t="s">
        <v>1243</v>
      </c>
      <c r="C558" t="s">
        <v>3152</v>
      </c>
      <c r="D558" t="s">
        <v>468</v>
      </c>
      <c r="E558">
        <v>9515.0972246719994</v>
      </c>
      <c r="F558">
        <v>153.91999999999999</v>
      </c>
      <c r="G558">
        <v>14.3291818940084</v>
      </c>
      <c r="H558">
        <v>-9.2875238264306503</v>
      </c>
      <c r="I558">
        <v>-14.418303853558101</v>
      </c>
      <c r="J558">
        <v>2.5150082775867002</v>
      </c>
      <c r="K558">
        <v>173.75312301258799</v>
      </c>
      <c r="L558">
        <v>172.88900285758501</v>
      </c>
      <c r="M558">
        <v>55.214959276407299</v>
      </c>
      <c r="N558">
        <v>0.80438345003866796</v>
      </c>
      <c r="O558">
        <v>53.716216216216203</v>
      </c>
      <c r="P558">
        <v>45.207547169811299</v>
      </c>
      <c r="Q558">
        <v>0.166321228352277</v>
      </c>
    </row>
    <row r="559" spans="1:17" x14ac:dyDescent="0.3">
      <c r="A559" t="s">
        <v>1244</v>
      </c>
      <c r="B559" t="s">
        <v>1245</v>
      </c>
      <c r="C559" t="s">
        <v>3143</v>
      </c>
      <c r="D559" t="s">
        <v>249</v>
      </c>
      <c r="E559">
        <v>9511.3574362899999</v>
      </c>
      <c r="F559">
        <v>1748.3</v>
      </c>
      <c r="G559">
        <v>-40.1843698227269</v>
      </c>
      <c r="H559">
        <v>-7.9502637119910604</v>
      </c>
      <c r="I559">
        <v>-13.713757707881401</v>
      </c>
      <c r="J559">
        <v>4.4736203921543201</v>
      </c>
      <c r="K559">
        <v>1934.51310318579</v>
      </c>
      <c r="L559">
        <v>2001.0021694828599</v>
      </c>
      <c r="M559">
        <v>47.063559543628003</v>
      </c>
      <c r="N559">
        <v>1.41677597625206</v>
      </c>
      <c r="O559">
        <v>57.172682033975804</v>
      </c>
      <c r="P559">
        <v>13.213534078031399</v>
      </c>
      <c r="Q559">
        <v>1.0663841949833001E-2</v>
      </c>
    </row>
    <row r="560" spans="1:17" x14ac:dyDescent="0.3">
      <c r="A560" t="s">
        <v>1246</v>
      </c>
      <c r="B560" t="s">
        <v>1247</v>
      </c>
      <c r="C560" t="s">
        <v>3158</v>
      </c>
      <c r="D560" t="s">
        <v>398</v>
      </c>
      <c r="E560">
        <v>9508.8960915999996</v>
      </c>
      <c r="F560">
        <v>172.36</v>
      </c>
      <c r="G560">
        <v>9.4210623352494807</v>
      </c>
      <c r="H560">
        <v>12.0263447301525</v>
      </c>
      <c r="I560">
        <v>5.2308892637945501</v>
      </c>
      <c r="J560">
        <v>6.2328606132864204</v>
      </c>
      <c r="K560">
        <v>168.33856217349501</v>
      </c>
      <c r="L560">
        <v>169.21537165989699</v>
      </c>
      <c r="M560">
        <v>72.681281700639602</v>
      </c>
      <c r="N560">
        <v>1.16223681420661</v>
      </c>
      <c r="O560">
        <v>42.144349036899499</v>
      </c>
      <c r="P560">
        <v>45.574324324324301</v>
      </c>
      <c r="Q560">
        <v>8.6703259359209001E-2</v>
      </c>
    </row>
    <row r="561" spans="1:17" x14ac:dyDescent="0.3">
      <c r="A561" t="s">
        <v>1248</v>
      </c>
      <c r="B561" t="s">
        <v>1249</v>
      </c>
      <c r="C561" t="s">
        <v>3153</v>
      </c>
      <c r="D561" t="s">
        <v>819</v>
      </c>
      <c r="E561">
        <v>9451.7693013999997</v>
      </c>
      <c r="F561">
        <v>7329.2</v>
      </c>
      <c r="G561">
        <v>-33.558526802804998</v>
      </c>
      <c r="H561">
        <v>3.6924856225742402</v>
      </c>
      <c r="I561">
        <v>-1.81339677803609</v>
      </c>
      <c r="J561">
        <v>-1.15667814524126</v>
      </c>
      <c r="K561">
        <v>7593.0889693477802</v>
      </c>
      <c r="L561">
        <v>7984.9813257249698</v>
      </c>
      <c r="M561">
        <v>61.130919715770197</v>
      </c>
      <c r="N561">
        <v>1.2242754511320899</v>
      </c>
      <c r="O561">
        <v>47.218659608142701</v>
      </c>
      <c r="P561">
        <v>11.196747178055499</v>
      </c>
      <c r="Q561">
        <v>2.7839772198325001E-2</v>
      </c>
    </row>
    <row r="562" spans="1:17" x14ac:dyDescent="0.3">
      <c r="A562" t="s">
        <v>1250</v>
      </c>
      <c r="B562" t="s">
        <v>1251</v>
      </c>
      <c r="C562" t="s">
        <v>3153</v>
      </c>
      <c r="D562" t="s">
        <v>271</v>
      </c>
      <c r="E562">
        <v>9409.3552280000004</v>
      </c>
      <c r="F562">
        <v>1370.2</v>
      </c>
      <c r="G562">
        <v>37.450722201958101</v>
      </c>
      <c r="H562">
        <v>-13.0138283192007</v>
      </c>
      <c r="I562">
        <v>25.240407943714199</v>
      </c>
      <c r="J562">
        <v>-6.0054632119487703</v>
      </c>
      <c r="K562">
        <v>1513.93251912352</v>
      </c>
      <c r="L562">
        <v>1316.6947071361701</v>
      </c>
      <c r="M562">
        <v>35.4671158143342</v>
      </c>
      <c r="N562">
        <v>0.54697009990355805</v>
      </c>
      <c r="O562">
        <v>37.275580207269002</v>
      </c>
      <c r="P562">
        <v>67.097560975609696</v>
      </c>
      <c r="Q562">
        <v>1.7295292914445998E-2</v>
      </c>
    </row>
    <row r="563" spans="1:17" x14ac:dyDescent="0.3">
      <c r="A563" t="s">
        <v>1252</v>
      </c>
      <c r="B563" t="s">
        <v>1253</v>
      </c>
      <c r="C563" t="s">
        <v>3142</v>
      </c>
      <c r="D563" t="s">
        <v>18</v>
      </c>
      <c r="E563">
        <v>9352.3804770000006</v>
      </c>
      <c r="F563">
        <v>628.04999999999995</v>
      </c>
      <c r="G563">
        <v>-22.819641224030299</v>
      </c>
      <c r="H563">
        <v>-10.395184817225299</v>
      </c>
      <c r="I563">
        <v>-39.036933554989197</v>
      </c>
      <c r="J563">
        <v>6.5596585110205901</v>
      </c>
      <c r="K563">
        <v>737.30884561615505</v>
      </c>
      <c r="L563">
        <v>823.75727945849997</v>
      </c>
      <c r="M563">
        <v>55.734025618127397</v>
      </c>
      <c r="N563">
        <v>1.43198735498825</v>
      </c>
      <c r="O563">
        <v>103.00931454502</v>
      </c>
      <c r="P563">
        <v>11.1199575371549</v>
      </c>
      <c r="Q563">
        <v>0.157890762891195</v>
      </c>
    </row>
    <row r="564" spans="1:17" x14ac:dyDescent="0.3">
      <c r="A564" t="s">
        <v>1254</v>
      </c>
      <c r="B564" t="s">
        <v>1255</v>
      </c>
      <c r="C564" t="s">
        <v>3157</v>
      </c>
      <c r="D564" t="s">
        <v>136</v>
      </c>
      <c r="E564">
        <v>9341.8378033589997</v>
      </c>
      <c r="F564">
        <v>173.49</v>
      </c>
      <c r="G564">
        <v>-37.774386708565501</v>
      </c>
      <c r="H564">
        <v>8.1097375305402597</v>
      </c>
      <c r="I564">
        <v>-16.883577840761301</v>
      </c>
      <c r="J564">
        <v>7.5383109828229502</v>
      </c>
      <c r="K564">
        <v>173.046470539155</v>
      </c>
      <c r="L564">
        <v>188.05437211512501</v>
      </c>
      <c r="M564">
        <v>66.894609197023101</v>
      </c>
      <c r="N564">
        <v>0.95782411570299297</v>
      </c>
      <c r="O564">
        <v>64.216957749726106</v>
      </c>
      <c r="P564">
        <v>14.9625604665032</v>
      </c>
      <c r="Q564">
        <v>0.119160153043447</v>
      </c>
    </row>
    <row r="565" spans="1:17" x14ac:dyDescent="0.3">
      <c r="A565" t="s">
        <v>1256</v>
      </c>
      <c r="B565" t="s">
        <v>1257</v>
      </c>
      <c r="C565" t="s">
        <v>3151</v>
      </c>
      <c r="D565" t="s">
        <v>72</v>
      </c>
      <c r="E565">
        <v>9330.3528692550008</v>
      </c>
      <c r="F565">
        <v>1211.6500000000001</v>
      </c>
      <c r="G565">
        <v>-36.114451907710702</v>
      </c>
      <c r="H565">
        <v>4.49493080821322</v>
      </c>
      <c r="I565">
        <v>-19.4396789811173</v>
      </c>
      <c r="J565">
        <v>1.77354667714041</v>
      </c>
      <c r="K565">
        <v>1195.4954335031</v>
      </c>
      <c r="L565">
        <v>1327.5000750699101</v>
      </c>
      <c r="M565">
        <v>73.422537721252098</v>
      </c>
      <c r="N565">
        <v>0.96540777170557002</v>
      </c>
      <c r="O565">
        <v>48.722815994717898</v>
      </c>
      <c r="P565">
        <v>12.969092350006999</v>
      </c>
      <c r="Q565">
        <v>-3.4167986990609002E-2</v>
      </c>
    </row>
    <row r="566" spans="1:17" hidden="1" x14ac:dyDescent="0.3">
      <c r="A566" t="s">
        <v>1258</v>
      </c>
      <c r="B566" t="s">
        <v>1259</v>
      </c>
      <c r="C566" t="s">
        <v>3159</v>
      </c>
      <c r="D566" t="s">
        <v>574</v>
      </c>
      <c r="E566">
        <v>9288.1656485099993</v>
      </c>
      <c r="F566">
        <v>4557.8999999999996</v>
      </c>
      <c r="G566">
        <v>14.7888129461983</v>
      </c>
      <c r="H566">
        <v>21.364468537069602</v>
      </c>
      <c r="I566">
        <v>25.750487200990399</v>
      </c>
      <c r="J566">
        <v>0.97559938190239603</v>
      </c>
      <c r="K566">
        <v>4135.1928482459798</v>
      </c>
      <c r="L566">
        <v>3788.4255643951301</v>
      </c>
      <c r="M566">
        <v>60.253071208881501</v>
      </c>
      <c r="N566">
        <v>2.3175024229939298</v>
      </c>
      <c r="O566">
        <v>4.9825577568617101</v>
      </c>
      <c r="P566">
        <v>45.524496735364998</v>
      </c>
      <c r="Q566">
        <v>1.7061264520334001E-2</v>
      </c>
    </row>
    <row r="567" spans="1:17" x14ac:dyDescent="0.3">
      <c r="A567" t="s">
        <v>1260</v>
      </c>
      <c r="B567" t="s">
        <v>1261</v>
      </c>
      <c r="C567" t="s">
        <v>3143</v>
      </c>
      <c r="D567" t="s">
        <v>21</v>
      </c>
      <c r="E567">
        <v>9282.26140872</v>
      </c>
      <c r="F567">
        <v>450.6</v>
      </c>
      <c r="G567">
        <v>-25.711147919744501</v>
      </c>
      <c r="H567">
        <v>2.6819868159637701</v>
      </c>
      <c r="I567">
        <v>-9.6494584142779605</v>
      </c>
      <c r="J567">
        <v>-0.389471544701331</v>
      </c>
      <c r="K567">
        <v>464.87076879364002</v>
      </c>
      <c r="L567">
        <v>475.08314227735201</v>
      </c>
      <c r="M567">
        <v>46.267020514593497</v>
      </c>
      <c r="N567">
        <v>0.68753848089972003</v>
      </c>
      <c r="O567">
        <v>27.607634265423801</v>
      </c>
      <c r="P567">
        <v>4.7906976744186203</v>
      </c>
      <c r="Q567">
        <v>-7.1420006943004002E-2</v>
      </c>
    </row>
    <row r="568" spans="1:17" x14ac:dyDescent="0.3">
      <c r="A568" t="s">
        <v>1262</v>
      </c>
      <c r="B568" t="s">
        <v>1263</v>
      </c>
      <c r="C568" t="s">
        <v>3144</v>
      </c>
      <c r="D568" t="s">
        <v>139</v>
      </c>
      <c r="E568">
        <v>9240.4439192640002</v>
      </c>
      <c r="F568">
        <v>85.44</v>
      </c>
      <c r="G568">
        <v>-21.1155101591775</v>
      </c>
      <c r="H568">
        <v>7.46748962823093</v>
      </c>
      <c r="I568">
        <v>-0.22397465355426899</v>
      </c>
      <c r="J568">
        <v>-1.1647271971416899</v>
      </c>
      <c r="K568">
        <v>85.641244134533494</v>
      </c>
      <c r="L568">
        <v>85.606898366143298</v>
      </c>
      <c r="M568">
        <v>51.332276473812897</v>
      </c>
      <c r="N568">
        <v>0.34910704077301802</v>
      </c>
      <c r="O568">
        <v>23.841292134831399</v>
      </c>
      <c r="P568">
        <v>18.011049723756798</v>
      </c>
    </row>
    <row r="569" spans="1:17" hidden="1" x14ac:dyDescent="0.3">
      <c r="A569" t="s">
        <v>1264</v>
      </c>
      <c r="B569" t="s">
        <v>1265</v>
      </c>
      <c r="C569" t="s">
        <v>3159</v>
      </c>
      <c r="D569" t="s">
        <v>262</v>
      </c>
      <c r="E569">
        <v>9235.2732443000004</v>
      </c>
      <c r="F569">
        <v>5981.35</v>
      </c>
      <c r="G569">
        <v>-21.032413304944299</v>
      </c>
      <c r="H569">
        <v>-0.15067656981637401</v>
      </c>
      <c r="I569">
        <v>3.79959791781953</v>
      </c>
      <c r="J569">
        <v>-6.2533152919855803</v>
      </c>
      <c r="K569">
        <v>6147.1988273009802</v>
      </c>
      <c r="L569">
        <v>5881.8932971829399</v>
      </c>
      <c r="M569">
        <v>40.039798152310901</v>
      </c>
      <c r="N569">
        <v>0.69354041141744205</v>
      </c>
      <c r="O569">
        <v>17.0137176389945</v>
      </c>
      <c r="P569">
        <v>29.466450216450198</v>
      </c>
      <c r="Q569">
        <v>7.5668637842115E-2</v>
      </c>
    </row>
    <row r="570" spans="1:17" x14ac:dyDescent="0.3">
      <c r="A570" t="s">
        <v>1266</v>
      </c>
      <c r="B570" t="s">
        <v>1267</v>
      </c>
      <c r="C570" t="s">
        <v>3145</v>
      </c>
      <c r="D570" t="s">
        <v>21</v>
      </c>
      <c r="E570">
        <v>9232.535074595</v>
      </c>
      <c r="F570">
        <v>1466.35</v>
      </c>
      <c r="G570">
        <v>-24.023203273777298</v>
      </c>
      <c r="H570">
        <v>-1.2989090525153799</v>
      </c>
      <c r="I570">
        <v>-1.2149482849720401</v>
      </c>
      <c r="J570">
        <v>1.7277729982857699</v>
      </c>
      <c r="K570">
        <v>1506.3259597124299</v>
      </c>
      <c r="L570">
        <v>1556.06623481309</v>
      </c>
      <c r="M570">
        <v>57.4080506369232</v>
      </c>
      <c r="N570">
        <v>0.63042536807402705</v>
      </c>
      <c r="O570">
        <v>32.468373853445598</v>
      </c>
      <c r="P570">
        <v>9.9212893553223207</v>
      </c>
      <c r="Q570">
        <v>-6.2673304510800998E-2</v>
      </c>
    </row>
    <row r="571" spans="1:17" hidden="1" x14ac:dyDescent="0.3">
      <c r="A571" t="s">
        <v>1268</v>
      </c>
      <c r="B571" t="s">
        <v>1269</v>
      </c>
      <c r="C571" t="s">
        <v>3159</v>
      </c>
      <c r="D571" t="s">
        <v>85</v>
      </c>
      <c r="E571">
        <v>9222.7383106800007</v>
      </c>
      <c r="F571">
        <v>679.6</v>
      </c>
      <c r="G571">
        <v>-35.240772689949203</v>
      </c>
      <c r="H571">
        <v>-2.8793459863545401</v>
      </c>
      <c r="I571">
        <v>-18.815203959824</v>
      </c>
      <c r="J571">
        <v>-1.0255211281193299</v>
      </c>
      <c r="K571">
        <v>725.89699999999903</v>
      </c>
      <c r="M571">
        <v>50.740939443928198</v>
      </c>
      <c r="O571">
        <v>24.779281930547299</v>
      </c>
      <c r="P571">
        <v>11.227495908346899</v>
      </c>
    </row>
    <row r="572" spans="1:17" x14ac:dyDescent="0.3">
      <c r="A572" t="s">
        <v>1270</v>
      </c>
      <c r="B572" t="s">
        <v>1271</v>
      </c>
      <c r="C572" t="s">
        <v>3150</v>
      </c>
      <c r="D572" t="s">
        <v>64</v>
      </c>
      <c r="E572">
        <v>9208.9553931099999</v>
      </c>
      <c r="F572">
        <v>6989.05</v>
      </c>
      <c r="G572">
        <v>54.680443228533299</v>
      </c>
      <c r="H572">
        <v>13.611229364671599</v>
      </c>
      <c r="I572">
        <v>-18.442942521935901</v>
      </c>
      <c r="J572">
        <v>2.28837034212932</v>
      </c>
      <c r="K572">
        <v>7164.0917237567701</v>
      </c>
      <c r="L572">
        <v>7070.6423575887602</v>
      </c>
      <c r="M572">
        <v>53.249916542851501</v>
      </c>
      <c r="N572">
        <v>0.55697782263931706</v>
      </c>
      <c r="O572">
        <v>47.056466901796298</v>
      </c>
      <c r="P572">
        <v>109.69246924692401</v>
      </c>
      <c r="Q572">
        <v>0.144183176195677</v>
      </c>
    </row>
    <row r="573" spans="1:17" x14ac:dyDescent="0.3">
      <c r="A573" t="s">
        <v>1272</v>
      </c>
      <c r="B573" t="s">
        <v>1273</v>
      </c>
      <c r="C573" t="s">
        <v>3150</v>
      </c>
      <c r="D573" t="s">
        <v>221</v>
      </c>
      <c r="E573">
        <v>9207.5144615999998</v>
      </c>
      <c r="F573">
        <v>2090.25</v>
      </c>
      <c r="G573">
        <v>69.547347953909494</v>
      </c>
      <c r="H573">
        <v>9.6235569650254593</v>
      </c>
      <c r="I573">
        <v>6.9141547256042699</v>
      </c>
      <c r="J573">
        <v>0.245079540880695</v>
      </c>
      <c r="K573">
        <v>2074.0592242541202</v>
      </c>
      <c r="L573">
        <v>1908.2095883806801</v>
      </c>
      <c r="M573">
        <v>58.3929496564567</v>
      </c>
      <c r="N573">
        <v>0.56285306365382504</v>
      </c>
      <c r="O573">
        <v>14.770960411434</v>
      </c>
      <c r="P573">
        <v>110.49848942598101</v>
      </c>
      <c r="Q573">
        <v>0.153158725832961</v>
      </c>
    </row>
    <row r="574" spans="1:17" x14ac:dyDescent="0.3">
      <c r="A574" t="s">
        <v>1274</v>
      </c>
      <c r="B574" t="s">
        <v>1275</v>
      </c>
      <c r="C574" t="s">
        <v>3151</v>
      </c>
      <c r="D574" t="s">
        <v>72</v>
      </c>
      <c r="E574">
        <v>9179.4418486600007</v>
      </c>
      <c r="F574">
        <v>780.1</v>
      </c>
      <c r="G574">
        <v>-21.270371037492801</v>
      </c>
      <c r="H574">
        <v>2.3242668803767201</v>
      </c>
      <c r="I574">
        <v>-6.7073979384401996</v>
      </c>
      <c r="J574">
        <v>2.5298821253225698</v>
      </c>
      <c r="K574">
        <v>779.516277998747</v>
      </c>
      <c r="L574">
        <v>801.04796576404306</v>
      </c>
      <c r="M574">
        <v>60.991164589135302</v>
      </c>
      <c r="N574">
        <v>0.91011390544866</v>
      </c>
      <c r="O574">
        <v>28.175874887834802</v>
      </c>
      <c r="P574">
        <v>13.808447005616699</v>
      </c>
      <c r="Q574">
        <v>1.1812733246990999E-2</v>
      </c>
    </row>
    <row r="575" spans="1:17" x14ac:dyDescent="0.3">
      <c r="A575" t="s">
        <v>1276</v>
      </c>
      <c r="B575" t="s">
        <v>1277</v>
      </c>
      <c r="C575" t="s">
        <v>3147</v>
      </c>
      <c r="D575" t="s">
        <v>46</v>
      </c>
      <c r="E575">
        <v>9151.3738840000005</v>
      </c>
      <c r="F575">
        <v>325.39999999999998</v>
      </c>
      <c r="G575">
        <v>-6.48124805677186</v>
      </c>
      <c r="H575">
        <v>19.972051277080102</v>
      </c>
      <c r="I575">
        <v>12.525601426965901</v>
      </c>
      <c r="J575">
        <v>4.3972587287258902</v>
      </c>
      <c r="K575">
        <v>313.77079929090303</v>
      </c>
      <c r="L575">
        <v>311.12331703380499</v>
      </c>
      <c r="M575">
        <v>66.678623497704194</v>
      </c>
      <c r="N575">
        <v>1.2149207888465099</v>
      </c>
      <c r="O575">
        <v>27.658266748616999</v>
      </c>
      <c r="P575">
        <v>37.4445617740232</v>
      </c>
      <c r="Q575">
        <v>-6.4369938576229998E-3</v>
      </c>
    </row>
    <row r="576" spans="1:17" hidden="1" x14ac:dyDescent="0.3">
      <c r="A576" t="s">
        <v>1278</v>
      </c>
      <c r="B576" t="s">
        <v>1279</v>
      </c>
      <c r="C576" t="s">
        <v>3159</v>
      </c>
      <c r="D576" t="s">
        <v>21</v>
      </c>
      <c r="E576">
        <v>9150.5937092500008</v>
      </c>
      <c r="F576">
        <v>1657.25</v>
      </c>
      <c r="G576">
        <v>65.026855561630896</v>
      </c>
      <c r="H576">
        <v>11.1546716569661</v>
      </c>
      <c r="I576">
        <v>59.1720982156207</v>
      </c>
      <c r="J576">
        <v>7.2662400339045199</v>
      </c>
      <c r="K576">
        <v>1636.6383841220299</v>
      </c>
      <c r="L576">
        <v>1436.96907602029</v>
      </c>
      <c r="M576">
        <v>61.658064230556697</v>
      </c>
      <c r="N576">
        <v>0.414919715573839</v>
      </c>
      <c r="O576">
        <v>20.1840398250113</v>
      </c>
      <c r="P576">
        <v>91.534238659346997</v>
      </c>
      <c r="Q576">
        <v>0.225524183749266</v>
      </c>
    </row>
    <row r="577" spans="1:17" x14ac:dyDescent="0.3">
      <c r="A577" t="s">
        <v>1280</v>
      </c>
      <c r="B577" t="s">
        <v>1281</v>
      </c>
      <c r="C577" t="s">
        <v>3153</v>
      </c>
      <c r="D577" t="s">
        <v>1282</v>
      </c>
      <c r="E577">
        <v>9105.5762555700003</v>
      </c>
      <c r="F577">
        <v>837.7</v>
      </c>
      <c r="G577">
        <v>-48.3190008050858</v>
      </c>
      <c r="H577">
        <v>9.5613803529167304E-2</v>
      </c>
      <c r="I577">
        <v>-11.7038451893527</v>
      </c>
      <c r="J577">
        <v>-0.72868210614105999</v>
      </c>
      <c r="K577">
        <v>857.24190537430798</v>
      </c>
      <c r="L577">
        <v>946.43745737679797</v>
      </c>
      <c r="M577">
        <v>63.199544211454104</v>
      </c>
      <c r="N577">
        <v>1.19747691115674</v>
      </c>
      <c r="O577">
        <v>54.828697624447798</v>
      </c>
      <c r="P577">
        <v>8.2229830114333797</v>
      </c>
      <c r="Q577">
        <v>-0.15124880523530099</v>
      </c>
    </row>
    <row r="578" spans="1:17" x14ac:dyDescent="0.3">
      <c r="A578" t="s">
        <v>1283</v>
      </c>
      <c r="B578" t="s">
        <v>1284</v>
      </c>
      <c r="C578" t="s">
        <v>3156</v>
      </c>
      <c r="D578" t="s">
        <v>105</v>
      </c>
      <c r="E578">
        <v>9104.1509194350001</v>
      </c>
      <c r="F578">
        <v>762.05</v>
      </c>
      <c r="G578">
        <v>-24.8941674123482</v>
      </c>
      <c r="H578">
        <v>14.725978906945</v>
      </c>
      <c r="I578">
        <v>3.9478944810812502</v>
      </c>
      <c r="J578">
        <v>-0.82713977227406299</v>
      </c>
      <c r="K578">
        <v>692.68658909471299</v>
      </c>
      <c r="L578">
        <v>695.37601895235002</v>
      </c>
      <c r="M578">
        <v>81.530570604472601</v>
      </c>
      <c r="N578">
        <v>2.2059871553020498</v>
      </c>
      <c r="O578">
        <v>7.3289154254970201</v>
      </c>
      <c r="P578">
        <v>27.305379218175698</v>
      </c>
      <c r="Q578">
        <v>-7.5068951394776998E-2</v>
      </c>
    </row>
    <row r="579" spans="1:17" hidden="1" x14ac:dyDescent="0.3">
      <c r="A579" t="s">
        <v>1285</v>
      </c>
      <c r="B579" t="s">
        <v>1286</v>
      </c>
      <c r="C579" t="s">
        <v>3159</v>
      </c>
      <c r="D579" t="s">
        <v>136</v>
      </c>
      <c r="E579">
        <v>9075.2716077749992</v>
      </c>
      <c r="F579">
        <v>720.15</v>
      </c>
      <c r="G579">
        <v>11.264380040310099</v>
      </c>
      <c r="H579">
        <v>7.3147566183421402</v>
      </c>
      <c r="I579">
        <v>0.12947512290344099</v>
      </c>
      <c r="J579">
        <v>-0.81361762270985405</v>
      </c>
      <c r="K579">
        <v>716.20016018196202</v>
      </c>
      <c r="L579">
        <v>688.37826304775297</v>
      </c>
      <c r="M579">
        <v>51.314323480703997</v>
      </c>
      <c r="N579">
        <v>0.62478938305466103</v>
      </c>
      <c r="O579">
        <v>11.233770742206399</v>
      </c>
      <c r="P579">
        <v>34.783829309376699</v>
      </c>
      <c r="Q579">
        <v>1.4739142792731001E-2</v>
      </c>
    </row>
    <row r="580" spans="1:17" x14ac:dyDescent="0.3">
      <c r="A580" t="s">
        <v>1287</v>
      </c>
      <c r="B580" t="s">
        <v>1288</v>
      </c>
      <c r="C580" t="s">
        <v>3148</v>
      </c>
      <c r="D580" t="s">
        <v>51</v>
      </c>
      <c r="E580">
        <v>9073.1090546249998</v>
      </c>
      <c r="F580">
        <v>523.04999999999995</v>
      </c>
      <c r="G580">
        <v>23.165749133889399</v>
      </c>
      <c r="H580">
        <v>12.140839239085</v>
      </c>
      <c r="I580">
        <v>35.876917764230498</v>
      </c>
      <c r="J580">
        <v>-8.1732553284851193</v>
      </c>
      <c r="K580">
        <v>509.49547321977201</v>
      </c>
      <c r="L580">
        <v>446.794065730093</v>
      </c>
      <c r="M580">
        <v>47.709142828194999</v>
      </c>
      <c r="N580">
        <v>0.95026058109965506</v>
      </c>
      <c r="O580">
        <v>10.7733486282382</v>
      </c>
      <c r="P580">
        <v>63.708920187793403</v>
      </c>
    </row>
    <row r="581" spans="1:17" x14ac:dyDescent="0.3">
      <c r="A581" t="s">
        <v>1289</v>
      </c>
      <c r="B581" t="s">
        <v>1290</v>
      </c>
      <c r="C581" t="s">
        <v>3156</v>
      </c>
      <c r="D581" t="s">
        <v>966</v>
      </c>
      <c r="E581">
        <v>9049.7190188240002</v>
      </c>
      <c r="F581">
        <v>65.47</v>
      </c>
      <c r="G581">
        <v>-38.337619253978097</v>
      </c>
      <c r="H581">
        <v>2.2651074593232599</v>
      </c>
      <c r="I581">
        <v>-20.546771543465201</v>
      </c>
      <c r="J581">
        <v>-1.5644947850448601</v>
      </c>
      <c r="K581">
        <v>69.4692362882043</v>
      </c>
      <c r="L581">
        <v>72.671231154029101</v>
      </c>
      <c r="M581">
        <v>54.456064341352402</v>
      </c>
      <c r="N581">
        <v>0.86233430923297105</v>
      </c>
      <c r="O581">
        <v>44.8755155032839</v>
      </c>
      <c r="P581">
        <v>10.5912162162162</v>
      </c>
      <c r="Q581">
        <v>4.2319978901477998E-2</v>
      </c>
    </row>
    <row r="582" spans="1:17" hidden="1" x14ac:dyDescent="0.3">
      <c r="A582" t="s">
        <v>1291</v>
      </c>
      <c r="B582" t="s">
        <v>1292</v>
      </c>
      <c r="C582" t="s">
        <v>3159</v>
      </c>
      <c r="D582" t="s">
        <v>229</v>
      </c>
      <c r="E582">
        <v>9038.8335295649995</v>
      </c>
      <c r="F582">
        <v>323.14999999999998</v>
      </c>
      <c r="G582">
        <v>-18.991310528334399</v>
      </c>
      <c r="H582">
        <v>8.3013640306651002</v>
      </c>
      <c r="I582">
        <v>-2.8312062552355899</v>
      </c>
      <c r="J582">
        <v>0.74055271032293102</v>
      </c>
      <c r="K582">
        <v>323.52769313563698</v>
      </c>
      <c r="M582">
        <v>58.757670222316797</v>
      </c>
      <c r="N582">
        <v>0.34194853886927601</v>
      </c>
      <c r="O582">
        <v>15.240600340399199</v>
      </c>
      <c r="P582">
        <v>14.571884417656401</v>
      </c>
    </row>
    <row r="583" spans="1:17" x14ac:dyDescent="0.3">
      <c r="A583" t="s">
        <v>1293</v>
      </c>
      <c r="B583" t="s">
        <v>1294</v>
      </c>
      <c r="C583" t="s">
        <v>3146</v>
      </c>
      <c r="D583" t="s">
        <v>979</v>
      </c>
      <c r="E583">
        <v>8971.5843931950003</v>
      </c>
      <c r="F583">
        <v>42.15</v>
      </c>
      <c r="G583">
        <v>-34.491067940589602</v>
      </c>
      <c r="H583">
        <v>9.2192896560291597</v>
      </c>
      <c r="I583">
        <v>-2.1768437366442401</v>
      </c>
      <c r="J583">
        <v>5.4881438373055103</v>
      </c>
      <c r="K583">
        <v>43.583488165698803</v>
      </c>
      <c r="L583">
        <v>45.796686620837797</v>
      </c>
      <c r="M583">
        <v>56.808572776235302</v>
      </c>
      <c r="N583">
        <v>0.33967010850878498</v>
      </c>
      <c r="O583">
        <v>34.045077105575302</v>
      </c>
      <c r="P583">
        <v>15.321477428180501</v>
      </c>
      <c r="Q583">
        <v>4.7867885156977999E-2</v>
      </c>
    </row>
    <row r="584" spans="1:17" x14ac:dyDescent="0.3">
      <c r="A584" t="s">
        <v>1295</v>
      </c>
      <c r="B584" t="s">
        <v>1296</v>
      </c>
      <c r="C584" t="s">
        <v>3158</v>
      </c>
      <c r="D584" t="s">
        <v>256</v>
      </c>
      <c r="E584">
        <v>8952.6904617599994</v>
      </c>
      <c r="F584">
        <v>1991.2</v>
      </c>
      <c r="G584">
        <v>95.579307288246099</v>
      </c>
      <c r="H584">
        <v>6.5434001167958504</v>
      </c>
      <c r="I584">
        <v>58.190424440023698</v>
      </c>
      <c r="J584">
        <v>0.64234931399184902</v>
      </c>
      <c r="K584">
        <v>2031.45130127983</v>
      </c>
      <c r="L584">
        <v>1680.9421507715699</v>
      </c>
      <c r="M584">
        <v>59.300988749117202</v>
      </c>
      <c r="N584">
        <v>0.72539998500469705</v>
      </c>
      <c r="O584">
        <v>20.869325030132501</v>
      </c>
      <c r="P584">
        <v>124.208985474608</v>
      </c>
      <c r="Q584">
        <v>9.6293896848044999E-2</v>
      </c>
    </row>
    <row r="585" spans="1:17" x14ac:dyDescent="0.3">
      <c r="A585" t="s">
        <v>1297</v>
      </c>
      <c r="B585" t="s">
        <v>1298</v>
      </c>
      <c r="C585" t="s">
        <v>3155</v>
      </c>
      <c r="D585" t="s">
        <v>97</v>
      </c>
      <c r="E585">
        <v>8949.4396139199998</v>
      </c>
      <c r="F585">
        <v>185.12</v>
      </c>
      <c r="G585">
        <v>6.5179725940026199</v>
      </c>
      <c r="H585">
        <v>-2.1634040016915899</v>
      </c>
      <c r="I585">
        <v>-9.2563315308030099</v>
      </c>
      <c r="J585">
        <v>3.8581020302628399</v>
      </c>
      <c r="K585">
        <v>196.657091682881</v>
      </c>
      <c r="L585">
        <v>198.025129051025</v>
      </c>
      <c r="M585">
        <v>57.774629250799201</v>
      </c>
      <c r="N585">
        <v>0.93555097099066697</v>
      </c>
      <c r="O585">
        <v>35.420267934312797</v>
      </c>
      <c r="P585">
        <v>34.927113702623899</v>
      </c>
      <c r="Q585">
        <v>6.2566405210064999E-2</v>
      </c>
    </row>
    <row r="586" spans="1:17" x14ac:dyDescent="0.3">
      <c r="A586" t="s">
        <v>1299</v>
      </c>
      <c r="B586" t="s">
        <v>1300</v>
      </c>
      <c r="C586" t="s">
        <v>3153</v>
      </c>
      <c r="D586" t="s">
        <v>85</v>
      </c>
      <c r="E586">
        <v>8929.9206629599994</v>
      </c>
      <c r="F586">
        <v>1148.95</v>
      </c>
      <c r="G586">
        <v>37.991833821413998</v>
      </c>
      <c r="H586">
        <v>-3.4929563914391402</v>
      </c>
      <c r="I586">
        <v>33.1738337463307</v>
      </c>
      <c r="J586">
        <v>2.1549210448986899E-2</v>
      </c>
      <c r="K586">
        <v>1195.53141108814</v>
      </c>
      <c r="L586">
        <v>1034.0490740154801</v>
      </c>
      <c r="M586">
        <v>52.137375956589501</v>
      </c>
      <c r="N586">
        <v>0.58493041345888797</v>
      </c>
      <c r="O586">
        <v>34.383567605204703</v>
      </c>
      <c r="P586">
        <v>68.616084531846198</v>
      </c>
    </row>
    <row r="587" spans="1:17" x14ac:dyDescent="0.3">
      <c r="A587" t="s">
        <v>1301</v>
      </c>
      <c r="B587" t="s">
        <v>1302</v>
      </c>
      <c r="C587" t="s">
        <v>3150</v>
      </c>
      <c r="D587" t="s">
        <v>221</v>
      </c>
      <c r="E587">
        <v>8878.3169909999997</v>
      </c>
      <c r="F587">
        <v>450.35</v>
      </c>
      <c r="G587">
        <v>31.521730934897299</v>
      </c>
      <c r="H587">
        <v>10.1639099891272</v>
      </c>
      <c r="I587">
        <v>41.167395703690303</v>
      </c>
      <c r="J587">
        <v>0.97625588485588499</v>
      </c>
      <c r="K587">
        <v>430.797901677445</v>
      </c>
      <c r="L587">
        <v>372.68453754817801</v>
      </c>
      <c r="M587">
        <v>63.3860918995464</v>
      </c>
      <c r="N587">
        <v>0.53651547559267398</v>
      </c>
      <c r="O587">
        <v>7.7606306206283904</v>
      </c>
      <c r="P587">
        <v>87.567680133277804</v>
      </c>
    </row>
    <row r="588" spans="1:17" hidden="1" x14ac:dyDescent="0.3">
      <c r="A588" t="s">
        <v>1303</v>
      </c>
      <c r="B588" t="s">
        <v>1304</v>
      </c>
      <c r="C588" t="s">
        <v>3159</v>
      </c>
      <c r="D588" t="s">
        <v>136</v>
      </c>
      <c r="E588">
        <v>8870</v>
      </c>
      <c r="F588">
        <v>4435</v>
      </c>
      <c r="G588">
        <v>-25.2131425886515</v>
      </c>
      <c r="H588">
        <v>0.53121527971010096</v>
      </c>
      <c r="I588">
        <v>-10.053661069469401</v>
      </c>
      <c r="J588">
        <v>-4.1114138259656396</v>
      </c>
      <c r="K588">
        <v>4457.2677926575398</v>
      </c>
      <c r="L588">
        <v>4647.2139617891798</v>
      </c>
      <c r="M588">
        <v>59.038287423378897</v>
      </c>
      <c r="N588">
        <v>0.48093440970399798</v>
      </c>
      <c r="O588">
        <v>57.249154453213002</v>
      </c>
      <c r="P588">
        <v>10.598503740648299</v>
      </c>
      <c r="Q588">
        <v>-5.0499820847324003E-2</v>
      </c>
    </row>
    <row r="589" spans="1:17" x14ac:dyDescent="0.3">
      <c r="A589" t="s">
        <v>1305</v>
      </c>
      <c r="B589" t="s">
        <v>1306</v>
      </c>
      <c r="C589" t="s">
        <v>3153</v>
      </c>
      <c r="D589" t="s">
        <v>271</v>
      </c>
      <c r="E589">
        <v>8823.6757151399997</v>
      </c>
      <c r="F589">
        <v>765.05</v>
      </c>
      <c r="G589">
        <v>-43.030360315363303</v>
      </c>
      <c r="H589">
        <v>-8.0629463194850306</v>
      </c>
      <c r="I589">
        <v>-22.663514923429801</v>
      </c>
      <c r="J589">
        <v>-2.004518451404</v>
      </c>
      <c r="K589">
        <v>863.30071375399905</v>
      </c>
      <c r="L589">
        <v>947.66171082069104</v>
      </c>
      <c r="M589">
        <v>30.785212929563102</v>
      </c>
      <c r="N589">
        <v>1.4145056613432501</v>
      </c>
      <c r="O589">
        <v>45.088556303509499</v>
      </c>
      <c r="P589">
        <v>3.8482421609881801</v>
      </c>
      <c r="Q589">
        <v>-6.5300219835136994E-2</v>
      </c>
    </row>
    <row r="590" spans="1:17" x14ac:dyDescent="0.3">
      <c r="A590" t="s">
        <v>1307</v>
      </c>
      <c r="B590" t="s">
        <v>1308</v>
      </c>
      <c r="C590" t="s">
        <v>3147</v>
      </c>
      <c r="D590" t="s">
        <v>46</v>
      </c>
      <c r="E590">
        <v>8796.2847602399997</v>
      </c>
      <c r="F590">
        <v>2782.2</v>
      </c>
      <c r="G590">
        <v>15.0607139128127</v>
      </c>
      <c r="H590">
        <v>-2.03730246528286E-2</v>
      </c>
      <c r="I590">
        <v>13.713921748692099</v>
      </c>
      <c r="J590">
        <v>7.1884960254621797</v>
      </c>
      <c r="K590">
        <v>2886.9740852015898</v>
      </c>
      <c r="L590">
        <v>2740.8480117783702</v>
      </c>
      <c r="M590">
        <v>58.373798945107303</v>
      </c>
      <c r="N590">
        <v>0.72526111126049397</v>
      </c>
      <c r="O590">
        <v>33.886852131406798</v>
      </c>
      <c r="P590">
        <v>42.1266378891982</v>
      </c>
      <c r="Q590">
        <v>0.187431431067975</v>
      </c>
    </row>
    <row r="591" spans="1:17" x14ac:dyDescent="0.3">
      <c r="A591" t="s">
        <v>1309</v>
      </c>
      <c r="B591" t="s">
        <v>1310</v>
      </c>
      <c r="C591" t="s">
        <v>3147</v>
      </c>
      <c r="D591" t="s">
        <v>46</v>
      </c>
      <c r="E591">
        <v>8769.7561631999997</v>
      </c>
      <c r="F591">
        <v>510.5</v>
      </c>
      <c r="G591">
        <v>66.560348345772795</v>
      </c>
      <c r="H591">
        <v>-3.5415413989134299</v>
      </c>
      <c r="I591">
        <v>22.066661709779599</v>
      </c>
      <c r="J591">
        <v>-2.7990390327386501</v>
      </c>
      <c r="K591">
        <v>534.95160581834705</v>
      </c>
      <c r="L591">
        <v>462.42381900766702</v>
      </c>
      <c r="M591">
        <v>45.419212054655297</v>
      </c>
      <c r="N591">
        <v>0.66439853311299202</v>
      </c>
      <c r="O591">
        <v>36.003917727717898</v>
      </c>
      <c r="P591">
        <v>99.336196798125698</v>
      </c>
      <c r="Q591">
        <v>0.209024323253755</v>
      </c>
    </row>
    <row r="592" spans="1:17" x14ac:dyDescent="0.3">
      <c r="A592" t="s">
        <v>1311</v>
      </c>
      <c r="B592" t="s">
        <v>1312</v>
      </c>
      <c r="C592" t="s">
        <v>3148</v>
      </c>
      <c r="D592" t="s">
        <v>51</v>
      </c>
      <c r="E592">
        <v>8750.3304478399896</v>
      </c>
      <c r="F592">
        <v>894.8</v>
      </c>
      <c r="G592">
        <v>123.712165283109</v>
      </c>
      <c r="H592">
        <v>16.4320553748558</v>
      </c>
      <c r="I592">
        <v>80.565412914960504</v>
      </c>
      <c r="J592">
        <v>-0.54313562901113499</v>
      </c>
      <c r="K592">
        <v>837.05100742099796</v>
      </c>
      <c r="L592">
        <v>667.71348605982996</v>
      </c>
      <c r="M592">
        <v>55.863508298972597</v>
      </c>
      <c r="N592">
        <v>1.8610225878726201</v>
      </c>
      <c r="O592">
        <v>7.2306660706303196</v>
      </c>
      <c r="P592">
        <v>185.741657352706</v>
      </c>
      <c r="Q592">
        <v>4.1226180047541999E-2</v>
      </c>
    </row>
    <row r="593" spans="1:17" x14ac:dyDescent="0.3">
      <c r="A593" t="s">
        <v>1313</v>
      </c>
      <c r="B593" t="s">
        <v>1314</v>
      </c>
      <c r="C593" t="s">
        <v>3153</v>
      </c>
      <c r="D593" t="s">
        <v>451</v>
      </c>
      <c r="E593">
        <v>8748.1359935550008</v>
      </c>
      <c r="F593">
        <v>286.45</v>
      </c>
      <c r="G593">
        <v>-22.109945820225001</v>
      </c>
      <c r="H593">
        <v>-1.6348110397797999</v>
      </c>
      <c r="I593">
        <v>9.9599998180803695</v>
      </c>
      <c r="J593">
        <v>3.5468041805652</v>
      </c>
      <c r="K593">
        <v>292.71473418813798</v>
      </c>
      <c r="L593">
        <v>290.52540482079502</v>
      </c>
      <c r="M593">
        <v>59.2118957549256</v>
      </c>
      <c r="N593">
        <v>0.42617262446968601</v>
      </c>
      <c r="O593">
        <v>29.8306859835922</v>
      </c>
      <c r="P593">
        <v>34.483568075117297</v>
      </c>
      <c r="Q593">
        <v>-5.8478363574652997E-2</v>
      </c>
    </row>
    <row r="594" spans="1:17" x14ac:dyDescent="0.3">
      <c r="A594" t="s">
        <v>1315</v>
      </c>
      <c r="B594" t="s">
        <v>1316</v>
      </c>
      <c r="C594" t="s">
        <v>3157</v>
      </c>
      <c r="D594" t="s">
        <v>136</v>
      </c>
      <c r="E594">
        <v>8738.9659291000007</v>
      </c>
      <c r="F594">
        <v>368.5</v>
      </c>
      <c r="G594">
        <v>107.165111315532</v>
      </c>
      <c r="H594">
        <v>-7.5359555472181899E-2</v>
      </c>
      <c r="I594">
        <v>-8.18056522919934</v>
      </c>
      <c r="J594">
        <v>14.045494277642</v>
      </c>
      <c r="K594">
        <v>395.20146251598402</v>
      </c>
      <c r="L594">
        <v>369.36012354014599</v>
      </c>
      <c r="M594">
        <v>52.536020513981001</v>
      </c>
      <c r="N594">
        <v>0.89602661198851097</v>
      </c>
      <c r="O594">
        <v>54.572591587516897</v>
      </c>
      <c r="P594">
        <v>136.749116607773</v>
      </c>
      <c r="Q594">
        <v>9.7404694936821995E-2</v>
      </c>
    </row>
    <row r="595" spans="1:17" x14ac:dyDescent="0.3">
      <c r="A595" t="s">
        <v>1317</v>
      </c>
      <c r="B595" t="s">
        <v>1318</v>
      </c>
      <c r="C595" t="s">
        <v>3162</v>
      </c>
      <c r="D595" t="s">
        <v>1319</v>
      </c>
      <c r="E595">
        <v>8732.6822206800007</v>
      </c>
      <c r="F595">
        <v>1021.35</v>
      </c>
      <c r="G595">
        <v>7.6587223579362398</v>
      </c>
      <c r="H595">
        <v>17.629198874630902</v>
      </c>
      <c r="I595">
        <v>40.225463636109097</v>
      </c>
      <c r="J595">
        <v>4.8129386577088598</v>
      </c>
      <c r="K595">
        <v>936.094713380955</v>
      </c>
      <c r="L595">
        <v>871.19162725306603</v>
      </c>
      <c r="M595">
        <v>77.518147409562204</v>
      </c>
      <c r="N595">
        <v>0.589853123959861</v>
      </c>
      <c r="O595">
        <v>9.3650560532628297</v>
      </c>
      <c r="P595">
        <v>72.671174978867199</v>
      </c>
      <c r="Q595">
        <v>-2.8456942215440002E-2</v>
      </c>
    </row>
    <row r="596" spans="1:17" x14ac:dyDescent="0.3">
      <c r="A596" t="s">
        <v>1320</v>
      </c>
      <c r="B596" t="s">
        <v>1321</v>
      </c>
      <c r="C596" t="s">
        <v>3152</v>
      </c>
      <c r="D596" t="s">
        <v>262</v>
      </c>
      <c r="E596">
        <v>8731.6934877639997</v>
      </c>
      <c r="F596">
        <v>75.14</v>
      </c>
      <c r="G596">
        <v>44.215538687072197</v>
      </c>
      <c r="H596">
        <v>5.9210243994588403</v>
      </c>
      <c r="I596">
        <v>18.094818785727</v>
      </c>
      <c r="J596">
        <v>5.3798650646352701</v>
      </c>
      <c r="K596">
        <v>74.089867146569105</v>
      </c>
      <c r="L596">
        <v>68.133183559447502</v>
      </c>
      <c r="M596">
        <v>67.484516359096503</v>
      </c>
      <c r="N596">
        <v>0.72697303005736402</v>
      </c>
      <c r="O596">
        <v>24.301304232100001</v>
      </c>
      <c r="P596">
        <v>89.747474747474698</v>
      </c>
      <c r="Q596">
        <v>0.16745252131368299</v>
      </c>
    </row>
    <row r="597" spans="1:17" x14ac:dyDescent="0.3">
      <c r="A597" t="s">
        <v>1322</v>
      </c>
      <c r="B597" t="s">
        <v>1323</v>
      </c>
      <c r="C597" t="s">
        <v>3147</v>
      </c>
      <c r="D597" t="s">
        <v>46</v>
      </c>
      <c r="E597">
        <v>8720.5463629099995</v>
      </c>
      <c r="F597">
        <v>1338.1</v>
      </c>
      <c r="G597">
        <v>33.255339867579302</v>
      </c>
      <c r="H597">
        <v>2.6899131714723001</v>
      </c>
      <c r="I597">
        <v>-13.0417970075172</v>
      </c>
      <c r="J597">
        <v>2.1071045490849301</v>
      </c>
      <c r="K597">
        <v>1383.2987564164901</v>
      </c>
      <c r="L597">
        <v>1349.1603115584701</v>
      </c>
      <c r="M597">
        <v>60.979421212901201</v>
      </c>
      <c r="N597">
        <v>0.72459976717434904</v>
      </c>
      <c r="O597">
        <v>40.490247365667699</v>
      </c>
      <c r="P597">
        <v>66.202956154514894</v>
      </c>
      <c r="Q597">
        <v>8.3362241875733004E-2</v>
      </c>
    </row>
    <row r="598" spans="1:17" hidden="1" x14ac:dyDescent="0.3">
      <c r="A598" t="s">
        <v>1324</v>
      </c>
      <c r="B598" t="s">
        <v>1325</v>
      </c>
      <c r="C598" t="s">
        <v>3159</v>
      </c>
      <c r="D598" t="s">
        <v>1326</v>
      </c>
      <c r="E598">
        <v>8687.1523199999992</v>
      </c>
      <c r="F598">
        <v>4170.1000000000004</v>
      </c>
      <c r="G598">
        <v>567.863721350074</v>
      </c>
      <c r="H598">
        <v>21.1536071488907</v>
      </c>
      <c r="I598">
        <v>87.502046273157902</v>
      </c>
      <c r="J598">
        <v>-1.1772641219675799</v>
      </c>
      <c r="K598">
        <v>3856.29974605706</v>
      </c>
      <c r="L598">
        <v>2854.0430236685602</v>
      </c>
      <c r="M598">
        <v>50.986670940780101</v>
      </c>
      <c r="N598">
        <v>0.73553337603923397</v>
      </c>
      <c r="O598">
        <v>13.9061413395362</v>
      </c>
      <c r="P598">
        <v>600.68050071410505</v>
      </c>
      <c r="Q598">
        <v>0.369475873846215</v>
      </c>
    </row>
    <row r="599" spans="1:17" hidden="1" x14ac:dyDescent="0.3">
      <c r="A599" t="s">
        <v>1327</v>
      </c>
      <c r="B599" t="s">
        <v>1328</v>
      </c>
      <c r="C599" t="s">
        <v>3159</v>
      </c>
      <c r="D599" t="s">
        <v>136</v>
      </c>
      <c r="E599">
        <v>8676.8733697200005</v>
      </c>
      <c r="F599">
        <v>539.1</v>
      </c>
      <c r="G599">
        <v>56.752371799284603</v>
      </c>
      <c r="H599">
        <v>-5.3281174233603998</v>
      </c>
      <c r="I599">
        <v>42.011896238028598</v>
      </c>
      <c r="J599">
        <v>0.69939247259771598</v>
      </c>
      <c r="K599">
        <v>553.31574976725301</v>
      </c>
      <c r="L599">
        <v>466.93079850447202</v>
      </c>
      <c r="M599">
        <v>59.649389455250002</v>
      </c>
      <c r="N599">
        <v>0.55753465463335405</v>
      </c>
      <c r="O599">
        <v>29.614171767761</v>
      </c>
      <c r="P599">
        <v>120.04081632653001</v>
      </c>
    </row>
    <row r="600" spans="1:17" hidden="1" x14ac:dyDescent="0.3">
      <c r="A600" t="s">
        <v>1329</v>
      </c>
      <c r="B600" t="s">
        <v>1330</v>
      </c>
      <c r="C600" t="s">
        <v>3159</v>
      </c>
      <c r="D600" t="s">
        <v>748</v>
      </c>
      <c r="E600">
        <v>8642.3479203879997</v>
      </c>
      <c r="F600">
        <v>535.17999999999995</v>
      </c>
      <c r="G600">
        <v>-0.44519201328175401</v>
      </c>
      <c r="H600">
        <v>4.9978656087264701</v>
      </c>
      <c r="I600">
        <v>1.8388504103385099</v>
      </c>
      <c r="J600">
        <v>2.4656042500729498</v>
      </c>
      <c r="K600">
        <v>529.88209377714497</v>
      </c>
      <c r="L600">
        <v>513.01206281438704</v>
      </c>
      <c r="M600">
        <v>73.886051750125603</v>
      </c>
      <c r="N600">
        <v>0.62088788208560697</v>
      </c>
      <c r="O600">
        <v>4.8189394222504598</v>
      </c>
      <c r="P600">
        <v>20.254359158727201</v>
      </c>
      <c r="Q600">
        <v>-1.0545973830429E-2</v>
      </c>
    </row>
    <row r="601" spans="1:17" x14ac:dyDescent="0.3">
      <c r="A601" t="s">
        <v>1331</v>
      </c>
      <c r="B601" t="s">
        <v>1332</v>
      </c>
      <c r="C601" t="s">
        <v>3152</v>
      </c>
      <c r="D601" t="s">
        <v>776</v>
      </c>
      <c r="E601">
        <v>8609.319292704</v>
      </c>
      <c r="F601">
        <v>215.52</v>
      </c>
      <c r="G601">
        <v>22.352994645057301</v>
      </c>
      <c r="H601">
        <v>7.31098275002919</v>
      </c>
      <c r="I601">
        <v>5.3924266107469299</v>
      </c>
      <c r="J601">
        <v>6.5546781670386798</v>
      </c>
      <c r="K601">
        <v>210.96548186119799</v>
      </c>
      <c r="L601">
        <v>203.96348683939701</v>
      </c>
      <c r="M601">
        <v>64.033691082751702</v>
      </c>
      <c r="N601">
        <v>0.62090600175231503</v>
      </c>
      <c r="O601">
        <v>37.569599109131403</v>
      </c>
      <c r="P601">
        <v>59.5853387634209</v>
      </c>
      <c r="Q601">
        <v>0.181902860179808</v>
      </c>
    </row>
    <row r="602" spans="1:17" x14ac:dyDescent="0.3">
      <c r="A602" t="s">
        <v>1333</v>
      </c>
      <c r="B602" t="s">
        <v>1334</v>
      </c>
      <c r="C602" t="s">
        <v>3152</v>
      </c>
      <c r="D602" t="s">
        <v>468</v>
      </c>
      <c r="E602">
        <v>8601.4119858800004</v>
      </c>
      <c r="F602">
        <v>641.9</v>
      </c>
      <c r="G602">
        <v>-49.0767965134878</v>
      </c>
      <c r="H602">
        <v>13.2228486239137</v>
      </c>
      <c r="I602">
        <v>-15.8530521343506</v>
      </c>
      <c r="J602">
        <v>2.43366881620336</v>
      </c>
      <c r="K602">
        <v>629.45859968802904</v>
      </c>
      <c r="L602">
        <v>681.78059558247401</v>
      </c>
      <c r="M602">
        <v>58.697062339686198</v>
      </c>
      <c r="N602">
        <v>0.69380462028502299</v>
      </c>
      <c r="O602">
        <v>70.898893908708501</v>
      </c>
      <c r="P602">
        <v>13.3097969991173</v>
      </c>
      <c r="Q602">
        <v>0.105723246579724</v>
      </c>
    </row>
    <row r="603" spans="1:17" x14ac:dyDescent="0.3">
      <c r="A603" t="s">
        <v>1335</v>
      </c>
      <c r="B603" t="s">
        <v>1336</v>
      </c>
      <c r="C603" t="s">
        <v>3148</v>
      </c>
      <c r="D603" t="s">
        <v>51</v>
      </c>
      <c r="E603">
        <v>8590.3013131549997</v>
      </c>
      <c r="F603">
        <v>2098.5500000000002</v>
      </c>
      <c r="G603">
        <v>70.512388822741002</v>
      </c>
      <c r="H603">
        <v>42.418343369421997</v>
      </c>
      <c r="I603">
        <v>67.529626102604496</v>
      </c>
      <c r="J603">
        <v>1.75956812763407</v>
      </c>
      <c r="K603">
        <v>1826.3652807764399</v>
      </c>
      <c r="L603">
        <v>1476.19038245104</v>
      </c>
      <c r="M603">
        <v>58.581223459553101</v>
      </c>
      <c r="N603">
        <v>0.91270884775949501</v>
      </c>
      <c r="O603">
        <v>4.0790069333587402</v>
      </c>
      <c r="P603">
        <v>108.92528249290601</v>
      </c>
      <c r="Q603">
        <v>8.4340713573807999E-2</v>
      </c>
    </row>
    <row r="604" spans="1:17" x14ac:dyDescent="0.3">
      <c r="A604" t="s">
        <v>1337</v>
      </c>
      <c r="B604" t="s">
        <v>1338</v>
      </c>
      <c r="C604" t="s">
        <v>3146</v>
      </c>
      <c r="D604" t="s">
        <v>979</v>
      </c>
      <c r="E604">
        <v>8587.3672846399895</v>
      </c>
      <c r="F604">
        <v>392.3</v>
      </c>
      <c r="G604">
        <v>-16.792837647947401</v>
      </c>
      <c r="H604">
        <v>3.0856145022955799</v>
      </c>
      <c r="I604">
        <v>10.359251395344501</v>
      </c>
      <c r="J604">
        <v>5.5182840369672901</v>
      </c>
      <c r="K604">
        <v>410.52250784135299</v>
      </c>
      <c r="L604">
        <v>394.80572284137901</v>
      </c>
      <c r="M604">
        <v>54.370998219974702</v>
      </c>
      <c r="N604">
        <v>0.33185390885069199</v>
      </c>
      <c r="O604">
        <v>32.041804741269402</v>
      </c>
      <c r="P604">
        <v>46.654205607476598</v>
      </c>
      <c r="Q604">
        <v>6.1208868275343997E-2</v>
      </c>
    </row>
    <row r="605" spans="1:17" x14ac:dyDescent="0.3">
      <c r="A605" t="s">
        <v>1339</v>
      </c>
      <c r="B605" t="s">
        <v>1340</v>
      </c>
      <c r="C605" t="s">
        <v>3157</v>
      </c>
      <c r="D605" t="s">
        <v>136</v>
      </c>
      <c r="E605">
        <v>8586.801133248</v>
      </c>
      <c r="F605">
        <v>135.04</v>
      </c>
      <c r="G605">
        <v>47.104820485098202</v>
      </c>
      <c r="H605">
        <v>26.992270736823901</v>
      </c>
      <c r="I605">
        <v>-2.06325297632893</v>
      </c>
      <c r="J605">
        <v>11.261998296747599</v>
      </c>
      <c r="K605">
        <v>122.84379163957099</v>
      </c>
      <c r="L605">
        <v>121.14053663570201</v>
      </c>
      <c r="M605">
        <v>74.612188881634495</v>
      </c>
      <c r="N605">
        <v>1.0476600045440401</v>
      </c>
      <c r="O605">
        <v>21.7120853080568</v>
      </c>
      <c r="P605">
        <v>69.541745134965396</v>
      </c>
      <c r="Q605">
        <v>-1.5870163618285998E-2</v>
      </c>
    </row>
    <row r="606" spans="1:17" x14ac:dyDescent="0.3">
      <c r="A606" t="s">
        <v>1341</v>
      </c>
      <c r="B606" t="s">
        <v>1342</v>
      </c>
      <c r="C606" t="s">
        <v>3148</v>
      </c>
      <c r="D606" t="s">
        <v>51</v>
      </c>
      <c r="E606">
        <v>8579.4735836100008</v>
      </c>
      <c r="F606">
        <v>5168.55</v>
      </c>
      <c r="G606">
        <v>-20.220294340745198</v>
      </c>
      <c r="H606">
        <v>5.7138493096789702</v>
      </c>
      <c r="I606">
        <v>2.9369774963052402</v>
      </c>
      <c r="J606">
        <v>-1.2025100020771</v>
      </c>
      <c r="K606">
        <v>5242.70416833733</v>
      </c>
      <c r="L606">
        <v>5135.9741917187403</v>
      </c>
      <c r="M606">
        <v>44.403729313910297</v>
      </c>
      <c r="N606">
        <v>1.8285034124614801</v>
      </c>
      <c r="O606">
        <v>12.861440829633001</v>
      </c>
      <c r="P606">
        <v>11.474048592164401</v>
      </c>
      <c r="Q606">
        <v>-5.7852267315685997E-2</v>
      </c>
    </row>
    <row r="607" spans="1:17" x14ac:dyDescent="0.3">
      <c r="A607" t="s">
        <v>1343</v>
      </c>
      <c r="B607" t="s">
        <v>1344</v>
      </c>
      <c r="C607" t="s">
        <v>3158</v>
      </c>
      <c r="D607" t="s">
        <v>398</v>
      </c>
      <c r="E607">
        <v>8521.8404565799992</v>
      </c>
      <c r="F607">
        <v>213.86</v>
      </c>
      <c r="G607">
        <v>-10.467396672514599</v>
      </c>
      <c r="H607">
        <v>6.6140727889199598</v>
      </c>
      <c r="I607">
        <v>-7.0077373476397904</v>
      </c>
      <c r="J607">
        <v>4.3128149234426001</v>
      </c>
      <c r="K607">
        <v>208.458855974183</v>
      </c>
      <c r="L607">
        <v>218.32593333101801</v>
      </c>
      <c r="M607">
        <v>71.759473852856999</v>
      </c>
      <c r="N607">
        <v>0.96999258059453997</v>
      </c>
      <c r="O607">
        <v>50.6826896100252</v>
      </c>
      <c r="P607">
        <v>16.959256220946099</v>
      </c>
      <c r="Q607">
        <v>6.2183210115756997E-2</v>
      </c>
    </row>
    <row r="608" spans="1:17" x14ac:dyDescent="0.3">
      <c r="A608" t="s">
        <v>1345</v>
      </c>
      <c r="B608" t="s">
        <v>1346</v>
      </c>
      <c r="C608" t="s">
        <v>3158</v>
      </c>
      <c r="D608" t="s">
        <v>256</v>
      </c>
      <c r="E608">
        <v>8500.4644593399898</v>
      </c>
      <c r="F608">
        <v>688.7</v>
      </c>
      <c r="G608">
        <v>5.37216616317719</v>
      </c>
      <c r="H608">
        <v>11.0926146318718</v>
      </c>
      <c r="I608">
        <v>7.5648377317737401</v>
      </c>
      <c r="J608">
        <v>-0.14829030896969</v>
      </c>
      <c r="K608">
        <v>681.74857979507499</v>
      </c>
      <c r="L608">
        <v>673.96895022810099</v>
      </c>
      <c r="M608">
        <v>52.160925522407297</v>
      </c>
      <c r="N608">
        <v>0.57925114495052998</v>
      </c>
      <c r="O608">
        <v>21.634964425729599</v>
      </c>
      <c r="P608">
        <v>25.423420142050599</v>
      </c>
      <c r="Q608">
        <v>2.4713067673171E-2</v>
      </c>
    </row>
    <row r="609" spans="1:17" x14ac:dyDescent="0.3">
      <c r="A609" t="s">
        <v>1347</v>
      </c>
      <c r="B609" t="s">
        <v>1348</v>
      </c>
      <c r="C609" t="s">
        <v>3152</v>
      </c>
      <c r="D609" t="s">
        <v>234</v>
      </c>
      <c r="E609">
        <v>8458.2051398999993</v>
      </c>
      <c r="F609">
        <v>416.25</v>
      </c>
      <c r="G609">
        <v>10.935405868164199</v>
      </c>
      <c r="H609">
        <v>1.3155874330380799</v>
      </c>
      <c r="I609">
        <v>-12.361389793792201</v>
      </c>
      <c r="J609">
        <v>-1.3849451736700999</v>
      </c>
      <c r="K609">
        <v>434.76017110931002</v>
      </c>
      <c r="L609">
        <v>418.35991790607602</v>
      </c>
      <c r="M609">
        <v>64.336883539593401</v>
      </c>
      <c r="N609">
        <v>0.119356115945654</v>
      </c>
      <c r="O609">
        <v>31.795795795795801</v>
      </c>
      <c r="P609">
        <v>33.915645207991403</v>
      </c>
      <c r="Q609">
        <v>1.3490185182401001E-2</v>
      </c>
    </row>
    <row r="610" spans="1:17" x14ac:dyDescent="0.3">
      <c r="A610" t="s">
        <v>1349</v>
      </c>
      <c r="B610" t="s">
        <v>1350</v>
      </c>
      <c r="C610" t="s">
        <v>3158</v>
      </c>
      <c r="D610" t="s">
        <v>398</v>
      </c>
      <c r="E610">
        <v>8432.5332019920006</v>
      </c>
      <c r="F610">
        <v>105.12</v>
      </c>
      <c r="G610">
        <v>38.7979304198509</v>
      </c>
      <c r="H610">
        <v>22.921950446162999</v>
      </c>
      <c r="I610">
        <v>49.539309042615301</v>
      </c>
      <c r="J610">
        <v>-2.8144519543321098</v>
      </c>
      <c r="K610">
        <v>97.382185656050694</v>
      </c>
      <c r="L610">
        <v>84.456713761392805</v>
      </c>
      <c r="M610">
        <v>44.989678738701102</v>
      </c>
      <c r="N610">
        <v>1.01363057322825</v>
      </c>
      <c r="O610">
        <v>13.727168949771601</v>
      </c>
      <c r="P610">
        <v>69.685230024212999</v>
      </c>
      <c r="Q610">
        <v>9.2595136240472997E-2</v>
      </c>
    </row>
    <row r="611" spans="1:17" x14ac:dyDescent="0.3">
      <c r="A611" t="s">
        <v>1351</v>
      </c>
      <c r="B611" t="s">
        <v>1352</v>
      </c>
      <c r="C611" t="s">
        <v>3148</v>
      </c>
      <c r="D611" t="s">
        <v>51</v>
      </c>
      <c r="E611">
        <v>8413.2110907000006</v>
      </c>
      <c r="F611">
        <v>510.7</v>
      </c>
      <c r="G611">
        <v>8.8775242981157803</v>
      </c>
      <c r="H611">
        <v>0.14692865186786599</v>
      </c>
      <c r="I611">
        <v>5.2273202794987501</v>
      </c>
      <c r="J611">
        <v>2.6766180040510399</v>
      </c>
      <c r="K611">
        <v>520.59286550996001</v>
      </c>
      <c r="L611">
        <v>487.42387479929801</v>
      </c>
      <c r="M611">
        <v>62.0478539022333</v>
      </c>
      <c r="N611">
        <v>0.10799125269793999</v>
      </c>
      <c r="O611">
        <v>29.009203054630898</v>
      </c>
      <c r="P611">
        <v>35.034373347435199</v>
      </c>
      <c r="Q611">
        <v>5.9561306469656003E-2</v>
      </c>
    </row>
    <row r="612" spans="1:17" hidden="1" x14ac:dyDescent="0.3">
      <c r="A612" t="s">
        <v>1353</v>
      </c>
      <c r="B612" t="s">
        <v>1354</v>
      </c>
      <c r="C612" t="s">
        <v>3159</v>
      </c>
      <c r="D612" t="s">
        <v>748</v>
      </c>
      <c r="E612">
        <v>8375.5088797930002</v>
      </c>
      <c r="F612">
        <v>253.19</v>
      </c>
      <c r="G612">
        <v>3.3125600664174302</v>
      </c>
      <c r="H612">
        <v>1.81651441175391</v>
      </c>
      <c r="I612">
        <v>0.79821588071465399</v>
      </c>
      <c r="J612">
        <v>1.0259256706958699</v>
      </c>
      <c r="K612">
        <v>257.53995748503002</v>
      </c>
      <c r="L612">
        <v>248.017373897449</v>
      </c>
      <c r="M612">
        <v>59.785019392106697</v>
      </c>
      <c r="N612">
        <v>0.67630070899694195</v>
      </c>
      <c r="O612">
        <v>9.5027449741301009</v>
      </c>
      <c r="P612">
        <v>22.550822846079299</v>
      </c>
      <c r="Q612">
        <v>1.1816369177710001E-3</v>
      </c>
    </row>
    <row r="613" spans="1:17" hidden="1" x14ac:dyDescent="0.3">
      <c r="A613" t="s">
        <v>1355</v>
      </c>
      <c r="B613" t="s">
        <v>1356</v>
      </c>
      <c r="C613" t="s">
        <v>3159</v>
      </c>
      <c r="D613" t="s">
        <v>85</v>
      </c>
      <c r="E613">
        <v>8375.4882377640006</v>
      </c>
      <c r="F613">
        <v>156.22999999999999</v>
      </c>
      <c r="G613">
        <v>423.17485602663902</v>
      </c>
      <c r="H613">
        <v>9.9247795985927603</v>
      </c>
      <c r="I613">
        <v>225.11648713878</v>
      </c>
      <c r="J613">
        <v>5.4133065593525398</v>
      </c>
      <c r="K613">
        <v>146.120285121282</v>
      </c>
      <c r="L613">
        <v>102.305986284873</v>
      </c>
      <c r="M613">
        <v>62.088347374319902</v>
      </c>
      <c r="N613">
        <v>0.28566558096303502</v>
      </c>
      <c r="O613">
        <v>19.740126736222201</v>
      </c>
      <c r="P613">
        <v>464.00722021660602</v>
      </c>
      <c r="Q613">
        <v>0.140032952618585</v>
      </c>
    </row>
    <row r="614" spans="1:17" hidden="1" x14ac:dyDescent="0.3">
      <c r="A614" t="s">
        <v>1357</v>
      </c>
      <c r="B614" t="s">
        <v>1358</v>
      </c>
      <c r="C614" t="s">
        <v>3159</v>
      </c>
      <c r="D614" t="s">
        <v>1359</v>
      </c>
      <c r="E614">
        <v>8369.7008711939998</v>
      </c>
      <c r="F614">
        <v>1230.3900000000001</v>
      </c>
      <c r="K614">
        <v>1221.0284065276701</v>
      </c>
      <c r="L614">
        <v>1201.49851616978</v>
      </c>
      <c r="M614">
        <v>68.273684852772604</v>
      </c>
      <c r="N614">
        <v>1</v>
      </c>
      <c r="Q614">
        <v>-6.1080809493942997E-2</v>
      </c>
    </row>
    <row r="615" spans="1:17" x14ac:dyDescent="0.3">
      <c r="A615" t="s">
        <v>1360</v>
      </c>
      <c r="B615" t="s">
        <v>1361</v>
      </c>
      <c r="C615" t="s">
        <v>3143</v>
      </c>
      <c r="D615" t="s">
        <v>249</v>
      </c>
      <c r="E615">
        <v>8276.1002157000003</v>
      </c>
      <c r="F615">
        <v>702.15</v>
      </c>
      <c r="G615">
        <v>-13.015529766379901</v>
      </c>
      <c r="H615">
        <v>-0.61006374106945405</v>
      </c>
      <c r="I615">
        <v>-5.9560430058834104</v>
      </c>
      <c r="J615">
        <v>-2.0294850262542599</v>
      </c>
      <c r="K615">
        <v>737.66419346016301</v>
      </c>
      <c r="L615">
        <v>725.67041614958498</v>
      </c>
      <c r="M615">
        <v>41.399408111818701</v>
      </c>
      <c r="N615">
        <v>0.99881822096843897</v>
      </c>
      <c r="O615">
        <v>31.2682475254575</v>
      </c>
      <c r="P615">
        <v>10.4791125796554</v>
      </c>
      <c r="Q615">
        <v>7.3978809163643994E-2</v>
      </c>
    </row>
    <row r="616" spans="1:17" hidden="1" x14ac:dyDescent="0.3">
      <c r="A616" t="s">
        <v>1362</v>
      </c>
      <c r="B616" t="s">
        <v>1363</v>
      </c>
      <c r="C616" t="s">
        <v>3159</v>
      </c>
      <c r="D616" t="s">
        <v>57</v>
      </c>
      <c r="E616">
        <v>8255.6432045059992</v>
      </c>
      <c r="F616">
        <v>115.49</v>
      </c>
      <c r="G616">
        <v>155.30315321456001</v>
      </c>
      <c r="H616">
        <v>1.6423247642591099</v>
      </c>
      <c r="I616">
        <v>73.742639662612604</v>
      </c>
      <c r="J616">
        <v>10.217647769735001</v>
      </c>
      <c r="K616">
        <v>118.193048741404</v>
      </c>
      <c r="L616">
        <v>96.848620751824598</v>
      </c>
      <c r="M616">
        <v>65.887619069411301</v>
      </c>
      <c r="N616">
        <v>0.35806275944892402</v>
      </c>
      <c r="O616">
        <v>46.549484803879103</v>
      </c>
      <c r="P616">
        <v>199.196891191709</v>
      </c>
      <c r="Q616">
        <v>0.100502175035838</v>
      </c>
    </row>
    <row r="617" spans="1:17" x14ac:dyDescent="0.3">
      <c r="A617" t="s">
        <v>1364</v>
      </c>
      <c r="B617" t="s">
        <v>1365</v>
      </c>
      <c r="C617" t="s">
        <v>3148</v>
      </c>
      <c r="D617" t="s">
        <v>51</v>
      </c>
      <c r="E617">
        <v>8236.0218654250002</v>
      </c>
      <c r="F617">
        <v>1623.85</v>
      </c>
      <c r="G617">
        <v>167.63178703640401</v>
      </c>
      <c r="H617">
        <v>27.5259489351041</v>
      </c>
      <c r="I617">
        <v>53.241579478701503</v>
      </c>
      <c r="J617">
        <v>7.4966958727160797</v>
      </c>
      <c r="K617">
        <v>1422.4172481319299</v>
      </c>
      <c r="L617">
        <v>1213.4502387488801</v>
      </c>
      <c r="M617">
        <v>78.192267711733905</v>
      </c>
      <c r="N617">
        <v>1.2595656652545899</v>
      </c>
      <c r="O617">
        <v>0.87138590387043602</v>
      </c>
      <c r="P617">
        <v>191.61354045074901</v>
      </c>
      <c r="Q617">
        <v>0.13660172604041701</v>
      </c>
    </row>
    <row r="618" spans="1:17" x14ac:dyDescent="0.3">
      <c r="A618" t="s">
        <v>1366</v>
      </c>
      <c r="B618" t="s">
        <v>1367</v>
      </c>
      <c r="C618" t="s">
        <v>3152</v>
      </c>
      <c r="D618" t="s">
        <v>1368</v>
      </c>
      <c r="E618">
        <v>8231.6106904499993</v>
      </c>
      <c r="F618">
        <v>264.95</v>
      </c>
      <c r="G618">
        <v>14.497917303018401</v>
      </c>
      <c r="H618">
        <v>6.3454473191400202</v>
      </c>
      <c r="I618">
        <v>35.554328906472399</v>
      </c>
      <c r="J618">
        <v>-1.4254560712519</v>
      </c>
      <c r="K618">
        <v>259.37957070218602</v>
      </c>
      <c r="L618">
        <v>230.041400147231</v>
      </c>
      <c r="M618">
        <v>43.871540705005401</v>
      </c>
      <c r="N618">
        <v>0.47664851352459597</v>
      </c>
      <c r="O618">
        <v>5.7180600113229101</v>
      </c>
      <c r="P618">
        <v>56.220518867924497</v>
      </c>
      <c r="Q618">
        <v>6.6028073283909998E-3</v>
      </c>
    </row>
    <row r="619" spans="1:17" hidden="1" x14ac:dyDescent="0.3">
      <c r="A619" t="s">
        <v>1369</v>
      </c>
      <c r="B619" t="s">
        <v>1370</v>
      </c>
      <c r="C619" t="s">
        <v>3159</v>
      </c>
      <c r="D619" t="s">
        <v>91</v>
      </c>
      <c r="E619">
        <v>8228.9861472499997</v>
      </c>
      <c r="F619">
        <v>2570.0500000000002</v>
      </c>
      <c r="G619">
        <v>-32.143855140101202</v>
      </c>
      <c r="H619">
        <v>4.48238632657403</v>
      </c>
      <c r="I619">
        <v>-0.48679636171205398</v>
      </c>
      <c r="J619">
        <v>-3.9559976083372099</v>
      </c>
      <c r="K619">
        <v>2604.27806277132</v>
      </c>
      <c r="L619">
        <v>2664.1692408971398</v>
      </c>
      <c r="M619">
        <v>51.0479712729677</v>
      </c>
      <c r="N619">
        <v>0.67857302587124901</v>
      </c>
      <c r="O619">
        <v>20.542401898795699</v>
      </c>
      <c r="P619">
        <v>9.4103873988931497</v>
      </c>
      <c r="Q619">
        <v>2.1852415304099999E-3</v>
      </c>
    </row>
    <row r="620" spans="1:17" x14ac:dyDescent="0.3">
      <c r="A620" t="s">
        <v>1371</v>
      </c>
      <c r="B620" t="s">
        <v>1372</v>
      </c>
      <c r="C620" t="s">
        <v>3146</v>
      </c>
      <c r="D620" t="s">
        <v>193</v>
      </c>
      <c r="E620">
        <v>8206.6785115900002</v>
      </c>
      <c r="F620">
        <v>252.65</v>
      </c>
      <c r="G620">
        <v>-68.633255552750299</v>
      </c>
      <c r="H620">
        <v>-40.742575160690997</v>
      </c>
      <c r="I620">
        <v>-44.385142813805999</v>
      </c>
      <c r="J620">
        <v>-14.0873311039337</v>
      </c>
      <c r="K620">
        <v>373.17650645046399</v>
      </c>
      <c r="L620">
        <v>418.52053205962801</v>
      </c>
      <c r="M620">
        <v>31.104487158784298</v>
      </c>
      <c r="N620">
        <v>1.45527889756967</v>
      </c>
      <c r="O620">
        <v>116.505046507025</v>
      </c>
      <c r="P620">
        <v>13.550561797752801</v>
      </c>
    </row>
    <row r="621" spans="1:17" hidden="1" x14ac:dyDescent="0.3">
      <c r="A621" t="s">
        <v>1373</v>
      </c>
      <c r="B621" t="s">
        <v>1374</v>
      </c>
      <c r="C621" t="s">
        <v>3159</v>
      </c>
      <c r="D621" t="s">
        <v>448</v>
      </c>
      <c r="E621">
        <v>8175.5658532799998</v>
      </c>
      <c r="F621">
        <v>1067.4000000000001</v>
      </c>
      <c r="G621">
        <v>6.0931619721928501</v>
      </c>
      <c r="H621">
        <v>6.2145190594119804</v>
      </c>
      <c r="I621">
        <v>16.4486174875268</v>
      </c>
      <c r="J621">
        <v>-6.5859198772067797</v>
      </c>
      <c r="K621">
        <v>1089.95551987875</v>
      </c>
      <c r="L621">
        <v>987.01877138155305</v>
      </c>
      <c r="M621">
        <v>37.493518143495997</v>
      </c>
      <c r="N621">
        <v>0.72428140881093295</v>
      </c>
      <c r="O621">
        <v>16.582349634626102</v>
      </c>
      <c r="P621">
        <v>40.882993466640201</v>
      </c>
      <c r="Q621">
        <v>3.4941790482448998E-2</v>
      </c>
    </row>
    <row r="622" spans="1:17" x14ac:dyDescent="0.3">
      <c r="A622" t="s">
        <v>1375</v>
      </c>
      <c r="B622" t="s">
        <v>1376</v>
      </c>
      <c r="C622" t="s">
        <v>3142</v>
      </c>
      <c r="D622" t="s">
        <v>131</v>
      </c>
      <c r="E622">
        <v>8159.2693029899901</v>
      </c>
      <c r="F622">
        <v>503.1</v>
      </c>
      <c r="G622">
        <v>77.642266569155396</v>
      </c>
      <c r="H622">
        <v>25.119917586146901</v>
      </c>
      <c r="I622">
        <v>-11.4107977371094</v>
      </c>
      <c r="J622">
        <v>13.1826749819906</v>
      </c>
      <c r="K622">
        <v>462.92167721171302</v>
      </c>
      <c r="L622">
        <v>461.71816403259498</v>
      </c>
      <c r="M622">
        <v>77.094728288838098</v>
      </c>
      <c r="N622">
        <v>1.6549598744690499</v>
      </c>
      <c r="O622">
        <v>26.1776982707215</v>
      </c>
      <c r="P622">
        <v>99.629654123404507</v>
      </c>
    </row>
    <row r="623" spans="1:17" x14ac:dyDescent="0.3">
      <c r="A623" t="s">
        <v>1377</v>
      </c>
      <c r="B623" t="s">
        <v>1378</v>
      </c>
      <c r="C623" t="s">
        <v>3150</v>
      </c>
      <c r="D623" t="s">
        <v>221</v>
      </c>
      <c r="E623">
        <v>8157.7748122499997</v>
      </c>
      <c r="F623">
        <v>1140.6500000000001</v>
      </c>
      <c r="G623">
        <v>79.177976720703398</v>
      </c>
      <c r="H623">
        <v>76.476927169727603</v>
      </c>
      <c r="I623">
        <v>77.019439382479902</v>
      </c>
      <c r="J623">
        <v>7.31780094517985</v>
      </c>
      <c r="K623">
        <v>815.20441900205901</v>
      </c>
      <c r="L623">
        <v>683.74871286738801</v>
      </c>
      <c r="M623">
        <v>85.873219538007305</v>
      </c>
      <c r="N623">
        <v>4.7548383338643996</v>
      </c>
      <c r="O623">
        <v>4.2256608074343296</v>
      </c>
      <c r="P623">
        <v>122.783203125</v>
      </c>
      <c r="Q623">
        <v>0.18612025868405599</v>
      </c>
    </row>
    <row r="624" spans="1:17" x14ac:dyDescent="0.3">
      <c r="A624" t="s">
        <v>1379</v>
      </c>
      <c r="B624" t="s">
        <v>1380</v>
      </c>
      <c r="C624" t="s">
        <v>3144</v>
      </c>
      <c r="D624" t="s">
        <v>491</v>
      </c>
      <c r="E624">
        <v>8136.1607501789904</v>
      </c>
      <c r="F624">
        <v>246.33</v>
      </c>
      <c r="G624">
        <v>-7.8826423621368704</v>
      </c>
      <c r="H624">
        <v>0.52345051537763598</v>
      </c>
      <c r="I624">
        <v>11.6012141497607</v>
      </c>
      <c r="J624">
        <v>-3.2455141157698102</v>
      </c>
      <c r="K624">
        <v>256.326882499004</v>
      </c>
      <c r="L624">
        <v>244.60130156354401</v>
      </c>
      <c r="M624">
        <v>42.4820268374867</v>
      </c>
      <c r="N624">
        <v>0.53093742190944204</v>
      </c>
      <c r="O624">
        <v>20.813542808427702</v>
      </c>
      <c r="P624">
        <v>22.1875</v>
      </c>
      <c r="Q624">
        <v>3.7626416834542001E-2</v>
      </c>
    </row>
    <row r="625" spans="1:17" x14ac:dyDescent="0.3">
      <c r="A625" t="s">
        <v>1381</v>
      </c>
      <c r="B625" t="s">
        <v>1382</v>
      </c>
      <c r="C625" t="s">
        <v>3158</v>
      </c>
      <c r="D625" t="s">
        <v>499</v>
      </c>
      <c r="E625">
        <v>8082.7698739799998</v>
      </c>
      <c r="F625">
        <v>735.65</v>
      </c>
      <c r="G625">
        <v>-44.409663801359002</v>
      </c>
      <c r="H625">
        <v>6.5108170380835801</v>
      </c>
      <c r="I625">
        <v>-7.8772848690540798</v>
      </c>
      <c r="J625">
        <v>-2.6437243515259099</v>
      </c>
      <c r="K625">
        <v>736.45383236001305</v>
      </c>
      <c r="L625">
        <v>793.746213130868</v>
      </c>
      <c r="M625">
        <v>55.875185814988697</v>
      </c>
      <c r="N625">
        <v>0.96450136024122102</v>
      </c>
      <c r="O625">
        <v>50.3840141371576</v>
      </c>
      <c r="P625">
        <v>9.34155766944113</v>
      </c>
      <c r="Q625">
        <v>-4.3396066877151002E-2</v>
      </c>
    </row>
    <row r="626" spans="1:17" x14ac:dyDescent="0.3">
      <c r="A626" t="s">
        <v>1383</v>
      </c>
      <c r="B626" t="s">
        <v>1384</v>
      </c>
      <c r="C626" t="s">
        <v>3146</v>
      </c>
      <c r="D626" t="s">
        <v>229</v>
      </c>
      <c r="E626">
        <v>8055.9286144999996</v>
      </c>
      <c r="F626">
        <v>417.5</v>
      </c>
      <c r="G626">
        <v>42.375702730842903</v>
      </c>
      <c r="H626">
        <v>53.217828284800902</v>
      </c>
      <c r="I626">
        <v>80.210982867573804</v>
      </c>
      <c r="J626">
        <v>18.016439851556601</v>
      </c>
      <c r="K626">
        <v>321.22447272928503</v>
      </c>
      <c r="L626">
        <v>269.77247226812</v>
      </c>
      <c r="M626">
        <v>88.789256839847198</v>
      </c>
      <c r="N626">
        <v>1.1971952747033301</v>
      </c>
      <c r="O626">
        <v>2.7305389221556799</v>
      </c>
      <c r="P626">
        <v>129.332600933809</v>
      </c>
      <c r="Q626">
        <v>0.17069435151872001</v>
      </c>
    </row>
    <row r="627" spans="1:17" x14ac:dyDescent="0.3">
      <c r="A627" t="s">
        <v>1385</v>
      </c>
      <c r="B627" t="s">
        <v>1386</v>
      </c>
      <c r="C627" t="s">
        <v>3155</v>
      </c>
      <c r="D627" t="s">
        <v>249</v>
      </c>
      <c r="E627">
        <v>8001.2901958800003</v>
      </c>
      <c r="F627">
        <v>486.8</v>
      </c>
      <c r="G627">
        <v>3.9382197577921598</v>
      </c>
      <c r="H627">
        <v>-12.5695762349317</v>
      </c>
      <c r="I627">
        <v>10.0046311147106</v>
      </c>
      <c r="J627">
        <v>1.24875566555977</v>
      </c>
      <c r="K627">
        <v>528.57631940286797</v>
      </c>
      <c r="L627">
        <v>492.35969279856801</v>
      </c>
      <c r="M627">
        <v>40.443534184760502</v>
      </c>
      <c r="N627">
        <v>1.13537740322598</v>
      </c>
      <c r="O627">
        <v>26.6433853738701</v>
      </c>
      <c r="P627">
        <v>37.088144184736599</v>
      </c>
      <c r="Q627">
        <v>9.2367554121703999E-2</v>
      </c>
    </row>
    <row r="628" spans="1:17" hidden="1" x14ac:dyDescent="0.3">
      <c r="A628" t="s">
        <v>1387</v>
      </c>
      <c r="B628" t="s">
        <v>1388</v>
      </c>
      <c r="C628" t="s">
        <v>3156</v>
      </c>
      <c r="D628" t="s">
        <v>224</v>
      </c>
      <c r="E628">
        <v>7990.06060943999</v>
      </c>
      <c r="F628">
        <v>359.1</v>
      </c>
      <c r="G628">
        <v>-30.171573124912101</v>
      </c>
      <c r="H628">
        <v>8.8868986796991702</v>
      </c>
      <c r="I628">
        <v>-21.693043619132101</v>
      </c>
      <c r="J628">
        <v>11.294193252171</v>
      </c>
      <c r="K628">
        <v>354.873516755455</v>
      </c>
      <c r="M628">
        <v>68.708678138945899</v>
      </c>
      <c r="N628">
        <v>1.5606081116186701</v>
      </c>
      <c r="O628">
        <v>49.888610414926198</v>
      </c>
      <c r="P628">
        <v>17.352941176470502</v>
      </c>
    </row>
    <row r="629" spans="1:17" hidden="1" x14ac:dyDescent="0.3">
      <c r="A629" t="s">
        <v>1389</v>
      </c>
      <c r="B629" t="s">
        <v>1390</v>
      </c>
      <c r="C629" t="s">
        <v>3159</v>
      </c>
      <c r="D629" t="s">
        <v>156</v>
      </c>
      <c r="E629">
        <v>7981.0568725809999</v>
      </c>
      <c r="F629">
        <v>62.27</v>
      </c>
      <c r="G629">
        <v>16.7668298678818</v>
      </c>
      <c r="H629">
        <v>8.1413052526499303</v>
      </c>
      <c r="I629">
        <v>4.1530602599953097</v>
      </c>
      <c r="J629">
        <v>8.2559369790197898</v>
      </c>
      <c r="K629">
        <v>59.980923108179397</v>
      </c>
      <c r="L629">
        <v>58.3425630586217</v>
      </c>
      <c r="M629">
        <v>70.845983423386002</v>
      </c>
      <c r="N629">
        <v>0.495896031593905</v>
      </c>
      <c r="O629">
        <v>28.312188854986299</v>
      </c>
      <c r="P629">
        <v>48.085612366230698</v>
      </c>
      <c r="Q629">
        <v>-1.2019692802255001E-2</v>
      </c>
    </row>
    <row r="630" spans="1:17" hidden="1" x14ac:dyDescent="0.3">
      <c r="A630" t="s">
        <v>1391</v>
      </c>
      <c r="B630" t="s">
        <v>1392</v>
      </c>
      <c r="C630" t="s">
        <v>3159</v>
      </c>
      <c r="D630" t="s">
        <v>117</v>
      </c>
      <c r="E630">
        <v>7976.7480416999997</v>
      </c>
      <c r="F630">
        <v>330.6</v>
      </c>
      <c r="G630">
        <v>213.73720484188999</v>
      </c>
      <c r="H630">
        <v>1.1001034857973599</v>
      </c>
      <c r="I630">
        <v>20.130975950904901</v>
      </c>
      <c r="J630">
        <v>-1.1623835066711301</v>
      </c>
      <c r="K630">
        <v>334.27144351509003</v>
      </c>
      <c r="L630">
        <v>295.391854587485</v>
      </c>
      <c r="M630">
        <v>63.207795782766098</v>
      </c>
      <c r="N630">
        <v>0.81912119721852095</v>
      </c>
      <c r="O630">
        <v>20.795523290986001</v>
      </c>
      <c r="P630">
        <v>247.26890756302501</v>
      </c>
      <c r="Q630">
        <v>0.14836668259854899</v>
      </c>
    </row>
    <row r="631" spans="1:17" x14ac:dyDescent="0.3">
      <c r="A631" t="s">
        <v>1393</v>
      </c>
      <c r="B631" t="s">
        <v>1394</v>
      </c>
      <c r="C631" t="s">
        <v>3163</v>
      </c>
      <c r="D631" t="s">
        <v>1395</v>
      </c>
      <c r="E631">
        <v>7974.4982915000001</v>
      </c>
      <c r="F631">
        <v>648.70000000000005</v>
      </c>
      <c r="G631">
        <v>-8.1659249542244297</v>
      </c>
      <c r="H631">
        <v>2.7110151714654802</v>
      </c>
      <c r="I631">
        <v>16.295584604699801</v>
      </c>
      <c r="J631">
        <v>-1.7831913004226501</v>
      </c>
      <c r="K631">
        <v>651.51078637886997</v>
      </c>
      <c r="L631">
        <v>606.65590845278598</v>
      </c>
      <c r="M631">
        <v>53.865780779961398</v>
      </c>
      <c r="N631">
        <v>0.42670133700309498</v>
      </c>
      <c r="O631">
        <v>18.452289193772099</v>
      </c>
      <c r="P631">
        <v>59.405332350411598</v>
      </c>
      <c r="Q631">
        <v>0.13113024466812301</v>
      </c>
    </row>
    <row r="632" spans="1:17" hidden="1" x14ac:dyDescent="0.3">
      <c r="A632" t="s">
        <v>1396</v>
      </c>
      <c r="B632" t="s">
        <v>1397</v>
      </c>
      <c r="C632" t="s">
        <v>3159</v>
      </c>
      <c r="D632" t="s">
        <v>46</v>
      </c>
      <c r="E632">
        <v>7924.1407694999998</v>
      </c>
      <c r="F632">
        <v>724.05</v>
      </c>
      <c r="G632">
        <v>189.18140208862999</v>
      </c>
      <c r="H632">
        <v>5.3731375769674701</v>
      </c>
      <c r="I632">
        <v>155.873318075653</v>
      </c>
      <c r="J632">
        <v>-4.1792331561787499</v>
      </c>
      <c r="K632">
        <v>737.20645975868501</v>
      </c>
      <c r="L632">
        <v>534.86869502615605</v>
      </c>
      <c r="M632">
        <v>36.929262441267802</v>
      </c>
      <c r="N632">
        <v>0.64125150356856597</v>
      </c>
      <c r="O632">
        <v>22.498446239900499</v>
      </c>
      <c r="P632">
        <v>368.48916208346799</v>
      </c>
    </row>
    <row r="633" spans="1:17" x14ac:dyDescent="0.3">
      <c r="A633" t="s">
        <v>1398</v>
      </c>
      <c r="B633" t="s">
        <v>1399</v>
      </c>
      <c r="C633" t="s">
        <v>3146</v>
      </c>
      <c r="D633" t="s">
        <v>371</v>
      </c>
      <c r="E633">
        <v>7918.5960156000001</v>
      </c>
      <c r="F633">
        <v>581.20000000000005</v>
      </c>
      <c r="G633">
        <v>26.918461416926299</v>
      </c>
      <c r="H633">
        <v>6.2230962907952199</v>
      </c>
      <c r="I633">
        <v>9.5563774250324993</v>
      </c>
      <c r="J633">
        <v>-8.6918022154530501</v>
      </c>
      <c r="K633">
        <v>604.69708183372404</v>
      </c>
      <c r="L633">
        <v>582.95037813857903</v>
      </c>
      <c r="M633">
        <v>45.6757522463284</v>
      </c>
      <c r="N633">
        <v>1.97128588617662</v>
      </c>
      <c r="O633">
        <v>36.441844459738398</v>
      </c>
      <c r="P633">
        <v>50.355710774802702</v>
      </c>
      <c r="Q633">
        <v>-1.1560379832183E-2</v>
      </c>
    </row>
    <row r="634" spans="1:17" x14ac:dyDescent="0.3">
      <c r="A634" t="s">
        <v>1400</v>
      </c>
      <c r="B634" t="s">
        <v>1401</v>
      </c>
      <c r="C634" t="s">
        <v>3150</v>
      </c>
      <c r="D634" t="s">
        <v>221</v>
      </c>
      <c r="E634">
        <v>7907.4601320000002</v>
      </c>
      <c r="F634">
        <v>517.54999999999995</v>
      </c>
      <c r="G634">
        <v>-25.4618198489371</v>
      </c>
      <c r="H634">
        <v>1.61927915699473</v>
      </c>
      <c r="I634">
        <v>-10.133931398467499</v>
      </c>
      <c r="J634">
        <v>1.0830462851544</v>
      </c>
      <c r="K634">
        <v>538.34206863829797</v>
      </c>
      <c r="L634">
        <v>546.08931221236696</v>
      </c>
      <c r="M634">
        <v>52.980399398629999</v>
      </c>
      <c r="N634">
        <v>0.67190215012506405</v>
      </c>
      <c r="O634">
        <v>36.759733359095698</v>
      </c>
      <c r="P634">
        <v>19.526558891454901</v>
      </c>
      <c r="Q634">
        <v>5.6524353774173003E-2</v>
      </c>
    </row>
    <row r="635" spans="1:17" x14ac:dyDescent="0.3">
      <c r="A635" t="s">
        <v>1402</v>
      </c>
      <c r="B635" t="s">
        <v>1403</v>
      </c>
      <c r="C635" t="s">
        <v>3144</v>
      </c>
      <c r="D635" t="s">
        <v>24</v>
      </c>
      <c r="E635">
        <v>7900.2378776240002</v>
      </c>
      <c r="F635">
        <v>209.08</v>
      </c>
      <c r="G635">
        <v>-21.8581334108455</v>
      </c>
      <c r="H635">
        <v>4.2228622057558596</v>
      </c>
      <c r="I635">
        <v>-7.59666341865832</v>
      </c>
      <c r="J635">
        <v>1.8343620778749801</v>
      </c>
      <c r="K635">
        <v>215.43219481492699</v>
      </c>
      <c r="L635">
        <v>220.733032027429</v>
      </c>
      <c r="M635">
        <v>54.374000355913097</v>
      </c>
      <c r="N635">
        <v>0.56003410710222801</v>
      </c>
      <c r="O635">
        <v>37.052802754926297</v>
      </c>
      <c r="P635">
        <v>8.8958333333333393</v>
      </c>
      <c r="Q635">
        <v>0.119571218229132</v>
      </c>
    </row>
    <row r="636" spans="1:17" x14ac:dyDescent="0.3">
      <c r="A636" t="s">
        <v>1404</v>
      </c>
      <c r="B636" t="s">
        <v>1405</v>
      </c>
      <c r="C636" t="s">
        <v>3147</v>
      </c>
      <c r="D636" t="s">
        <v>46</v>
      </c>
      <c r="E636">
        <v>7895.9719204749999</v>
      </c>
      <c r="F636">
        <v>212.15</v>
      </c>
      <c r="G636">
        <v>-17.1964564479647</v>
      </c>
      <c r="H636">
        <v>14.984389037389199</v>
      </c>
      <c r="I636">
        <v>3.8953642262567301</v>
      </c>
      <c r="J636">
        <v>7.6500571687042402</v>
      </c>
      <c r="K636">
        <v>188.922766771575</v>
      </c>
      <c r="L636">
        <v>189.49581192357499</v>
      </c>
      <c r="M636">
        <v>82.014942454844601</v>
      </c>
      <c r="N636">
        <v>2.6095827333684398</v>
      </c>
      <c r="O636">
        <v>17.511194909262301</v>
      </c>
      <c r="P636">
        <v>26.914333572625001</v>
      </c>
      <c r="Q636">
        <v>9.2305278250158995E-2</v>
      </c>
    </row>
    <row r="637" spans="1:17" x14ac:dyDescent="0.3">
      <c r="A637" t="s">
        <v>1406</v>
      </c>
      <c r="B637" t="s">
        <v>1407</v>
      </c>
      <c r="C637" t="s">
        <v>3158</v>
      </c>
      <c r="D637" t="s">
        <v>468</v>
      </c>
      <c r="E637">
        <v>7895.2015776899998</v>
      </c>
      <c r="F637">
        <v>499.35</v>
      </c>
      <c r="G637">
        <v>-7.9864353607140197</v>
      </c>
      <c r="H637">
        <v>14.1064619175011</v>
      </c>
      <c r="I637">
        <v>0.19189343547852999</v>
      </c>
      <c r="J637">
        <v>0.24867042653571</v>
      </c>
      <c r="K637">
        <v>489.628185939692</v>
      </c>
      <c r="L637">
        <v>493.25005509373</v>
      </c>
      <c r="M637">
        <v>66.493216621942807</v>
      </c>
      <c r="N637">
        <v>0.48689223125631798</v>
      </c>
      <c r="O637">
        <v>26.945028537098199</v>
      </c>
      <c r="P637">
        <v>23.9697120158887</v>
      </c>
      <c r="Q637">
        <v>-3.3530787514224003E-2</v>
      </c>
    </row>
    <row r="638" spans="1:17" hidden="1" x14ac:dyDescent="0.3">
      <c r="A638" t="s">
        <v>1408</v>
      </c>
      <c r="B638" t="s">
        <v>1409</v>
      </c>
      <c r="C638" t="s">
        <v>3159</v>
      </c>
      <c r="D638" t="s">
        <v>249</v>
      </c>
      <c r="E638">
        <v>7887.4065134550001</v>
      </c>
      <c r="F638">
        <v>4671.45</v>
      </c>
      <c r="G638">
        <v>517.47002303540899</v>
      </c>
      <c r="H638">
        <v>21.895753626289899</v>
      </c>
      <c r="I638">
        <v>309.91012796909803</v>
      </c>
      <c r="J638">
        <v>2.6153110418437402</v>
      </c>
      <c r="K638">
        <v>3869.4330867059098</v>
      </c>
      <c r="L638">
        <v>2379.05534935887</v>
      </c>
      <c r="M638">
        <v>58.888031098719502</v>
      </c>
      <c r="N638">
        <v>1.2595216293326099</v>
      </c>
      <c r="O638">
        <v>17.4720911066157</v>
      </c>
      <c r="P638">
        <v>669.72318339100298</v>
      </c>
      <c r="Q638">
        <v>0.30907271983429602</v>
      </c>
    </row>
    <row r="639" spans="1:17" x14ac:dyDescent="0.3">
      <c r="A639" t="s">
        <v>1410</v>
      </c>
      <c r="B639" t="s">
        <v>1411</v>
      </c>
      <c r="C639" t="s">
        <v>3153</v>
      </c>
      <c r="D639" t="s">
        <v>85</v>
      </c>
      <c r="E639">
        <v>7873.4000776599996</v>
      </c>
      <c r="F639">
        <v>3180.85</v>
      </c>
      <c r="G639">
        <v>37.335388095275498</v>
      </c>
      <c r="H639">
        <v>20.674221948529901</v>
      </c>
      <c r="I639">
        <v>28.749440593612601</v>
      </c>
      <c r="J639">
        <v>4.2572107027153603</v>
      </c>
      <c r="K639">
        <v>3012.67393466565</v>
      </c>
      <c r="L639">
        <v>2773.4187983701199</v>
      </c>
      <c r="M639">
        <v>79.039956481847597</v>
      </c>
      <c r="N639">
        <v>1.1284559133355201</v>
      </c>
      <c r="O639">
        <v>10.817863149787</v>
      </c>
      <c r="P639">
        <v>78.398766124509194</v>
      </c>
      <c r="Q639">
        <v>0.17556724333277801</v>
      </c>
    </row>
    <row r="640" spans="1:17" x14ac:dyDescent="0.3">
      <c r="A640" t="s">
        <v>1412</v>
      </c>
      <c r="B640" t="s">
        <v>1413</v>
      </c>
      <c r="C640" t="s">
        <v>3156</v>
      </c>
      <c r="D640" t="s">
        <v>108</v>
      </c>
      <c r="E640">
        <v>7857.34301563999</v>
      </c>
      <c r="F640">
        <v>3968.95</v>
      </c>
      <c r="G640">
        <v>101.303376751345</v>
      </c>
      <c r="H640">
        <v>-7.4838389805728802</v>
      </c>
      <c r="I640">
        <v>73.553037296149697</v>
      </c>
      <c r="J640">
        <v>11.94498946875</v>
      </c>
      <c r="K640">
        <v>3946.39448431145</v>
      </c>
      <c r="L640">
        <v>3264.9967029350801</v>
      </c>
      <c r="M640">
        <v>57.321863785048897</v>
      </c>
      <c r="N640">
        <v>0.73755463652123399</v>
      </c>
      <c r="O640">
        <v>13.8840247420602</v>
      </c>
      <c r="P640">
        <v>128.75792507204599</v>
      </c>
      <c r="Q640">
        <v>-2.2226222714271E-2</v>
      </c>
    </row>
    <row r="641" spans="1:17" x14ac:dyDescent="0.3">
      <c r="A641" t="s">
        <v>1414</v>
      </c>
      <c r="B641" t="s">
        <v>1415</v>
      </c>
      <c r="C641" t="s">
        <v>3155</v>
      </c>
      <c r="D641" t="s">
        <v>448</v>
      </c>
      <c r="E641">
        <v>7813.3732587470004</v>
      </c>
      <c r="F641">
        <v>177.31</v>
      </c>
      <c r="G641">
        <v>-34.7214210096679</v>
      </c>
      <c r="H641">
        <v>3.1547692876895299</v>
      </c>
      <c r="I641">
        <v>-4.3075277364248201</v>
      </c>
      <c r="J641">
        <v>-4.45484145405538</v>
      </c>
      <c r="K641">
        <v>185.96724902747999</v>
      </c>
      <c r="L641">
        <v>190.51154928033199</v>
      </c>
      <c r="M641">
        <v>37.034830346340698</v>
      </c>
      <c r="N641">
        <v>0.32579497662246698</v>
      </c>
      <c r="O641">
        <v>22.711634989566299</v>
      </c>
      <c r="P641">
        <v>22.282758620689599</v>
      </c>
    </row>
    <row r="642" spans="1:17" hidden="1" x14ac:dyDescent="0.3">
      <c r="A642" t="s">
        <v>1416</v>
      </c>
      <c r="B642" t="s">
        <v>1417</v>
      </c>
      <c r="C642" t="s">
        <v>3159</v>
      </c>
      <c r="D642" t="s">
        <v>574</v>
      </c>
      <c r="E642">
        <v>7743.7944576</v>
      </c>
      <c r="F642">
        <v>550.4</v>
      </c>
      <c r="G642">
        <v>-32.830032416138302</v>
      </c>
      <c r="H642">
        <v>16.704606692420999</v>
      </c>
      <c r="I642">
        <v>21.929825278790702</v>
      </c>
      <c r="J642">
        <v>1.4233628468069199</v>
      </c>
      <c r="K642">
        <v>527.04435503297304</v>
      </c>
      <c r="L642">
        <v>515.40742238982</v>
      </c>
      <c r="M642">
        <v>69.330254235114396</v>
      </c>
      <c r="N642">
        <v>1.1435447536694201</v>
      </c>
      <c r="O642">
        <v>13.553779069767399</v>
      </c>
      <c r="P642">
        <v>39.447681783633101</v>
      </c>
      <c r="Q642">
        <v>5.6594846948274997E-2</v>
      </c>
    </row>
    <row r="643" spans="1:17" hidden="1" x14ac:dyDescent="0.3">
      <c r="A643" t="s">
        <v>1418</v>
      </c>
      <c r="B643" t="s">
        <v>1419</v>
      </c>
      <c r="C643" t="s">
        <v>3159</v>
      </c>
      <c r="D643" t="s">
        <v>262</v>
      </c>
      <c r="E643">
        <v>7697.7578545199904</v>
      </c>
      <c r="F643">
        <v>63.93</v>
      </c>
      <c r="G643">
        <v>10.6603022038588</v>
      </c>
      <c r="H643">
        <v>-5.9639869885778003</v>
      </c>
      <c r="I643">
        <v>6.1228673528172504</v>
      </c>
      <c r="J643">
        <v>-7.6545938098236004</v>
      </c>
      <c r="K643">
        <v>72.797384047823002</v>
      </c>
      <c r="L643">
        <v>69.115766253794106</v>
      </c>
      <c r="M643">
        <v>34.554667092139297</v>
      </c>
      <c r="N643">
        <v>0.77437667405780497</v>
      </c>
      <c r="O643">
        <v>64.242139840450406</v>
      </c>
      <c r="P643">
        <v>55.736906211936599</v>
      </c>
      <c r="Q643">
        <v>7.7783200279208001E-2</v>
      </c>
    </row>
    <row r="644" spans="1:17" hidden="1" x14ac:dyDescent="0.3">
      <c r="A644" t="s">
        <v>1420</v>
      </c>
      <c r="B644" t="s">
        <v>1421</v>
      </c>
      <c r="C644" t="s">
        <v>3159</v>
      </c>
      <c r="D644" t="s">
        <v>234</v>
      </c>
      <c r="E644">
        <v>7639.2359712899997</v>
      </c>
      <c r="F644">
        <v>1449.65</v>
      </c>
      <c r="G644">
        <v>1266.8939221419901</v>
      </c>
      <c r="H644">
        <v>-2.3707079308954899</v>
      </c>
      <c r="I644">
        <v>37.5841675553296</v>
      </c>
      <c r="J644">
        <v>-4.6077133920622799</v>
      </c>
      <c r="K644">
        <v>1512.7744996942499</v>
      </c>
      <c r="L644">
        <v>1094.2995043763699</v>
      </c>
      <c r="M644">
        <v>42.423882416888397</v>
      </c>
      <c r="N644">
        <v>0.68542313183384196</v>
      </c>
      <c r="O644">
        <v>31.0626702997275</v>
      </c>
    </row>
    <row r="645" spans="1:17" x14ac:dyDescent="0.3">
      <c r="A645" t="s">
        <v>1422</v>
      </c>
      <c r="B645" t="s">
        <v>1423</v>
      </c>
      <c r="C645" t="s">
        <v>3156</v>
      </c>
      <c r="D645" t="s">
        <v>574</v>
      </c>
      <c r="E645">
        <v>7622.6933023049996</v>
      </c>
      <c r="F645">
        <v>572.04999999999995</v>
      </c>
      <c r="G645">
        <v>14.5579740653614</v>
      </c>
      <c r="H645">
        <v>5.1291078712994196</v>
      </c>
      <c r="I645">
        <v>20.856945393994</v>
      </c>
      <c r="J645">
        <v>0.271673471282394</v>
      </c>
      <c r="K645">
        <v>569.09244879704397</v>
      </c>
      <c r="L645">
        <v>512.49509010272402</v>
      </c>
      <c r="M645">
        <v>53.148885359752697</v>
      </c>
      <c r="N645">
        <v>0.39393187785552303</v>
      </c>
      <c r="O645">
        <v>11.825889345336901</v>
      </c>
      <c r="P645">
        <v>49.146134793377598</v>
      </c>
      <c r="Q645">
        <v>7.5205482735590995E-2</v>
      </c>
    </row>
    <row r="646" spans="1:17" x14ac:dyDescent="0.3">
      <c r="A646" t="s">
        <v>1424</v>
      </c>
      <c r="B646" t="s">
        <v>1425</v>
      </c>
      <c r="C646" t="s">
        <v>3157</v>
      </c>
      <c r="D646" t="s">
        <v>136</v>
      </c>
      <c r="E646">
        <v>7579.0536996600003</v>
      </c>
      <c r="F646">
        <v>488.7</v>
      </c>
      <c r="G646">
        <v>-26.401705332968799</v>
      </c>
      <c r="H646">
        <v>2.2599269484117701</v>
      </c>
      <c r="I646">
        <v>-19.321041376330498</v>
      </c>
      <c r="J646">
        <v>1.9137062064286401</v>
      </c>
      <c r="K646">
        <v>506.35168449241399</v>
      </c>
      <c r="L646">
        <v>545.51111588416404</v>
      </c>
      <c r="M646">
        <v>55.946139176446501</v>
      </c>
      <c r="N646">
        <v>0.67272591716210905</v>
      </c>
      <c r="O646">
        <v>38.899120114589699</v>
      </c>
      <c r="P646">
        <v>7.8569852129772597</v>
      </c>
      <c r="Q646">
        <v>7.4316280213415006E-2</v>
      </c>
    </row>
    <row r="647" spans="1:17" x14ac:dyDescent="0.3">
      <c r="A647" t="s">
        <v>1426</v>
      </c>
      <c r="B647" t="s">
        <v>1427</v>
      </c>
      <c r="C647" t="s">
        <v>3144</v>
      </c>
      <c r="D647" t="s">
        <v>21</v>
      </c>
      <c r="E647">
        <v>7564.0881996959997</v>
      </c>
      <c r="F647">
        <v>27.24</v>
      </c>
      <c r="G647">
        <v>15.7650109491778</v>
      </c>
      <c r="H647">
        <v>1.18203608863876</v>
      </c>
      <c r="I647">
        <v>-11.680026793961799</v>
      </c>
      <c r="J647">
        <v>-3.01800233112685</v>
      </c>
      <c r="K647">
        <v>27.827042717071599</v>
      </c>
      <c r="L647">
        <v>27.945823957326301</v>
      </c>
      <c r="M647">
        <v>55.625265552702203</v>
      </c>
      <c r="N647">
        <v>0.65349442098106703</v>
      </c>
      <c r="O647">
        <v>48.688668487846499</v>
      </c>
      <c r="P647">
        <v>43.274254602022197</v>
      </c>
      <c r="Q647">
        <v>3.4114750051865997E-2</v>
      </c>
    </row>
    <row r="648" spans="1:17" x14ac:dyDescent="0.3">
      <c r="A648" t="s">
        <v>1428</v>
      </c>
      <c r="B648" t="s">
        <v>1429</v>
      </c>
      <c r="C648" t="s">
        <v>3147</v>
      </c>
      <c r="D648" t="s">
        <v>46</v>
      </c>
      <c r="E648">
        <v>7544.8168426499997</v>
      </c>
      <c r="F648">
        <v>294.10000000000002</v>
      </c>
      <c r="G648">
        <v>-32.199651591346701</v>
      </c>
      <c r="H648">
        <v>-4.3478919650722796</v>
      </c>
      <c r="I648">
        <v>-47.375872862857797</v>
      </c>
      <c r="J648">
        <v>-2.5865376807234202</v>
      </c>
      <c r="K648">
        <v>358.11826113687101</v>
      </c>
      <c r="L648">
        <v>410.97939642223798</v>
      </c>
      <c r="M648">
        <v>38.404395891337302</v>
      </c>
      <c r="N648">
        <v>0.79814764356233003</v>
      </c>
      <c r="O648">
        <v>95.4437266235973</v>
      </c>
      <c r="P648">
        <v>4.4389204545454497</v>
      </c>
      <c r="Q648">
        <v>-2.1240985635787E-2</v>
      </c>
    </row>
    <row r="649" spans="1:17" x14ac:dyDescent="0.3">
      <c r="A649" t="s">
        <v>1430</v>
      </c>
      <c r="B649" t="s">
        <v>1431</v>
      </c>
      <c r="C649" t="s">
        <v>3157</v>
      </c>
      <c r="D649" t="s">
        <v>136</v>
      </c>
      <c r="E649">
        <v>7489.2544195</v>
      </c>
      <c r="F649">
        <v>511.25</v>
      </c>
      <c r="G649">
        <v>-17.584035349714199</v>
      </c>
      <c r="H649">
        <v>-2.2977527384669698</v>
      </c>
      <c r="I649">
        <v>6.9129078808617397</v>
      </c>
      <c r="J649">
        <v>-2.3382130251973798</v>
      </c>
      <c r="K649">
        <v>544.45464374813605</v>
      </c>
      <c r="L649">
        <v>523.09157637363001</v>
      </c>
      <c r="M649">
        <v>41.923359797659202</v>
      </c>
      <c r="N649">
        <v>0.59220943016272998</v>
      </c>
      <c r="O649">
        <v>36.723716381418001</v>
      </c>
      <c r="P649">
        <v>34.521773450861701</v>
      </c>
      <c r="Q649">
        <v>6.7373247067979997E-3</v>
      </c>
    </row>
    <row r="650" spans="1:17" hidden="1" x14ac:dyDescent="0.3">
      <c r="A650" t="s">
        <v>1432</v>
      </c>
      <c r="B650" t="s">
        <v>1433</v>
      </c>
      <c r="C650" t="s">
        <v>3159</v>
      </c>
      <c r="D650" t="s">
        <v>24</v>
      </c>
      <c r="E650">
        <v>7478.9391724199904</v>
      </c>
      <c r="F650">
        <v>472.3</v>
      </c>
      <c r="G650">
        <v>-30.969050360745499</v>
      </c>
      <c r="H650">
        <v>9.9284042304583107</v>
      </c>
      <c r="I650">
        <v>-4.4932543503799396</v>
      </c>
      <c r="J650">
        <v>0.51841797358360797</v>
      </c>
      <c r="K650">
        <v>450.40427899941898</v>
      </c>
      <c r="L650">
        <v>467.216210805098</v>
      </c>
      <c r="M650">
        <v>83.218678011938906</v>
      </c>
      <c r="N650">
        <v>1.0089655548359699</v>
      </c>
      <c r="O650">
        <v>15.445691297903799</v>
      </c>
      <c r="P650">
        <v>12.963405883759799</v>
      </c>
      <c r="Q650">
        <v>-9.6644071051222996E-2</v>
      </c>
    </row>
    <row r="651" spans="1:17" x14ac:dyDescent="0.3">
      <c r="A651" t="s">
        <v>1434</v>
      </c>
      <c r="B651" t="s">
        <v>1435</v>
      </c>
      <c r="C651" t="s">
        <v>3155</v>
      </c>
      <c r="D651" t="s">
        <v>136</v>
      </c>
      <c r="E651">
        <v>7419.4337880000003</v>
      </c>
      <c r="F651">
        <v>1053</v>
      </c>
      <c r="G651">
        <v>9.7581361784278897</v>
      </c>
      <c r="H651">
        <v>21.2082190941113</v>
      </c>
      <c r="I651">
        <v>16.8516629904477</v>
      </c>
      <c r="J651">
        <v>3.6198906522362502</v>
      </c>
      <c r="K651">
        <v>976.11897585281599</v>
      </c>
      <c r="L651">
        <v>905.91371504317601</v>
      </c>
      <c r="M651">
        <v>73.054166656106304</v>
      </c>
      <c r="N651">
        <v>1.3370734808918101</v>
      </c>
      <c r="O651">
        <v>2.0892687559354202</v>
      </c>
      <c r="P651">
        <v>40.662570130911</v>
      </c>
      <c r="Q651">
        <v>5.7485955378796999E-2</v>
      </c>
    </row>
    <row r="652" spans="1:17" x14ac:dyDescent="0.3">
      <c r="A652" t="s">
        <v>1436</v>
      </c>
      <c r="B652" t="s">
        <v>1437</v>
      </c>
      <c r="C652" t="s">
        <v>3156</v>
      </c>
      <c r="D652" t="s">
        <v>224</v>
      </c>
      <c r="E652">
        <v>7385.0352253450001</v>
      </c>
      <c r="F652">
        <v>366.35</v>
      </c>
      <c r="G652">
        <v>-26.1773569554449</v>
      </c>
      <c r="H652">
        <v>1.7599168822715801</v>
      </c>
      <c r="I652">
        <v>-12.654119035760701</v>
      </c>
      <c r="J652">
        <v>-0.55270933406020295</v>
      </c>
      <c r="K652">
        <v>377.66932466522798</v>
      </c>
      <c r="L652">
        <v>397.09033269764598</v>
      </c>
      <c r="M652">
        <v>59.781246772649297</v>
      </c>
      <c r="N652">
        <v>0.51396739165296901</v>
      </c>
      <c r="O652">
        <v>37.846321823392898</v>
      </c>
      <c r="P652">
        <v>5.5763688760807</v>
      </c>
      <c r="Q652">
        <v>5.4937200012857998E-2</v>
      </c>
    </row>
    <row r="653" spans="1:17" x14ac:dyDescent="0.3">
      <c r="A653" t="s">
        <v>1438</v>
      </c>
      <c r="B653" t="s">
        <v>1439</v>
      </c>
      <c r="C653" t="s">
        <v>3143</v>
      </c>
      <c r="D653" t="s">
        <v>21</v>
      </c>
      <c r="E653">
        <v>7383.9058546550004</v>
      </c>
      <c r="F653">
        <v>899.45</v>
      </c>
      <c r="G653">
        <v>74.178783307567898</v>
      </c>
      <c r="H653">
        <v>3.8577546920946002</v>
      </c>
      <c r="I653">
        <v>14.9662022025762</v>
      </c>
      <c r="J653">
        <v>0.93292116859108198</v>
      </c>
      <c r="K653">
        <v>884.36355450765598</v>
      </c>
      <c r="L653">
        <v>782.32436343700795</v>
      </c>
      <c r="M653">
        <v>51.767270449866103</v>
      </c>
      <c r="N653">
        <v>0.67596777218959103</v>
      </c>
      <c r="O653">
        <v>10.395241536494501</v>
      </c>
      <c r="P653">
        <v>116.734939759036</v>
      </c>
      <c r="Q653">
        <v>0.12865536801901301</v>
      </c>
    </row>
    <row r="654" spans="1:17" x14ac:dyDescent="0.3">
      <c r="A654" t="s">
        <v>1440</v>
      </c>
      <c r="B654" t="s">
        <v>1441</v>
      </c>
      <c r="C654" t="s">
        <v>3146</v>
      </c>
      <c r="D654" t="s">
        <v>125</v>
      </c>
      <c r="E654">
        <v>7382.3139873299997</v>
      </c>
      <c r="F654">
        <v>1223.7</v>
      </c>
      <c r="G654">
        <v>28.950253206569599</v>
      </c>
      <c r="H654">
        <v>-0.83494554197929804</v>
      </c>
      <c r="I654">
        <v>34.692764628826097</v>
      </c>
      <c r="J654">
        <v>3.0796976843618999</v>
      </c>
      <c r="K654">
        <v>1206.0961530535401</v>
      </c>
      <c r="L654">
        <v>1085.3145596335401</v>
      </c>
      <c r="M654">
        <v>59.810296509462802</v>
      </c>
      <c r="N654">
        <v>0.78576877562109704</v>
      </c>
      <c r="O654">
        <v>10.0024515812699</v>
      </c>
      <c r="P654">
        <v>56.193758376411999</v>
      </c>
      <c r="Q654">
        <v>8.4977991790985002E-2</v>
      </c>
    </row>
    <row r="655" spans="1:17" x14ac:dyDescent="0.3">
      <c r="A655" t="s">
        <v>1442</v>
      </c>
      <c r="B655" t="s">
        <v>1443</v>
      </c>
      <c r="C655" t="s">
        <v>3152</v>
      </c>
      <c r="D655" t="s">
        <v>1047</v>
      </c>
      <c r="E655">
        <v>7363.4600954399903</v>
      </c>
      <c r="F655">
        <v>775.55</v>
      </c>
      <c r="G655">
        <v>18.4668019214065</v>
      </c>
      <c r="H655">
        <v>8.2767985108232196</v>
      </c>
      <c r="I655">
        <v>-15.020216562705601</v>
      </c>
      <c r="J655">
        <v>-1.0361406032982601</v>
      </c>
      <c r="K655">
        <v>797.58187158692397</v>
      </c>
      <c r="L655">
        <v>765.655635418869</v>
      </c>
      <c r="M655">
        <v>56.686751063155498</v>
      </c>
      <c r="N655">
        <v>0.57722958849393902</v>
      </c>
      <c r="O655">
        <v>36.548256076332898</v>
      </c>
      <c r="P655">
        <v>52.038815918447298</v>
      </c>
      <c r="Q655">
        <v>0.11607342387674099</v>
      </c>
    </row>
    <row r="656" spans="1:17" hidden="1" x14ac:dyDescent="0.3">
      <c r="A656" t="s">
        <v>1444</v>
      </c>
      <c r="B656" t="s">
        <v>1445</v>
      </c>
      <c r="C656" t="s">
        <v>3159</v>
      </c>
      <c r="D656" t="s">
        <v>57</v>
      </c>
      <c r="E656">
        <v>7255.0130168599999</v>
      </c>
      <c r="F656">
        <v>13.51</v>
      </c>
      <c r="G656">
        <v>22.346805535755401</v>
      </c>
      <c r="H656">
        <v>2.5060363584113099</v>
      </c>
      <c r="I656">
        <v>-23.0971268106879</v>
      </c>
      <c r="J656">
        <v>-0.18056950465049201</v>
      </c>
      <c r="K656">
        <v>14.2484814501403</v>
      </c>
      <c r="L656">
        <v>13.540381180772201</v>
      </c>
      <c r="M656">
        <v>56.290393935297203</v>
      </c>
      <c r="N656">
        <v>0.652025679006351</v>
      </c>
      <c r="O656">
        <v>56.180606957808997</v>
      </c>
      <c r="P656">
        <v>71.012658227847993</v>
      </c>
      <c r="Q656">
        <v>0.109170205348028</v>
      </c>
    </row>
    <row r="657" spans="1:17" x14ac:dyDescent="0.3">
      <c r="A657" t="s">
        <v>1446</v>
      </c>
      <c r="B657" t="s">
        <v>1447</v>
      </c>
      <c r="C657" t="s">
        <v>3158</v>
      </c>
      <c r="D657" t="s">
        <v>169</v>
      </c>
      <c r="E657">
        <v>7225.2480825000002</v>
      </c>
      <c r="F657">
        <v>1043.7</v>
      </c>
      <c r="G657">
        <v>110.647700027158</v>
      </c>
      <c r="H657">
        <v>7.8173560460782401</v>
      </c>
      <c r="I657">
        <v>26.982251035752501</v>
      </c>
      <c r="J657">
        <v>2.7274246692098001</v>
      </c>
      <c r="K657">
        <v>995.34496957384999</v>
      </c>
      <c r="L657">
        <v>865.82053886543099</v>
      </c>
      <c r="M657">
        <v>66.973558034631594</v>
      </c>
      <c r="N657">
        <v>0.521192300992119</v>
      </c>
      <c r="O657">
        <v>18.276324614352699</v>
      </c>
      <c r="P657">
        <v>132.657155595185</v>
      </c>
      <c r="Q657">
        <v>5.9623151489166998E-2</v>
      </c>
    </row>
    <row r="658" spans="1:17" x14ac:dyDescent="0.3">
      <c r="A658" t="s">
        <v>1448</v>
      </c>
      <c r="B658" t="s">
        <v>1449</v>
      </c>
      <c r="C658" t="s">
        <v>3158</v>
      </c>
      <c r="D658" t="s">
        <v>499</v>
      </c>
      <c r="E658">
        <v>7214.1720182549998</v>
      </c>
      <c r="F658">
        <v>260.85000000000002</v>
      </c>
      <c r="G658">
        <v>-20.933801789742098</v>
      </c>
      <c r="H658">
        <v>8.4114698674282398</v>
      </c>
      <c r="I658">
        <v>2.0519440490220502</v>
      </c>
      <c r="J658">
        <v>2.2077788849190298</v>
      </c>
      <c r="K658">
        <v>267.69808484910499</v>
      </c>
      <c r="L658">
        <v>268.49892266524301</v>
      </c>
      <c r="M658">
        <v>54.374394327254898</v>
      </c>
      <c r="N658">
        <v>0.27518065027120298</v>
      </c>
      <c r="O658">
        <v>24.784358826912001</v>
      </c>
      <c r="P658">
        <v>18.568181818181799</v>
      </c>
      <c r="Q658">
        <v>-9.4493675576296995E-2</v>
      </c>
    </row>
    <row r="659" spans="1:17" hidden="1" x14ac:dyDescent="0.3">
      <c r="A659" t="s">
        <v>1450</v>
      </c>
      <c r="B659" t="s">
        <v>1451</v>
      </c>
      <c r="C659" t="s">
        <v>3159</v>
      </c>
      <c r="D659" t="s">
        <v>499</v>
      </c>
      <c r="E659">
        <v>7194.3738775499996</v>
      </c>
      <c r="F659">
        <v>1841.75</v>
      </c>
      <c r="G659">
        <v>24.785845413835201</v>
      </c>
      <c r="H659">
        <v>11.189554447835899</v>
      </c>
      <c r="I659">
        <v>65.475343293972699</v>
      </c>
      <c r="J659">
        <v>-0.25036295766384897</v>
      </c>
      <c r="K659">
        <v>1706.59814558366</v>
      </c>
      <c r="L659">
        <v>1468.2032884319899</v>
      </c>
      <c r="M659">
        <v>59.082387158163499</v>
      </c>
      <c r="N659">
        <v>0.70175093994742199</v>
      </c>
      <c r="O659">
        <v>9.5154065426903802</v>
      </c>
      <c r="P659">
        <v>88.897435897435898</v>
      </c>
      <c r="Q659">
        <v>-1.910811759017E-3</v>
      </c>
    </row>
    <row r="660" spans="1:17" hidden="1" x14ac:dyDescent="0.3">
      <c r="A660" t="s">
        <v>1452</v>
      </c>
      <c r="B660" t="s">
        <v>1453</v>
      </c>
      <c r="C660" t="s">
        <v>3159</v>
      </c>
      <c r="D660" t="s">
        <v>979</v>
      </c>
      <c r="E660">
        <v>7191.0116180000005</v>
      </c>
      <c r="F660">
        <v>762.25</v>
      </c>
      <c r="G660">
        <v>234.699680318481</v>
      </c>
      <c r="H660">
        <v>20.621157938958401</v>
      </c>
      <c r="I660">
        <v>-6.8834372252013498</v>
      </c>
      <c r="J660">
        <v>-0.56229146281880404</v>
      </c>
      <c r="K660">
        <v>731.49328197565796</v>
      </c>
      <c r="L660">
        <v>635.01587461225301</v>
      </c>
      <c r="M660">
        <v>62.598587842090403</v>
      </c>
      <c r="N660">
        <v>0.86679600572585302</v>
      </c>
      <c r="O660">
        <v>19.475237782879599</v>
      </c>
      <c r="P660">
        <v>262.97619047619003</v>
      </c>
      <c r="Q660">
        <v>0.23675361548386101</v>
      </c>
    </row>
    <row r="661" spans="1:17" x14ac:dyDescent="0.3">
      <c r="A661" t="s">
        <v>1454</v>
      </c>
      <c r="B661" t="s">
        <v>1455</v>
      </c>
      <c r="C661" t="s">
        <v>3151</v>
      </c>
      <c r="D661" t="s">
        <v>72</v>
      </c>
      <c r="E661">
        <v>7178.6483863369904</v>
      </c>
      <c r="F661">
        <v>177.61</v>
      </c>
      <c r="G661">
        <v>-14.983469255164399</v>
      </c>
      <c r="H661">
        <v>-7.5358933430928499</v>
      </c>
      <c r="I661">
        <v>-22.426766923460601</v>
      </c>
      <c r="J661">
        <v>-3.64486261416274</v>
      </c>
      <c r="K661">
        <v>197.02401019023199</v>
      </c>
      <c r="L661">
        <v>201.026900713619</v>
      </c>
      <c r="M661">
        <v>39.240300027126601</v>
      </c>
      <c r="N661">
        <v>0.742098599152619</v>
      </c>
      <c r="O661">
        <v>44.136028376780502</v>
      </c>
      <c r="P661">
        <v>9.7713226205191592</v>
      </c>
      <c r="Q661">
        <v>6.0923121767236001E-2</v>
      </c>
    </row>
    <row r="662" spans="1:17" x14ac:dyDescent="0.3">
      <c r="A662" t="s">
        <v>1456</v>
      </c>
      <c r="B662" t="s">
        <v>1457</v>
      </c>
      <c r="C662" t="s">
        <v>3147</v>
      </c>
      <c r="D662" t="s">
        <v>46</v>
      </c>
      <c r="E662">
        <v>7178.424001245</v>
      </c>
      <c r="F662">
        <v>490.95</v>
      </c>
      <c r="G662">
        <v>-11.1550356066509</v>
      </c>
      <c r="H662">
        <v>-2.38194079494943</v>
      </c>
      <c r="I662">
        <v>15.422081295396101</v>
      </c>
      <c r="J662">
        <v>0.55459044666953905</v>
      </c>
      <c r="K662">
        <v>487.57607737434898</v>
      </c>
      <c r="L662">
        <v>472.15875992191297</v>
      </c>
      <c r="M662">
        <v>67.257929269946999</v>
      </c>
      <c r="N662">
        <v>1.0822367562080999</v>
      </c>
      <c r="O662">
        <v>19.767797128017101</v>
      </c>
      <c r="P662">
        <v>43.910303385607499</v>
      </c>
      <c r="Q662">
        <v>-1.8337692071790999E-2</v>
      </c>
    </row>
    <row r="663" spans="1:17" x14ac:dyDescent="0.3">
      <c r="A663" t="s">
        <v>1458</v>
      </c>
      <c r="B663" t="s">
        <v>1459</v>
      </c>
      <c r="C663" t="s">
        <v>3147</v>
      </c>
      <c r="D663" t="s">
        <v>46</v>
      </c>
      <c r="E663">
        <v>7176.4507092479998</v>
      </c>
      <c r="F663">
        <v>40.96</v>
      </c>
      <c r="G663">
        <v>20.585077037739499</v>
      </c>
      <c r="H663">
        <v>12.7488679660587</v>
      </c>
      <c r="I663">
        <v>6.3698344035872401</v>
      </c>
      <c r="J663">
        <v>11.964959121653299</v>
      </c>
      <c r="K663">
        <v>40.295432253683998</v>
      </c>
      <c r="L663">
        <v>40.114743695620099</v>
      </c>
      <c r="M663">
        <v>77.599007994279404</v>
      </c>
      <c r="N663">
        <v>1.01441349068408</v>
      </c>
      <c r="O663">
        <v>40.380859375</v>
      </c>
      <c r="P663">
        <v>54.036576711090703</v>
      </c>
      <c r="Q663">
        <v>0.117254936142312</v>
      </c>
    </row>
    <row r="664" spans="1:17" hidden="1" x14ac:dyDescent="0.3">
      <c r="A664" t="s">
        <v>1460</v>
      </c>
      <c r="B664" t="s">
        <v>1461</v>
      </c>
      <c r="C664" t="s">
        <v>3159</v>
      </c>
      <c r="D664" t="s">
        <v>398</v>
      </c>
      <c r="E664">
        <v>7168.469430225</v>
      </c>
      <c r="F664">
        <v>794.55</v>
      </c>
      <c r="G664">
        <v>75.999704986849395</v>
      </c>
      <c r="H664">
        <v>36.782225712821798</v>
      </c>
      <c r="I664">
        <v>94.105184057378096</v>
      </c>
      <c r="J664">
        <v>-2.09870196155885</v>
      </c>
      <c r="K664">
        <v>690.19354780891194</v>
      </c>
      <c r="L664">
        <v>547.33994713981497</v>
      </c>
      <c r="M664">
        <v>51.864742880689498</v>
      </c>
      <c r="N664">
        <v>1.29513988328401</v>
      </c>
      <c r="O664">
        <v>9.7791202567491098</v>
      </c>
      <c r="P664">
        <v>149.819210815909</v>
      </c>
      <c r="Q664">
        <v>8.3126417021349E-2</v>
      </c>
    </row>
    <row r="665" spans="1:17" hidden="1" x14ac:dyDescent="0.3">
      <c r="A665" t="s">
        <v>1462</v>
      </c>
      <c r="B665" t="s">
        <v>1463</v>
      </c>
      <c r="C665" t="s">
        <v>3159</v>
      </c>
      <c r="D665" t="s">
        <v>1464</v>
      </c>
      <c r="E665">
        <v>7127.8038095399997</v>
      </c>
      <c r="F665">
        <v>1758.2</v>
      </c>
      <c r="G665">
        <v>36.206306972248498</v>
      </c>
      <c r="H665">
        <v>0.83859491374834005</v>
      </c>
      <c r="I665">
        <v>50.849074107482402</v>
      </c>
      <c r="J665">
        <v>-5.4959506265228804</v>
      </c>
      <c r="K665">
        <v>1858.15559870831</v>
      </c>
      <c r="L665">
        <v>1580.26941477332</v>
      </c>
      <c r="M665">
        <v>36.682292856561702</v>
      </c>
      <c r="N665">
        <v>2.8833211247451098</v>
      </c>
      <c r="O665">
        <v>26.549880559663201</v>
      </c>
      <c r="P665">
        <v>91.358293426208107</v>
      </c>
    </row>
    <row r="666" spans="1:17" x14ac:dyDescent="0.3">
      <c r="A666" t="s">
        <v>1465</v>
      </c>
      <c r="B666" t="s">
        <v>1466</v>
      </c>
      <c r="C666" t="s">
        <v>3144</v>
      </c>
      <c r="D666" t="s">
        <v>24</v>
      </c>
      <c r="E666">
        <v>7121.5560001559998</v>
      </c>
      <c r="F666">
        <v>62.26</v>
      </c>
      <c r="G666">
        <v>-53.681193981494197</v>
      </c>
      <c r="H666">
        <v>-7.9957962506617601</v>
      </c>
      <c r="I666">
        <v>-39.049142967801998</v>
      </c>
      <c r="J666">
        <v>-7.4210759290673902</v>
      </c>
      <c r="K666">
        <v>71.052931969443605</v>
      </c>
      <c r="L666">
        <v>83.204138392258102</v>
      </c>
      <c r="M666">
        <v>33.237401157411</v>
      </c>
      <c r="N666">
        <v>0.81103510586155103</v>
      </c>
      <c r="O666">
        <v>87.118535175072196</v>
      </c>
      <c r="P666">
        <v>0.82591093117407799</v>
      </c>
      <c r="Q666">
        <v>-2.1772664250620001E-2</v>
      </c>
    </row>
    <row r="667" spans="1:17" x14ac:dyDescent="0.3">
      <c r="A667" t="s">
        <v>1467</v>
      </c>
      <c r="B667" t="s">
        <v>1468</v>
      </c>
      <c r="C667" t="s">
        <v>3161</v>
      </c>
      <c r="D667" t="s">
        <v>1469</v>
      </c>
      <c r="E667">
        <v>7119.1335066000001</v>
      </c>
      <c r="F667">
        <v>420.25</v>
      </c>
      <c r="G667">
        <v>-5.8577459386321298</v>
      </c>
      <c r="H667">
        <v>-2.0359731900190301</v>
      </c>
      <c r="I667">
        <v>8.38157165444958</v>
      </c>
      <c r="J667">
        <v>2.75740909011098</v>
      </c>
      <c r="K667">
        <v>448.20777172661002</v>
      </c>
      <c r="L667">
        <v>442.260671311843</v>
      </c>
      <c r="M667">
        <v>50.185742210481202</v>
      </c>
      <c r="N667">
        <v>0.473352035636666</v>
      </c>
      <c r="O667">
        <v>51.992861392028502</v>
      </c>
      <c r="P667">
        <v>31.698527107489799</v>
      </c>
      <c r="Q667">
        <v>7.4343782032511005E-2</v>
      </c>
    </row>
    <row r="668" spans="1:17" x14ac:dyDescent="0.3">
      <c r="A668" t="s">
        <v>1470</v>
      </c>
      <c r="B668" t="s">
        <v>1471</v>
      </c>
      <c r="C668" t="s">
        <v>3153</v>
      </c>
      <c r="D668" t="s">
        <v>451</v>
      </c>
      <c r="E668">
        <v>7103.5339774800004</v>
      </c>
      <c r="F668">
        <v>500.2</v>
      </c>
      <c r="G668">
        <v>-38.024948180058601</v>
      </c>
      <c r="H668">
        <v>8.5667925169856094</v>
      </c>
      <c r="I668">
        <v>-6.1342615865195897</v>
      </c>
      <c r="J668">
        <v>4.57733993221715</v>
      </c>
      <c r="K668">
        <v>492.41978081650501</v>
      </c>
      <c r="L668">
        <v>512.61889168283096</v>
      </c>
      <c r="M668">
        <v>64.749326837179794</v>
      </c>
      <c r="N668">
        <v>0.57763929880565101</v>
      </c>
      <c r="O668">
        <v>33.506597361055498</v>
      </c>
      <c r="P668">
        <v>16.732788798133001</v>
      </c>
      <c r="Q668">
        <v>-3.9582311406754001E-2</v>
      </c>
    </row>
    <row r="669" spans="1:17" x14ac:dyDescent="0.3">
      <c r="A669" t="s">
        <v>1472</v>
      </c>
      <c r="B669" t="s">
        <v>1473</v>
      </c>
      <c r="C669" t="s">
        <v>3152</v>
      </c>
      <c r="D669" t="s">
        <v>166</v>
      </c>
      <c r="E669">
        <v>7089.1741486800001</v>
      </c>
      <c r="F669">
        <v>453.9</v>
      </c>
      <c r="G669">
        <v>41.2676725609088</v>
      </c>
      <c r="H669">
        <v>22.5745758181037</v>
      </c>
      <c r="I669">
        <v>33.922575722573498</v>
      </c>
      <c r="J669">
        <v>2.0249244964791999</v>
      </c>
      <c r="K669">
        <v>417.61792601080299</v>
      </c>
      <c r="L669">
        <v>368.85958593919599</v>
      </c>
      <c r="M669">
        <v>64.511889511864695</v>
      </c>
      <c r="N669">
        <v>1.5269335495976</v>
      </c>
      <c r="O669">
        <v>5.6400088125137797</v>
      </c>
      <c r="P669">
        <v>76.6491535318155</v>
      </c>
      <c r="Q669">
        <v>0.17956917387810301</v>
      </c>
    </row>
    <row r="670" spans="1:17" hidden="1" x14ac:dyDescent="0.3">
      <c r="A670" t="s">
        <v>1474</v>
      </c>
      <c r="B670" t="s">
        <v>1475</v>
      </c>
      <c r="C670" t="s">
        <v>3159</v>
      </c>
      <c r="D670" t="s">
        <v>117</v>
      </c>
      <c r="E670">
        <v>7061.4562149599997</v>
      </c>
      <c r="F670">
        <v>451.05</v>
      </c>
      <c r="G670">
        <v>6.6678301332777803</v>
      </c>
      <c r="H670">
        <v>15.746157938958399</v>
      </c>
      <c r="I670">
        <v>24.260016906180301</v>
      </c>
      <c r="J670">
        <v>3.94713779190801</v>
      </c>
      <c r="K670">
        <v>412.518927719712</v>
      </c>
      <c r="M670">
        <v>78.571209267899604</v>
      </c>
      <c r="N670">
        <v>0.70443565843389699</v>
      </c>
      <c r="O670">
        <v>3.9020064294423999</v>
      </c>
      <c r="P670">
        <v>38.741925561365697</v>
      </c>
    </row>
    <row r="671" spans="1:17" hidden="1" x14ac:dyDescent="0.3">
      <c r="A671" t="s">
        <v>1476</v>
      </c>
      <c r="B671" t="s">
        <v>1477</v>
      </c>
      <c r="C671" t="s">
        <v>3159</v>
      </c>
      <c r="D671" t="s">
        <v>420</v>
      </c>
      <c r="E671">
        <v>7051.1042240999996</v>
      </c>
      <c r="F671">
        <v>319.5</v>
      </c>
      <c r="G671">
        <v>80.709556600880205</v>
      </c>
      <c r="H671">
        <v>1.9821554216519399</v>
      </c>
      <c r="I671">
        <v>4.4501642971460003</v>
      </c>
      <c r="J671">
        <v>0.69080034395379797</v>
      </c>
      <c r="K671">
        <v>329.77643759144701</v>
      </c>
      <c r="L671">
        <v>283.74008187446498</v>
      </c>
      <c r="M671">
        <v>53.698855216844997</v>
      </c>
      <c r="N671">
        <v>0.40199087197469002</v>
      </c>
      <c r="O671">
        <v>35.524256651017197</v>
      </c>
      <c r="P671">
        <v>124.053295932678</v>
      </c>
      <c r="Q671">
        <v>0.14714930004542101</v>
      </c>
    </row>
    <row r="672" spans="1:17" x14ac:dyDescent="0.3">
      <c r="A672" t="s">
        <v>1478</v>
      </c>
      <c r="B672" t="s">
        <v>1479</v>
      </c>
      <c r="C672" t="s">
        <v>3148</v>
      </c>
      <c r="D672" t="s">
        <v>259</v>
      </c>
      <c r="E672">
        <v>7019.5158738800001</v>
      </c>
      <c r="F672">
        <v>501.5</v>
      </c>
      <c r="G672">
        <v>18.975043094798199</v>
      </c>
      <c r="H672">
        <v>18.823314469832699</v>
      </c>
      <c r="I672">
        <v>34.379299731699199</v>
      </c>
      <c r="J672">
        <v>4.2969815857351996</v>
      </c>
      <c r="K672">
        <v>443.06638388052301</v>
      </c>
      <c r="L672">
        <v>395.13654704300598</v>
      </c>
      <c r="M672">
        <v>85.489217417597999</v>
      </c>
      <c r="N672">
        <v>1.13315272122763</v>
      </c>
      <c r="O672">
        <v>3.5892323030907098</v>
      </c>
      <c r="P672">
        <v>59.713375796178298</v>
      </c>
      <c r="Q672">
        <v>7.8825864493163006E-2</v>
      </c>
    </row>
    <row r="673" spans="1:17" x14ac:dyDescent="0.3">
      <c r="A673" t="s">
        <v>1480</v>
      </c>
      <c r="B673" t="s">
        <v>1481</v>
      </c>
      <c r="C673" t="s">
        <v>3147</v>
      </c>
      <c r="D673" t="s">
        <v>46</v>
      </c>
      <c r="E673">
        <v>7013.3969887499998</v>
      </c>
      <c r="F673">
        <v>513.75</v>
      </c>
      <c r="G673">
        <v>40.142936161988303</v>
      </c>
      <c r="H673">
        <v>5.1923730784006397</v>
      </c>
      <c r="I673">
        <v>11.8293074752445</v>
      </c>
      <c r="J673">
        <v>11.665223748131</v>
      </c>
      <c r="K673">
        <v>509.42773938423198</v>
      </c>
      <c r="L673">
        <v>461.347705722912</v>
      </c>
      <c r="M673">
        <v>66.814817338206197</v>
      </c>
      <c r="N673">
        <v>0.78104982572202997</v>
      </c>
      <c r="O673">
        <v>20.486618004866099</v>
      </c>
      <c r="P673">
        <v>82.4720298348428</v>
      </c>
      <c r="Q673">
        <v>0.193853270225814</v>
      </c>
    </row>
    <row r="674" spans="1:17" hidden="1" x14ac:dyDescent="0.3">
      <c r="A674" t="s">
        <v>1482</v>
      </c>
      <c r="B674" t="s">
        <v>1483</v>
      </c>
      <c r="C674" t="s">
        <v>3159</v>
      </c>
      <c r="D674" t="s">
        <v>371</v>
      </c>
      <c r="E674">
        <v>6999.3124319999997</v>
      </c>
      <c r="F674">
        <v>1174.4000000000001</v>
      </c>
      <c r="G674">
        <v>173.12414004124</v>
      </c>
      <c r="H674">
        <v>30.2758876686881</v>
      </c>
      <c r="I674">
        <v>83.2561208855562</v>
      </c>
      <c r="J674">
        <v>12.4475176593716</v>
      </c>
      <c r="K674">
        <v>969.79507095676502</v>
      </c>
      <c r="L674">
        <v>734.75728696968099</v>
      </c>
      <c r="M674">
        <v>72.486463096817701</v>
      </c>
      <c r="N674">
        <v>0.786046851318423</v>
      </c>
      <c r="O674">
        <v>4.7300749318801101</v>
      </c>
      <c r="P674">
        <v>289.45448516000602</v>
      </c>
      <c r="Q674">
        <v>0.19715128880779001</v>
      </c>
    </row>
    <row r="675" spans="1:17" x14ac:dyDescent="0.3">
      <c r="A675" t="s">
        <v>1484</v>
      </c>
      <c r="B675" t="s">
        <v>1485</v>
      </c>
      <c r="C675" t="s">
        <v>3153</v>
      </c>
      <c r="D675" t="s">
        <v>221</v>
      </c>
      <c r="E675">
        <v>6976.1211073199902</v>
      </c>
      <c r="F675">
        <v>1721.7</v>
      </c>
      <c r="G675">
        <v>40.294883829947402</v>
      </c>
      <c r="H675">
        <v>-5.6484919124263397</v>
      </c>
      <c r="I675">
        <v>17.459394906181601</v>
      </c>
      <c r="J675">
        <v>2.3509432887367501</v>
      </c>
      <c r="K675">
        <v>1750.7774552687799</v>
      </c>
      <c r="L675">
        <v>1621.18024849122</v>
      </c>
      <c r="M675">
        <v>66.122778354951606</v>
      </c>
      <c r="N675">
        <v>0.76581556403231299</v>
      </c>
      <c r="O675">
        <v>37.068014172039199</v>
      </c>
      <c r="P675">
        <v>92.2398392139348</v>
      </c>
      <c r="Q675">
        <v>3.6304755426610998E-2</v>
      </c>
    </row>
    <row r="676" spans="1:17" x14ac:dyDescent="0.3">
      <c r="A676" t="s">
        <v>1486</v>
      </c>
      <c r="B676" t="s">
        <v>1487</v>
      </c>
      <c r="C676" t="s">
        <v>3153</v>
      </c>
      <c r="D676" t="s">
        <v>85</v>
      </c>
      <c r="E676">
        <v>6971.0876319899899</v>
      </c>
      <c r="F676">
        <v>236.1</v>
      </c>
      <c r="G676">
        <v>-51.9482079400766</v>
      </c>
      <c r="H676">
        <v>0.98985541795001797</v>
      </c>
      <c r="I676">
        <v>-26.1352324437728</v>
      </c>
      <c r="J676">
        <v>-2.88004682288723</v>
      </c>
      <c r="K676">
        <v>259.79577517307303</v>
      </c>
      <c r="L676">
        <v>306.67620123789101</v>
      </c>
      <c r="M676">
        <v>41.610950777896498</v>
      </c>
      <c r="N676">
        <v>1.1642502221862601</v>
      </c>
      <c r="O676">
        <v>70.520965692503196</v>
      </c>
      <c r="P676">
        <v>2.98800436205015</v>
      </c>
      <c r="Q676">
        <v>-0.13992613618840999</v>
      </c>
    </row>
    <row r="677" spans="1:17" hidden="1" x14ac:dyDescent="0.3">
      <c r="A677" t="s">
        <v>1488</v>
      </c>
      <c r="B677" t="s">
        <v>1489</v>
      </c>
      <c r="C677" t="s">
        <v>3159</v>
      </c>
      <c r="D677" t="s">
        <v>574</v>
      </c>
      <c r="E677">
        <v>6961.65826663999</v>
      </c>
      <c r="F677">
        <v>3480.4</v>
      </c>
      <c r="G677">
        <v>143.95767686383701</v>
      </c>
      <c r="H677">
        <v>24.400502922525501</v>
      </c>
      <c r="I677">
        <v>99.796127792464105</v>
      </c>
      <c r="J677">
        <v>-1.5328675458152901</v>
      </c>
      <c r="K677">
        <v>3005.61858859415</v>
      </c>
      <c r="L677">
        <v>2192.8221304491299</v>
      </c>
      <c r="M677">
        <v>52.637348914906298</v>
      </c>
      <c r="N677">
        <v>1.4254171081345799</v>
      </c>
      <c r="O677">
        <v>9.8278933455924395</v>
      </c>
      <c r="P677">
        <v>179.78054221346801</v>
      </c>
      <c r="Q677">
        <v>0.213943439838196</v>
      </c>
    </row>
    <row r="678" spans="1:17" x14ac:dyDescent="0.3">
      <c r="A678" t="s">
        <v>1490</v>
      </c>
      <c r="B678" t="s">
        <v>1491</v>
      </c>
      <c r="C678" t="s">
        <v>3144</v>
      </c>
      <c r="D678" t="s">
        <v>24</v>
      </c>
      <c r="E678">
        <v>6933.3405102079996</v>
      </c>
      <c r="F678">
        <v>35.840000000000003</v>
      </c>
      <c r="G678">
        <v>-53.863469255164397</v>
      </c>
      <c r="H678">
        <v>-4.4881165927720801</v>
      </c>
      <c r="I678">
        <v>-36.923762287562397</v>
      </c>
      <c r="J678">
        <v>-2.5950700002997902</v>
      </c>
      <c r="K678">
        <v>37.692518853619802</v>
      </c>
      <c r="L678">
        <v>43.647748628562098</v>
      </c>
      <c r="M678">
        <v>62.367943920010703</v>
      </c>
      <c r="N678">
        <v>1.4885690874179101</v>
      </c>
      <c r="O678">
        <v>75.781249999999901</v>
      </c>
      <c r="P678">
        <v>11.9650109340831</v>
      </c>
      <c r="Q678">
        <v>6.2174500746029003E-2</v>
      </c>
    </row>
    <row r="679" spans="1:17" hidden="1" x14ac:dyDescent="0.3">
      <c r="A679" t="s">
        <v>1492</v>
      </c>
      <c r="B679" t="s">
        <v>1493</v>
      </c>
      <c r="C679" t="s">
        <v>3159</v>
      </c>
      <c r="D679" t="s">
        <v>1494</v>
      </c>
      <c r="E679">
        <v>6927.897978555</v>
      </c>
      <c r="F679">
        <v>543.04999999999995</v>
      </c>
      <c r="G679">
        <v>-27.809597201292402</v>
      </c>
      <c r="H679">
        <v>8.8270257890570392</v>
      </c>
      <c r="I679">
        <v>-13.921508302301</v>
      </c>
      <c r="J679">
        <v>4.3275045741623099</v>
      </c>
      <c r="K679">
        <v>533.490936634425</v>
      </c>
      <c r="L679">
        <v>538.41701657144699</v>
      </c>
      <c r="M679">
        <v>57.2306130294536</v>
      </c>
      <c r="N679">
        <v>0.55707370425801395</v>
      </c>
      <c r="O679">
        <v>21.904060399594801</v>
      </c>
      <c r="P679">
        <v>25.997679814385101</v>
      </c>
      <c r="Q679">
        <v>5.6810694172379002E-2</v>
      </c>
    </row>
    <row r="680" spans="1:17" x14ac:dyDescent="0.3">
      <c r="A680" t="s">
        <v>1495</v>
      </c>
      <c r="B680" t="s">
        <v>1496</v>
      </c>
      <c r="C680" t="s">
        <v>3146</v>
      </c>
      <c r="D680" t="s">
        <v>371</v>
      </c>
      <c r="E680">
        <v>6920.4858846199904</v>
      </c>
      <c r="F680">
        <v>302.35000000000002</v>
      </c>
      <c r="G680">
        <v>-32.560650081184001</v>
      </c>
      <c r="H680">
        <v>15.920265081815501</v>
      </c>
      <c r="I680">
        <v>5.5227885429221901</v>
      </c>
      <c r="J680">
        <v>4.2942107467695401</v>
      </c>
      <c r="K680">
        <v>289.85448780258798</v>
      </c>
      <c r="L680">
        <v>304.88166263117802</v>
      </c>
      <c r="M680">
        <v>67.486719210423502</v>
      </c>
      <c r="N680">
        <v>0.94205929950668998</v>
      </c>
      <c r="O680">
        <v>27.732760046303898</v>
      </c>
      <c r="P680">
        <v>17.121828394344298</v>
      </c>
      <c r="Q680">
        <v>1.0905506741841001E-2</v>
      </c>
    </row>
    <row r="681" spans="1:17" x14ac:dyDescent="0.3">
      <c r="A681" t="s">
        <v>1497</v>
      </c>
      <c r="B681" t="s">
        <v>1498</v>
      </c>
      <c r="C681" t="s">
        <v>3151</v>
      </c>
      <c r="D681" t="s">
        <v>72</v>
      </c>
      <c r="E681">
        <v>6895.7947371399996</v>
      </c>
      <c r="F681">
        <v>336.2</v>
      </c>
      <c r="G681">
        <v>16.325950654763599</v>
      </c>
      <c r="H681">
        <v>2.1464544548961602</v>
      </c>
      <c r="I681">
        <v>51.8530668960151</v>
      </c>
      <c r="J681">
        <v>-0.21305758168911501</v>
      </c>
      <c r="K681">
        <v>325.30280477381399</v>
      </c>
      <c r="L681">
        <v>283.75551069463899</v>
      </c>
      <c r="M681">
        <v>53.681656660747599</v>
      </c>
      <c r="N681">
        <v>0.312316305944007</v>
      </c>
      <c r="O681">
        <v>12.7305175490779</v>
      </c>
      <c r="P681">
        <v>84.725274725274701</v>
      </c>
      <c r="Q681">
        <v>7.8929982069815996E-2</v>
      </c>
    </row>
    <row r="682" spans="1:17" x14ac:dyDescent="0.3">
      <c r="A682" t="s">
        <v>1499</v>
      </c>
      <c r="B682" t="s">
        <v>1500</v>
      </c>
      <c r="C682" t="s">
        <v>3158</v>
      </c>
      <c r="D682" t="s">
        <v>398</v>
      </c>
      <c r="E682">
        <v>6884.5870328999999</v>
      </c>
      <c r="F682">
        <v>1527.25</v>
      </c>
      <c r="G682">
        <v>48.296555594549503</v>
      </c>
      <c r="H682">
        <v>11.4752703269808</v>
      </c>
      <c r="I682">
        <v>16.645934740350199</v>
      </c>
      <c r="J682">
        <v>-2.5317301538189702E-2</v>
      </c>
      <c r="K682">
        <v>1544.60988265777</v>
      </c>
      <c r="L682">
        <v>1440.3276442071599</v>
      </c>
      <c r="M682">
        <v>50.881992342376797</v>
      </c>
      <c r="N682">
        <v>0.84726115661090595</v>
      </c>
      <c r="O682">
        <v>26.095924046488701</v>
      </c>
      <c r="P682">
        <v>68.9622745878969</v>
      </c>
      <c r="Q682">
        <v>7.6929604108775002E-2</v>
      </c>
    </row>
    <row r="683" spans="1:17" x14ac:dyDescent="0.3">
      <c r="A683" t="s">
        <v>1501</v>
      </c>
      <c r="B683" t="s">
        <v>1502</v>
      </c>
      <c r="C683" t="s">
        <v>3144</v>
      </c>
      <c r="D683" t="s">
        <v>567</v>
      </c>
      <c r="E683">
        <v>6883.0263485149899</v>
      </c>
      <c r="F683">
        <v>639.85</v>
      </c>
      <c r="G683">
        <v>-0.57164024973164995</v>
      </c>
      <c r="H683">
        <v>-4.2057935796910204</v>
      </c>
      <c r="I683">
        <v>4.8840518137319302</v>
      </c>
      <c r="J683">
        <v>-2.3089882046572501</v>
      </c>
      <c r="K683">
        <v>688.98928097993303</v>
      </c>
      <c r="L683">
        <v>658.43471161164098</v>
      </c>
      <c r="M683">
        <v>35.600782429349302</v>
      </c>
      <c r="N683">
        <v>0.77398172342620497</v>
      </c>
      <c r="O683">
        <v>24.873017113385899</v>
      </c>
      <c r="P683">
        <v>23.249542521429198</v>
      </c>
    </row>
    <row r="684" spans="1:17" x14ac:dyDescent="0.3">
      <c r="A684" t="s">
        <v>1503</v>
      </c>
      <c r="B684" t="s">
        <v>1504</v>
      </c>
      <c r="C684" t="s">
        <v>3156</v>
      </c>
      <c r="D684" t="s">
        <v>271</v>
      </c>
      <c r="E684">
        <v>6880.4621108459996</v>
      </c>
      <c r="F684">
        <v>178.83</v>
      </c>
      <c r="G684">
        <v>-45.0026005330391</v>
      </c>
      <c r="H684">
        <v>-5.0484366556361602</v>
      </c>
      <c r="I684">
        <v>-18.216388226830102</v>
      </c>
      <c r="J684">
        <v>0.83499843425966902</v>
      </c>
      <c r="K684">
        <v>193.74330052086901</v>
      </c>
      <c r="L684">
        <v>201.337066823345</v>
      </c>
      <c r="M684">
        <v>53.858481725259701</v>
      </c>
      <c r="N684">
        <v>0.96547310799982899</v>
      </c>
      <c r="O684">
        <v>46.507856623609001</v>
      </c>
      <c r="P684">
        <v>16.221485669721101</v>
      </c>
      <c r="Q684">
        <v>9.1380224675674998E-2</v>
      </c>
    </row>
    <row r="685" spans="1:17" x14ac:dyDescent="0.3">
      <c r="A685" t="s">
        <v>1505</v>
      </c>
      <c r="B685" t="s">
        <v>1506</v>
      </c>
      <c r="C685" t="s">
        <v>3153</v>
      </c>
      <c r="D685" t="s">
        <v>114</v>
      </c>
      <c r="E685">
        <v>6815.3357040250003</v>
      </c>
      <c r="F685">
        <v>1430.75</v>
      </c>
      <c r="G685">
        <v>-22.918246721706598</v>
      </c>
      <c r="H685">
        <v>-5.3143516151816899</v>
      </c>
      <c r="I685">
        <v>-1.1794198818897501</v>
      </c>
      <c r="J685">
        <v>-5.1398319050616799</v>
      </c>
      <c r="K685">
        <v>1524.3508333270399</v>
      </c>
      <c r="L685">
        <v>1469.88650774492</v>
      </c>
      <c r="M685">
        <v>23.0033014168588</v>
      </c>
      <c r="N685">
        <v>0.155513812780428</v>
      </c>
      <c r="O685">
        <v>20.237637602655902</v>
      </c>
      <c r="P685">
        <v>14.46</v>
      </c>
      <c r="Q685">
        <v>-0.10715448150070001</v>
      </c>
    </row>
    <row r="686" spans="1:17" x14ac:dyDescent="0.3">
      <c r="A686" t="s">
        <v>1507</v>
      </c>
      <c r="B686" t="s">
        <v>1508</v>
      </c>
      <c r="C686" t="s">
        <v>574</v>
      </c>
      <c r="D686" t="s">
        <v>451</v>
      </c>
      <c r="E686">
        <v>6777.87916124</v>
      </c>
      <c r="F686">
        <v>948.4</v>
      </c>
      <c r="G686">
        <v>-18.8649517100773</v>
      </c>
      <c r="H686">
        <v>11.8311909412775</v>
      </c>
      <c r="I686">
        <v>11.4090643865565</v>
      </c>
      <c r="J686">
        <v>3.4749388245995001</v>
      </c>
      <c r="K686">
        <v>896.62709104201804</v>
      </c>
      <c r="L686">
        <v>870.68935436061099</v>
      </c>
      <c r="M686">
        <v>75.886695663673294</v>
      </c>
      <c r="N686">
        <v>0.97927660953893902</v>
      </c>
      <c r="O686">
        <v>18.937157317587499</v>
      </c>
      <c r="P686">
        <v>38.109800495121497</v>
      </c>
      <c r="Q686">
        <v>0.12411273725011</v>
      </c>
    </row>
    <row r="687" spans="1:17" hidden="1" x14ac:dyDescent="0.3">
      <c r="A687" t="s">
        <v>1509</v>
      </c>
      <c r="B687" t="s">
        <v>1510</v>
      </c>
      <c r="C687" t="s">
        <v>3159</v>
      </c>
      <c r="D687" t="s">
        <v>1056</v>
      </c>
      <c r="E687">
        <v>6746.8437323999997</v>
      </c>
      <c r="F687">
        <v>131</v>
      </c>
      <c r="G687">
        <v>-10.1498060120894</v>
      </c>
      <c r="H687">
        <v>1.7461579389584201</v>
      </c>
      <c r="I687">
        <v>-1.1296117801516301</v>
      </c>
      <c r="K687">
        <v>124.25804268591099</v>
      </c>
      <c r="M687">
        <v>1.05563603616817</v>
      </c>
      <c r="N687">
        <v>1.25</v>
      </c>
      <c r="O687">
        <v>1.0381679389313001</v>
      </c>
      <c r="P687">
        <v>10.548523206751</v>
      </c>
    </row>
    <row r="688" spans="1:17" x14ac:dyDescent="0.3">
      <c r="A688" t="s">
        <v>1511</v>
      </c>
      <c r="B688" t="s">
        <v>1512</v>
      </c>
      <c r="C688" t="s">
        <v>3147</v>
      </c>
      <c r="D688" t="s">
        <v>46</v>
      </c>
      <c r="E688">
        <v>6719.9523685459999</v>
      </c>
      <c r="F688">
        <v>239.38</v>
      </c>
      <c r="G688">
        <v>52.168067231817503</v>
      </c>
      <c r="H688">
        <v>9.0791564321779106</v>
      </c>
      <c r="I688">
        <v>29.137202636601501</v>
      </c>
      <c r="J688">
        <v>-1.2458508420102601</v>
      </c>
      <c r="K688">
        <v>236.60349423982601</v>
      </c>
      <c r="L688">
        <v>211.93117930294599</v>
      </c>
      <c r="M688">
        <v>57.698414283320297</v>
      </c>
      <c r="N688">
        <v>1.00549420939433</v>
      </c>
      <c r="O688">
        <v>18.948951457932999</v>
      </c>
      <c r="P688">
        <v>82.942300343905202</v>
      </c>
      <c r="Q688">
        <v>8.9880646737234005E-2</v>
      </c>
    </row>
    <row r="689" spans="1:17" x14ac:dyDescent="0.3">
      <c r="A689" t="s">
        <v>1513</v>
      </c>
      <c r="B689" t="s">
        <v>1514</v>
      </c>
      <c r="C689" t="s">
        <v>3147</v>
      </c>
      <c r="D689" t="s">
        <v>46</v>
      </c>
      <c r="E689">
        <v>6708.1342584000004</v>
      </c>
      <c r="F689">
        <v>1001.4</v>
      </c>
      <c r="G689">
        <v>-2.2733407890887301</v>
      </c>
      <c r="H689">
        <v>-3.1190971139770798</v>
      </c>
      <c r="I689">
        <v>-26.848743868888999</v>
      </c>
      <c r="J689">
        <v>0.77276961910576503</v>
      </c>
      <c r="K689">
        <v>1072.89380400187</v>
      </c>
      <c r="L689">
        <v>1098.82544421801</v>
      </c>
      <c r="M689">
        <v>53.274379555227199</v>
      </c>
      <c r="N689">
        <v>0.62371095991705505</v>
      </c>
      <c r="O689">
        <v>54.029358897543403</v>
      </c>
      <c r="P689">
        <v>33.912810912008503</v>
      </c>
      <c r="Q689">
        <v>9.5547865416378996E-2</v>
      </c>
    </row>
    <row r="690" spans="1:17" hidden="1" x14ac:dyDescent="0.3">
      <c r="A690" t="s">
        <v>1515</v>
      </c>
      <c r="B690" t="s">
        <v>1516</v>
      </c>
      <c r="C690" t="s">
        <v>3159</v>
      </c>
      <c r="D690" t="s">
        <v>262</v>
      </c>
      <c r="E690">
        <v>6708.0305440000002</v>
      </c>
      <c r="F690">
        <v>686.8</v>
      </c>
      <c r="G690">
        <v>100.689037675576</v>
      </c>
      <c r="H690">
        <v>71.966102952704901</v>
      </c>
      <c r="I690">
        <v>73.659393349608706</v>
      </c>
      <c r="J690">
        <v>18.123324437121099</v>
      </c>
      <c r="K690">
        <v>523.90531526618099</v>
      </c>
      <c r="L690">
        <v>439.34411521909698</v>
      </c>
      <c r="M690">
        <v>84.093941090983094</v>
      </c>
      <c r="N690">
        <v>1.4221636307571901</v>
      </c>
      <c r="O690">
        <v>2.64997087944089</v>
      </c>
      <c r="P690">
        <v>129.871977240398</v>
      </c>
      <c r="Q690">
        <v>0.16966942546171801</v>
      </c>
    </row>
    <row r="691" spans="1:17" x14ac:dyDescent="0.3">
      <c r="A691" t="s">
        <v>1517</v>
      </c>
      <c r="B691" t="s">
        <v>1518</v>
      </c>
      <c r="C691" t="s">
        <v>3153</v>
      </c>
      <c r="D691" t="s">
        <v>1519</v>
      </c>
      <c r="E691">
        <v>6707.8709670400003</v>
      </c>
      <c r="F691">
        <v>251.6</v>
      </c>
      <c r="G691">
        <v>-41.694741763821</v>
      </c>
      <c r="H691">
        <v>-3.1783703629283702</v>
      </c>
      <c r="I691">
        <v>-23.216519108561599</v>
      </c>
      <c r="J691">
        <v>-4.0369593292449597</v>
      </c>
      <c r="K691">
        <v>267.00013187261101</v>
      </c>
      <c r="L691">
        <v>277.83522125445</v>
      </c>
      <c r="M691">
        <v>30.780863560517101</v>
      </c>
      <c r="N691">
        <v>0.75498317173679197</v>
      </c>
      <c r="O691">
        <v>34.916534181240003</v>
      </c>
      <c r="P691">
        <v>1.0441767068273</v>
      </c>
      <c r="Q691">
        <v>8.6466239653419999E-2</v>
      </c>
    </row>
    <row r="692" spans="1:17" hidden="1" x14ac:dyDescent="0.3">
      <c r="A692" t="s">
        <v>1520</v>
      </c>
      <c r="B692" t="s">
        <v>1521</v>
      </c>
      <c r="C692" t="s">
        <v>3159</v>
      </c>
      <c r="D692" t="s">
        <v>310</v>
      </c>
      <c r="E692">
        <v>6698.92330356</v>
      </c>
      <c r="F692">
        <v>558.45000000000005</v>
      </c>
      <c r="G692">
        <v>110.476771344415</v>
      </c>
      <c r="H692">
        <v>12.361451825335401</v>
      </c>
      <c r="I692">
        <v>89.154640313286393</v>
      </c>
      <c r="J692">
        <v>3.0172657153242901</v>
      </c>
      <c r="K692">
        <v>516.42149179164903</v>
      </c>
      <c r="L692">
        <v>405.61471079692899</v>
      </c>
      <c r="M692">
        <v>60.387408343184198</v>
      </c>
      <c r="N692">
        <v>0.47214562730224702</v>
      </c>
      <c r="O692">
        <v>10.824603814128301</v>
      </c>
      <c r="P692">
        <v>169.631519315552</v>
      </c>
      <c r="Q692">
        <v>0.18876492759599101</v>
      </c>
    </row>
    <row r="693" spans="1:17" hidden="1" x14ac:dyDescent="0.3">
      <c r="A693" t="s">
        <v>1522</v>
      </c>
      <c r="B693" t="s">
        <v>1523</v>
      </c>
      <c r="C693" t="s">
        <v>3159</v>
      </c>
      <c r="D693" t="s">
        <v>212</v>
      </c>
      <c r="E693">
        <v>6691.2928425</v>
      </c>
      <c r="F693">
        <v>6043.3</v>
      </c>
      <c r="G693">
        <v>104.39075151332899</v>
      </c>
      <c r="H693">
        <v>-18.176255854145001</v>
      </c>
      <c r="I693">
        <v>51.794079446439902</v>
      </c>
      <c r="J693">
        <v>-7.1747602642908497</v>
      </c>
      <c r="K693">
        <v>5989.91068619014</v>
      </c>
      <c r="L693">
        <v>4824.1684712605802</v>
      </c>
      <c r="M693">
        <v>41.681746608912498</v>
      </c>
      <c r="N693">
        <v>0.85570306950399799</v>
      </c>
      <c r="O693">
        <v>35.8107325467873</v>
      </c>
      <c r="P693">
        <v>129.33854502675399</v>
      </c>
      <c r="Q693">
        <v>0.13296053489423099</v>
      </c>
    </row>
    <row r="694" spans="1:17" hidden="1" x14ac:dyDescent="0.3">
      <c r="A694" t="s">
        <v>1524</v>
      </c>
      <c r="B694" t="s">
        <v>1525</v>
      </c>
      <c r="C694" t="s">
        <v>3159</v>
      </c>
      <c r="D694" t="s">
        <v>108</v>
      </c>
      <c r="E694">
        <v>6688.0970411849903</v>
      </c>
      <c r="F694">
        <v>607.95000000000005</v>
      </c>
      <c r="G694">
        <v>-31.933186030763501</v>
      </c>
      <c r="H694">
        <v>-7.3666240159287897</v>
      </c>
      <c r="I694">
        <v>-22.845768213953701</v>
      </c>
      <c r="J694">
        <v>-5.8206858819409302</v>
      </c>
      <c r="K694">
        <v>691.95583278496804</v>
      </c>
      <c r="L694">
        <v>735.89705967905002</v>
      </c>
      <c r="M694">
        <v>35.482687379470498</v>
      </c>
      <c r="N694">
        <v>0.28819324896374698</v>
      </c>
      <c r="O694">
        <v>55.177234969981001</v>
      </c>
      <c r="P694">
        <v>2.3398703812810502</v>
      </c>
      <c r="Q694">
        <v>6.0137319253863002E-2</v>
      </c>
    </row>
    <row r="695" spans="1:17" hidden="1" x14ac:dyDescent="0.3">
      <c r="A695" t="s">
        <v>1526</v>
      </c>
      <c r="B695" t="s">
        <v>1527</v>
      </c>
      <c r="C695" t="s">
        <v>3159</v>
      </c>
      <c r="D695" t="s">
        <v>262</v>
      </c>
      <c r="E695">
        <v>6658.4176992000002</v>
      </c>
      <c r="F695">
        <v>3029.55</v>
      </c>
      <c r="G695">
        <v>11.150031136772199</v>
      </c>
      <c r="H695">
        <v>8.6390767645197393</v>
      </c>
      <c r="I695">
        <v>-21.399353928901899</v>
      </c>
      <c r="J695">
        <v>-5.5604735326047203</v>
      </c>
      <c r="K695">
        <v>3085.6030253706499</v>
      </c>
      <c r="L695">
        <v>2986.5505401036899</v>
      </c>
      <c r="M695">
        <v>45.776571973634901</v>
      </c>
      <c r="N695">
        <v>1.0893974352441</v>
      </c>
      <c r="O695">
        <v>28.401907874106701</v>
      </c>
      <c r="P695">
        <v>37.298044458543799</v>
      </c>
      <c r="Q695">
        <v>6.1486084089397E-2</v>
      </c>
    </row>
    <row r="696" spans="1:17" hidden="1" x14ac:dyDescent="0.3">
      <c r="A696" t="s">
        <v>1528</v>
      </c>
      <c r="B696" t="s">
        <v>1529</v>
      </c>
      <c r="C696" t="s">
        <v>3159</v>
      </c>
      <c r="D696" t="s">
        <v>1359</v>
      </c>
      <c r="E696">
        <v>6636.6662775300001</v>
      </c>
      <c r="F696">
        <v>1432.57</v>
      </c>
      <c r="G696">
        <v>-11.0236750001415</v>
      </c>
      <c r="H696">
        <v>2.15523194416481</v>
      </c>
      <c r="I696">
        <v>0.134884002365742</v>
      </c>
      <c r="J696">
        <v>-2.48633097396299</v>
      </c>
      <c r="K696">
        <v>1422.06171257186</v>
      </c>
      <c r="L696">
        <v>1385.5538529077101</v>
      </c>
      <c r="M696">
        <v>77.088001342421407</v>
      </c>
      <c r="N696">
        <v>1.3700178007888999</v>
      </c>
      <c r="O696">
        <v>2.96530012495026</v>
      </c>
      <c r="P696">
        <v>12.840770351699399</v>
      </c>
      <c r="Q696">
        <v>-5.5078309021881003E-2</v>
      </c>
    </row>
    <row r="697" spans="1:17" x14ac:dyDescent="0.3">
      <c r="A697" t="s">
        <v>1530</v>
      </c>
      <c r="B697" t="s">
        <v>1531</v>
      </c>
      <c r="C697" t="s">
        <v>3151</v>
      </c>
      <c r="D697" t="s">
        <v>425</v>
      </c>
      <c r="E697">
        <v>6635.4651780169997</v>
      </c>
      <c r="F697">
        <v>213.59</v>
      </c>
      <c r="G697">
        <v>49.975563772331597</v>
      </c>
      <c r="H697">
        <v>5.2590610097450998</v>
      </c>
      <c r="I697">
        <v>9.6145532428595395</v>
      </c>
      <c r="J697">
        <v>3.22352104573118</v>
      </c>
      <c r="K697">
        <v>212.02352331791599</v>
      </c>
      <c r="L697">
        <v>192.232320196941</v>
      </c>
      <c r="M697">
        <v>54.0117067362713</v>
      </c>
      <c r="N697">
        <v>0.951592626345795</v>
      </c>
      <c r="O697">
        <v>7.5237604756776797</v>
      </c>
      <c r="P697">
        <v>68.779138680363403</v>
      </c>
      <c r="Q697">
        <v>0.14748918169765901</v>
      </c>
    </row>
    <row r="698" spans="1:17" x14ac:dyDescent="0.3">
      <c r="A698" t="s">
        <v>1532</v>
      </c>
      <c r="B698" t="s">
        <v>1533</v>
      </c>
      <c r="C698" t="s">
        <v>3148</v>
      </c>
      <c r="D698" t="s">
        <v>51</v>
      </c>
      <c r="E698">
        <v>6625.1082190199904</v>
      </c>
      <c r="F698">
        <v>204.15</v>
      </c>
      <c r="G698">
        <v>-47.3361427856848</v>
      </c>
      <c r="H698">
        <v>2.3090638807433699</v>
      </c>
      <c r="I698">
        <v>-8.8844484221161295</v>
      </c>
      <c r="J698">
        <v>3.9604162839894799</v>
      </c>
      <c r="K698">
        <v>210.078602659826</v>
      </c>
      <c r="L698">
        <v>237.97050562809099</v>
      </c>
      <c r="M698">
        <v>49.742371579396803</v>
      </c>
      <c r="N698">
        <v>1.6160959538933899</v>
      </c>
      <c r="O698">
        <v>131.59441587068301</v>
      </c>
      <c r="P698">
        <v>7.5889328063241104</v>
      </c>
      <c r="Q698">
        <v>-2.2361891044482E-2</v>
      </c>
    </row>
    <row r="699" spans="1:17" x14ac:dyDescent="0.3">
      <c r="A699" t="s">
        <v>1534</v>
      </c>
      <c r="B699" t="s">
        <v>1535</v>
      </c>
      <c r="C699" t="s">
        <v>3158</v>
      </c>
      <c r="D699" t="s">
        <v>499</v>
      </c>
      <c r="E699">
        <v>6620.6583350000001</v>
      </c>
      <c r="F699">
        <v>2043.35</v>
      </c>
      <c r="G699">
        <v>-19.764868632259201</v>
      </c>
      <c r="H699">
        <v>0.986354017389799</v>
      </c>
      <c r="I699">
        <v>-9.27264172124932</v>
      </c>
      <c r="J699">
        <v>-0.246425394842161</v>
      </c>
      <c r="K699">
        <v>2118.0913872839301</v>
      </c>
      <c r="L699">
        <v>2211.2478054861399</v>
      </c>
      <c r="M699">
        <v>53.550546500704797</v>
      </c>
      <c r="N699">
        <v>0.65510843255422602</v>
      </c>
      <c r="O699">
        <v>33.848826681674701</v>
      </c>
      <c r="P699">
        <v>4.7844927053152402</v>
      </c>
      <c r="Q699">
        <v>-8.1212171005309003E-2</v>
      </c>
    </row>
    <row r="700" spans="1:17" x14ac:dyDescent="0.3">
      <c r="A700" t="s">
        <v>1536</v>
      </c>
      <c r="B700" t="s">
        <v>1537</v>
      </c>
      <c r="C700" t="s">
        <v>3154</v>
      </c>
      <c r="D700" t="s">
        <v>1538</v>
      </c>
      <c r="E700">
        <v>6529.84042099</v>
      </c>
      <c r="F700">
        <v>320.89999999999998</v>
      </c>
      <c r="G700">
        <v>-13.973377623526099</v>
      </c>
      <c r="H700">
        <v>1.2913986477556501</v>
      </c>
      <c r="I700">
        <v>-38.419879478590602</v>
      </c>
      <c r="J700">
        <v>7.2586914766475896</v>
      </c>
      <c r="K700">
        <v>345.414074995455</v>
      </c>
      <c r="L700">
        <v>371.96974806796999</v>
      </c>
      <c r="M700">
        <v>62.090631404342602</v>
      </c>
      <c r="N700">
        <v>1.0493933488321501</v>
      </c>
      <c r="O700">
        <v>83.234652539731997</v>
      </c>
      <c r="P700">
        <v>23.660886319845801</v>
      </c>
      <c r="Q700">
        <v>6.1729240035202998E-2</v>
      </c>
    </row>
    <row r="701" spans="1:17" x14ac:dyDescent="0.3">
      <c r="A701" t="s">
        <v>1539</v>
      </c>
      <c r="B701" t="s">
        <v>1540</v>
      </c>
      <c r="C701" t="s">
        <v>3157</v>
      </c>
      <c r="D701" t="s">
        <v>136</v>
      </c>
      <c r="E701">
        <v>6499.2016820400004</v>
      </c>
      <c r="F701">
        <v>220.24</v>
      </c>
      <c r="G701">
        <v>69.710101728496994</v>
      </c>
      <c r="H701">
        <v>-0.36922667642619</v>
      </c>
      <c r="I701">
        <v>22.8236894021402</v>
      </c>
      <c r="J701">
        <v>3.6672648264455101</v>
      </c>
      <c r="K701">
        <v>224.87054466696199</v>
      </c>
      <c r="L701">
        <v>196.717672341335</v>
      </c>
      <c r="M701">
        <v>60.484306754824402</v>
      </c>
      <c r="N701">
        <v>1.2819860867533199</v>
      </c>
      <c r="O701">
        <v>22.5708318198329</v>
      </c>
      <c r="P701">
        <v>104.399071925754</v>
      </c>
      <c r="Q701">
        <v>0.15718504149985499</v>
      </c>
    </row>
    <row r="702" spans="1:17" hidden="1" x14ac:dyDescent="0.3">
      <c r="A702" t="s">
        <v>1541</v>
      </c>
      <c r="B702" t="s">
        <v>1542</v>
      </c>
      <c r="C702" t="s">
        <v>3159</v>
      </c>
      <c r="D702" t="s">
        <v>1359</v>
      </c>
      <c r="E702">
        <v>6496.9056107910001</v>
      </c>
      <c r="F702">
        <v>1204.46</v>
      </c>
      <c r="G702">
        <v>-9.8567138956361493</v>
      </c>
      <c r="H702">
        <v>1.9884836014120599</v>
      </c>
      <c r="I702">
        <v>0.51776690242618795</v>
      </c>
      <c r="J702">
        <v>-2.3187136488375599</v>
      </c>
      <c r="K702">
        <v>1197.99576719624</v>
      </c>
      <c r="L702">
        <v>1163.8566801439199</v>
      </c>
      <c r="M702">
        <v>63.340787818078198</v>
      </c>
      <c r="N702">
        <v>1.8028159470098799</v>
      </c>
      <c r="O702">
        <v>10.0393537352838</v>
      </c>
      <c r="P702">
        <v>10.6745444688456</v>
      </c>
    </row>
    <row r="703" spans="1:17" x14ac:dyDescent="0.3">
      <c r="A703" t="s">
        <v>1543</v>
      </c>
      <c r="B703" t="s">
        <v>1544</v>
      </c>
      <c r="C703" t="s">
        <v>574</v>
      </c>
      <c r="D703" t="s">
        <v>574</v>
      </c>
      <c r="E703">
        <v>6496.86096</v>
      </c>
      <c r="F703">
        <v>324</v>
      </c>
      <c r="G703">
        <v>-25.661348919215101</v>
      </c>
      <c r="H703">
        <v>14.712410159207</v>
      </c>
      <c r="I703">
        <v>-6.28597251020068</v>
      </c>
      <c r="J703">
        <v>-11.818207973437699</v>
      </c>
      <c r="K703">
        <v>318.03163932988599</v>
      </c>
      <c r="L703">
        <v>336.09756295798297</v>
      </c>
      <c r="M703">
        <v>60.465228383868102</v>
      </c>
      <c r="N703">
        <v>2.4233115361171902</v>
      </c>
      <c r="O703">
        <v>34.8611111111111</v>
      </c>
      <c r="P703">
        <v>21.008403361344499</v>
      </c>
      <c r="Q703">
        <v>4.7138108092282999E-2</v>
      </c>
    </row>
    <row r="704" spans="1:17" x14ac:dyDescent="0.3">
      <c r="A704" t="s">
        <v>1545</v>
      </c>
      <c r="B704" t="s">
        <v>1546</v>
      </c>
      <c r="C704" t="s">
        <v>574</v>
      </c>
      <c r="D704" t="s">
        <v>574</v>
      </c>
      <c r="E704">
        <v>6455.5812122999996</v>
      </c>
      <c r="F704">
        <v>325.95</v>
      </c>
      <c r="G704">
        <v>-12.4978681691611</v>
      </c>
      <c r="H704">
        <v>-6.1690070180695704</v>
      </c>
      <c r="I704">
        <v>-12.4194010793485</v>
      </c>
      <c r="J704">
        <v>2.1976746566180898</v>
      </c>
      <c r="K704">
        <v>361.39033996242102</v>
      </c>
      <c r="L704">
        <v>355.50612070655399</v>
      </c>
      <c r="M704">
        <v>40.495803962262897</v>
      </c>
      <c r="N704">
        <v>0.931081863550693</v>
      </c>
      <c r="O704">
        <v>38.257401441938903</v>
      </c>
      <c r="P704">
        <v>27.5983558426306</v>
      </c>
      <c r="Q704">
        <v>2.5233765941774001E-2</v>
      </c>
    </row>
    <row r="705" spans="1:17" x14ac:dyDescent="0.3">
      <c r="A705" t="s">
        <v>1547</v>
      </c>
      <c r="B705" t="s">
        <v>1548</v>
      </c>
      <c r="C705" t="s">
        <v>3150</v>
      </c>
      <c r="D705" t="s">
        <v>221</v>
      </c>
      <c r="E705">
        <v>6438.834360375</v>
      </c>
      <c r="F705">
        <v>469.75</v>
      </c>
      <c r="G705">
        <v>2.7134724900040901</v>
      </c>
      <c r="H705">
        <v>-3.5874499687845698</v>
      </c>
      <c r="I705">
        <v>10.384674216626999</v>
      </c>
      <c r="J705">
        <v>-1.60509506295643</v>
      </c>
      <c r="K705">
        <v>492.86470265544602</v>
      </c>
      <c r="L705">
        <v>477.475777731515</v>
      </c>
      <c r="M705">
        <v>51.799556625535999</v>
      </c>
      <c r="N705">
        <v>0.59472329355907805</v>
      </c>
      <c r="O705">
        <v>36.157530601383698</v>
      </c>
      <c r="P705">
        <v>31.361856823266201</v>
      </c>
      <c r="Q705">
        <v>-9.2156975949859998E-3</v>
      </c>
    </row>
    <row r="706" spans="1:17" x14ac:dyDescent="0.3">
      <c r="A706" t="s">
        <v>1549</v>
      </c>
      <c r="B706" t="s">
        <v>1550</v>
      </c>
      <c r="C706" t="s">
        <v>3158</v>
      </c>
      <c r="D706" t="s">
        <v>398</v>
      </c>
      <c r="E706">
        <v>6427.1968145000001</v>
      </c>
      <c r="F706">
        <v>330.5</v>
      </c>
      <c r="G706">
        <v>24.844682825250299</v>
      </c>
      <c r="H706">
        <v>2.96529374142755</v>
      </c>
      <c r="I706">
        <v>22.242791143336699</v>
      </c>
      <c r="J706">
        <v>4.3033191959253898</v>
      </c>
      <c r="K706">
        <v>326.429175915016</v>
      </c>
      <c r="L706">
        <v>305.68319320017298</v>
      </c>
      <c r="M706">
        <v>62.488974634109702</v>
      </c>
      <c r="N706">
        <v>0.44612899470620099</v>
      </c>
      <c r="O706">
        <v>14.583963691376599</v>
      </c>
      <c r="P706">
        <v>46.758436944937799</v>
      </c>
      <c r="Q706">
        <v>1.0855370806063001E-2</v>
      </c>
    </row>
    <row r="707" spans="1:17" x14ac:dyDescent="0.3">
      <c r="A707" t="s">
        <v>1551</v>
      </c>
      <c r="B707" t="s">
        <v>1552</v>
      </c>
      <c r="C707" t="s">
        <v>3152</v>
      </c>
      <c r="D707" t="s">
        <v>148</v>
      </c>
      <c r="E707">
        <v>6400.4710999999998</v>
      </c>
      <c r="F707">
        <v>341.65</v>
      </c>
      <c r="G707">
        <v>-29.553941543196</v>
      </c>
      <c r="H707">
        <v>7.73361875400545</v>
      </c>
      <c r="I707">
        <v>-28.264040981593499</v>
      </c>
      <c r="J707">
        <v>4.9168347616049797</v>
      </c>
      <c r="K707">
        <v>352.51898348463402</v>
      </c>
      <c r="L707">
        <v>393.88719020111103</v>
      </c>
      <c r="M707">
        <v>66.893771157691305</v>
      </c>
      <c r="N707">
        <v>2.1974903346891899</v>
      </c>
      <c r="O707">
        <v>60.251719596077798</v>
      </c>
      <c r="P707">
        <v>12.0898950131233</v>
      </c>
      <c r="Q707">
        <v>5.8537199062989001E-2</v>
      </c>
    </row>
    <row r="708" spans="1:17" x14ac:dyDescent="0.3">
      <c r="A708" t="s">
        <v>1553</v>
      </c>
      <c r="B708" t="s">
        <v>1554</v>
      </c>
      <c r="C708" t="s">
        <v>3152</v>
      </c>
      <c r="D708" t="s">
        <v>574</v>
      </c>
      <c r="E708">
        <v>6394.5244928250004</v>
      </c>
      <c r="F708">
        <v>364.35</v>
      </c>
      <c r="G708">
        <v>-5.0628324087164902</v>
      </c>
      <c r="H708">
        <v>14.0282013773187</v>
      </c>
      <c r="I708">
        <v>17.332777359654301</v>
      </c>
      <c r="J708">
        <v>21.315171746828799</v>
      </c>
      <c r="K708">
        <v>337.88663975928301</v>
      </c>
      <c r="L708">
        <v>333.88782084994102</v>
      </c>
      <c r="M708">
        <v>72.858901915827701</v>
      </c>
      <c r="N708">
        <v>1.64056634071297</v>
      </c>
      <c r="O708">
        <v>20.296418279127199</v>
      </c>
      <c r="P708">
        <v>46.295924513149899</v>
      </c>
      <c r="Q708">
        <v>0.107722952295571</v>
      </c>
    </row>
    <row r="709" spans="1:17" hidden="1" x14ac:dyDescent="0.3">
      <c r="A709" t="s">
        <v>1555</v>
      </c>
      <c r="B709" t="s">
        <v>1556</v>
      </c>
      <c r="C709" t="s">
        <v>3159</v>
      </c>
      <c r="D709" t="s">
        <v>120</v>
      </c>
      <c r="E709">
        <v>6384.3561460000001</v>
      </c>
      <c r="F709">
        <v>8357.2000000000007</v>
      </c>
      <c r="G709">
        <v>216.78207090067301</v>
      </c>
      <c r="H709">
        <v>13.5389677781258</v>
      </c>
      <c r="I709">
        <v>61.809913000898298</v>
      </c>
      <c r="J709">
        <v>2.4193696158508402</v>
      </c>
      <c r="K709">
        <v>7083.3275120865501</v>
      </c>
      <c r="L709">
        <v>5620.0154919290098</v>
      </c>
      <c r="M709">
        <v>69.284725773376493</v>
      </c>
      <c r="N709">
        <v>0.89551397269129795</v>
      </c>
      <c r="O709">
        <v>4.8574881539271404</v>
      </c>
      <c r="P709">
        <v>277.965718420695</v>
      </c>
      <c r="Q709">
        <v>0.33562836823069803</v>
      </c>
    </row>
    <row r="710" spans="1:17" x14ac:dyDescent="0.3">
      <c r="A710" t="s">
        <v>1557</v>
      </c>
      <c r="B710" t="s">
        <v>1558</v>
      </c>
      <c r="C710" t="s">
        <v>3150</v>
      </c>
      <c r="D710" t="s">
        <v>221</v>
      </c>
      <c r="E710">
        <v>6383.5366936</v>
      </c>
      <c r="F710">
        <v>444.4</v>
      </c>
      <c r="G710">
        <v>-11.7600852310627</v>
      </c>
      <c r="H710">
        <v>4.9883409319202201</v>
      </c>
      <c r="I710">
        <v>14.039800683258999</v>
      </c>
      <c r="J710">
        <v>3.3518229412739999</v>
      </c>
      <c r="K710">
        <v>455.77200648543601</v>
      </c>
      <c r="L710">
        <v>433.195072596297</v>
      </c>
      <c r="M710">
        <v>58.161911480815398</v>
      </c>
      <c r="N710">
        <v>0.43640215461569098</v>
      </c>
      <c r="O710">
        <v>25.9113411341133</v>
      </c>
      <c r="P710">
        <v>63.653102559381303</v>
      </c>
      <c r="Q710">
        <v>0.13333916191886899</v>
      </c>
    </row>
    <row r="711" spans="1:17" x14ac:dyDescent="0.3">
      <c r="A711" t="s">
        <v>1559</v>
      </c>
      <c r="B711" t="s">
        <v>1560</v>
      </c>
      <c r="C711" t="s">
        <v>3146</v>
      </c>
      <c r="D711" t="s">
        <v>125</v>
      </c>
      <c r="E711">
        <v>6375.4342276850002</v>
      </c>
      <c r="F711">
        <v>556.45000000000005</v>
      </c>
      <c r="G711">
        <v>-17.212889382362299</v>
      </c>
      <c r="H711">
        <v>-1.3249437857863799</v>
      </c>
      <c r="I711">
        <v>7.8520438499499203</v>
      </c>
      <c r="J711">
        <v>-1.8871565985605201</v>
      </c>
      <c r="K711">
        <v>581.82919947812002</v>
      </c>
      <c r="L711">
        <v>564.28139618625596</v>
      </c>
      <c r="M711">
        <v>49.572890864877699</v>
      </c>
      <c r="N711">
        <v>0.59373231407531502</v>
      </c>
      <c r="O711">
        <v>23.353401024350699</v>
      </c>
      <c r="P711">
        <v>19.154175588865002</v>
      </c>
      <c r="Q711">
        <v>3.5421221965636997E-2</v>
      </c>
    </row>
    <row r="712" spans="1:17" hidden="1" x14ac:dyDescent="0.3">
      <c r="A712" t="s">
        <v>1561</v>
      </c>
      <c r="B712" t="s">
        <v>1562</v>
      </c>
      <c r="C712" t="s">
        <v>3159</v>
      </c>
      <c r="D712" t="s">
        <v>256</v>
      </c>
      <c r="E712">
        <v>6369.6322590600003</v>
      </c>
      <c r="F712">
        <v>494.2</v>
      </c>
      <c r="G712">
        <v>316.28660922914298</v>
      </c>
      <c r="H712">
        <v>4.0722448954801598</v>
      </c>
      <c r="I712">
        <v>255.72141265329</v>
      </c>
      <c r="J712">
        <v>-4.6594892259339602</v>
      </c>
      <c r="K712">
        <v>465.318356791057</v>
      </c>
      <c r="L712">
        <v>315.60441916408701</v>
      </c>
      <c r="M712">
        <v>59.296983902625001</v>
      </c>
      <c r="N712">
        <v>0.23783700662822899</v>
      </c>
      <c r="O712">
        <v>21.4083367057871</v>
      </c>
      <c r="P712">
        <v>374.280230326295</v>
      </c>
      <c r="Q712">
        <v>0.23752184316032801</v>
      </c>
    </row>
    <row r="713" spans="1:17" hidden="1" x14ac:dyDescent="0.3">
      <c r="A713" t="s">
        <v>1563</v>
      </c>
      <c r="B713" t="s">
        <v>1564</v>
      </c>
      <c r="C713" t="s">
        <v>3159</v>
      </c>
      <c r="D713" t="s">
        <v>46</v>
      </c>
      <c r="E713">
        <v>6347.84</v>
      </c>
      <c r="F713">
        <v>86</v>
      </c>
      <c r="G713">
        <v>-27.7607213459649</v>
      </c>
      <c r="H713">
        <v>-2.6982865054860099</v>
      </c>
      <c r="I713">
        <v>-11.004408109797399</v>
      </c>
      <c r="J713">
        <v>-2.4164985717283498</v>
      </c>
      <c r="K713">
        <v>89.554549315228897</v>
      </c>
      <c r="L713">
        <v>91.268982164178297</v>
      </c>
      <c r="M713">
        <v>53.081674366169402</v>
      </c>
      <c r="N713">
        <v>2.4102564102564101</v>
      </c>
      <c r="O713">
        <v>14.5348837209302</v>
      </c>
      <c r="P713">
        <v>1.1764705882352899</v>
      </c>
    </row>
    <row r="714" spans="1:17" hidden="1" x14ac:dyDescent="0.3">
      <c r="A714" t="s">
        <v>1565</v>
      </c>
      <c r="B714" t="s">
        <v>1566</v>
      </c>
      <c r="C714" t="s">
        <v>3159</v>
      </c>
      <c r="D714" t="s">
        <v>378</v>
      </c>
      <c r="E714">
        <v>6341.2912407599997</v>
      </c>
      <c r="F714">
        <v>6591.6</v>
      </c>
      <c r="G714">
        <v>-0.31755333906793098</v>
      </c>
      <c r="H714">
        <v>-2.2185870400908301</v>
      </c>
      <c r="I714">
        <v>18.5408472580393</v>
      </c>
      <c r="J714">
        <v>5.4679654226879899</v>
      </c>
      <c r="K714">
        <v>6712.7606248053298</v>
      </c>
      <c r="L714">
        <v>6158.7833935764502</v>
      </c>
      <c r="M714">
        <v>48.127958587942203</v>
      </c>
      <c r="N714">
        <v>0.53729512097060805</v>
      </c>
      <c r="O714">
        <v>17.352387887614501</v>
      </c>
      <c r="P714">
        <v>32.271140185415497</v>
      </c>
      <c r="Q714">
        <v>6.9509209931630997E-2</v>
      </c>
    </row>
    <row r="715" spans="1:17" x14ac:dyDescent="0.3">
      <c r="A715" t="s">
        <v>1567</v>
      </c>
      <c r="B715" t="s">
        <v>1568</v>
      </c>
      <c r="C715" t="s">
        <v>3156</v>
      </c>
      <c r="D715" t="s">
        <v>1569</v>
      </c>
      <c r="E715">
        <v>6331.9715161849999</v>
      </c>
      <c r="F715">
        <v>465.65</v>
      </c>
      <c r="G715">
        <v>-1.76152899536295</v>
      </c>
      <c r="H715">
        <v>8.5766022048291592</v>
      </c>
      <c r="I715">
        <v>5.1465246639569102</v>
      </c>
      <c r="J715">
        <v>-6.4622561126461697E-3</v>
      </c>
      <c r="K715">
        <v>466.12909446767799</v>
      </c>
      <c r="L715">
        <v>463.05815677271499</v>
      </c>
      <c r="M715">
        <v>61.537169620559403</v>
      </c>
      <c r="N715">
        <v>0.60374990467544198</v>
      </c>
      <c r="O715">
        <v>23.891334693439202</v>
      </c>
      <c r="P715">
        <v>23.187830687830601</v>
      </c>
    </row>
    <row r="716" spans="1:17" x14ac:dyDescent="0.3">
      <c r="A716" t="s">
        <v>1570</v>
      </c>
      <c r="B716" t="s">
        <v>1571</v>
      </c>
      <c r="C716" t="s">
        <v>3156</v>
      </c>
      <c r="D716" t="s">
        <v>105</v>
      </c>
      <c r="E716">
        <v>6288.7124882500002</v>
      </c>
      <c r="F716">
        <v>1329.5</v>
      </c>
      <c r="G716">
        <v>40.8138685129123</v>
      </c>
      <c r="H716">
        <v>32.692864495420999</v>
      </c>
      <c r="I716">
        <v>53.518400602905999</v>
      </c>
      <c r="J716">
        <v>-3.0934216486514301</v>
      </c>
      <c r="K716">
        <v>1101.03100542232</v>
      </c>
      <c r="L716">
        <v>905.15198084773203</v>
      </c>
      <c r="M716">
        <v>68.7623079263618</v>
      </c>
      <c r="N716">
        <v>1.1452413543483999</v>
      </c>
      <c r="O716">
        <v>4.9266641594584302</v>
      </c>
      <c r="P716">
        <v>113.09504728321799</v>
      </c>
      <c r="Q716">
        <v>3.5399392246692002E-2</v>
      </c>
    </row>
    <row r="717" spans="1:17" x14ac:dyDescent="0.3">
      <c r="A717" t="s">
        <v>1572</v>
      </c>
      <c r="B717" t="s">
        <v>1573</v>
      </c>
      <c r="C717" t="s">
        <v>3144</v>
      </c>
      <c r="D717" t="s">
        <v>24</v>
      </c>
      <c r="E717">
        <v>6286.9308533009998</v>
      </c>
      <c r="F717">
        <v>24.03</v>
      </c>
      <c r="G717">
        <v>-12.802960717590199</v>
      </c>
      <c r="H717">
        <v>5.5565256837523904</v>
      </c>
      <c r="I717">
        <v>-16.941685372805299</v>
      </c>
      <c r="J717">
        <v>-0.19136768167601101</v>
      </c>
      <c r="K717">
        <v>24.014687320717499</v>
      </c>
      <c r="L717">
        <v>25.1972358907651</v>
      </c>
      <c r="M717">
        <v>65.335956018308295</v>
      </c>
      <c r="N717">
        <v>0.90883815792930001</v>
      </c>
      <c r="O717">
        <v>53.482001945008001</v>
      </c>
      <c r="P717">
        <v>8.0967727854731599</v>
      </c>
      <c r="Q717">
        <v>0.11135712040494999</v>
      </c>
    </row>
    <row r="718" spans="1:17" hidden="1" x14ac:dyDescent="0.3">
      <c r="A718" t="s">
        <v>1574</v>
      </c>
      <c r="B718" t="s">
        <v>1575</v>
      </c>
      <c r="C718" t="s">
        <v>3159</v>
      </c>
      <c r="E718">
        <v>6266.1528877000001</v>
      </c>
      <c r="F718">
        <v>113</v>
      </c>
      <c r="G718">
        <v>-21.972970060317401</v>
      </c>
      <c r="I718">
        <v>-6.2217994141452904</v>
      </c>
      <c r="M718">
        <v>50</v>
      </c>
      <c r="N718">
        <v>1</v>
      </c>
      <c r="O718">
        <v>1.76991150442478</v>
      </c>
      <c r="P718">
        <v>0</v>
      </c>
    </row>
    <row r="719" spans="1:17" x14ac:dyDescent="0.3">
      <c r="A719" t="s">
        <v>1576</v>
      </c>
      <c r="B719" t="s">
        <v>1577</v>
      </c>
      <c r="C719" t="s">
        <v>3152</v>
      </c>
      <c r="D719" t="s">
        <v>1368</v>
      </c>
      <c r="E719">
        <v>6236.1805545899997</v>
      </c>
      <c r="F719">
        <v>963.9</v>
      </c>
      <c r="G719">
        <v>-27.440167634163899</v>
      </c>
      <c r="H719">
        <v>7.7672846995217997</v>
      </c>
      <c r="I719">
        <v>40.019242421581701</v>
      </c>
      <c r="J719">
        <v>-2.3666564052555299</v>
      </c>
      <c r="K719">
        <v>920.05890912898599</v>
      </c>
      <c r="L719">
        <v>846.32967964761599</v>
      </c>
      <c r="M719">
        <v>63.983564124254201</v>
      </c>
      <c r="N719">
        <v>0.86693069734856898</v>
      </c>
      <c r="O719">
        <v>9.4460006224712192</v>
      </c>
      <c r="P719">
        <v>57.912844036697201</v>
      </c>
      <c r="Q719">
        <v>0.133572673172278</v>
      </c>
    </row>
    <row r="720" spans="1:17" hidden="1" x14ac:dyDescent="0.3">
      <c r="A720" t="s">
        <v>1578</v>
      </c>
      <c r="B720" t="s">
        <v>1579</v>
      </c>
      <c r="C720" t="s">
        <v>3159</v>
      </c>
      <c r="D720" t="s">
        <v>961</v>
      </c>
      <c r="E720">
        <v>6235.0114030000004</v>
      </c>
      <c r="F720">
        <v>484.6</v>
      </c>
      <c r="G720">
        <v>36.760600190145901</v>
      </c>
      <c r="H720">
        <v>4.7930329389584196</v>
      </c>
      <c r="I720">
        <v>46.673774508527003</v>
      </c>
      <c r="J720">
        <v>-7.2309315614190801</v>
      </c>
      <c r="K720">
        <v>464.87380254081103</v>
      </c>
      <c r="L720">
        <v>417.579684958418</v>
      </c>
      <c r="M720">
        <v>61.494539334316897</v>
      </c>
      <c r="N720">
        <v>1.0566059192528601</v>
      </c>
      <c r="O720">
        <v>18.644242674370599</v>
      </c>
      <c r="P720">
        <v>70.784140969163005</v>
      </c>
    </row>
    <row r="721" spans="1:17" x14ac:dyDescent="0.3">
      <c r="A721" t="s">
        <v>1580</v>
      </c>
      <c r="B721" t="s">
        <v>1581</v>
      </c>
      <c r="C721" t="s">
        <v>3152</v>
      </c>
      <c r="D721" t="s">
        <v>117</v>
      </c>
      <c r="E721">
        <v>6218.5260184199997</v>
      </c>
      <c r="F721">
        <v>572.15</v>
      </c>
      <c r="G721">
        <v>-7.3503435221511904</v>
      </c>
      <c r="H721">
        <v>-6.7155686445583198</v>
      </c>
      <c r="I721">
        <v>-7.1782472106551998</v>
      </c>
      <c r="J721">
        <v>-2.4164985717283498</v>
      </c>
      <c r="K721">
        <v>637.68552042530996</v>
      </c>
      <c r="L721">
        <v>619.62369463134405</v>
      </c>
      <c r="M721">
        <v>39.0836215402961</v>
      </c>
      <c r="N721">
        <v>1.34230016015834</v>
      </c>
      <c r="O721">
        <v>47.103032421567697</v>
      </c>
      <c r="P721">
        <v>22.371938830071599</v>
      </c>
      <c r="Q721">
        <v>5.8819306907447001E-2</v>
      </c>
    </row>
    <row r="722" spans="1:17" x14ac:dyDescent="0.3">
      <c r="A722" t="s">
        <v>1582</v>
      </c>
      <c r="B722" t="s">
        <v>1583</v>
      </c>
      <c r="C722" t="s">
        <v>3152</v>
      </c>
      <c r="D722" t="s">
        <v>120</v>
      </c>
      <c r="E722">
        <v>6205.0386549599998</v>
      </c>
      <c r="F722">
        <v>938.05</v>
      </c>
      <c r="G722">
        <v>60.730906204885599</v>
      </c>
      <c r="H722">
        <v>57.697616756412501</v>
      </c>
      <c r="I722">
        <v>88.889831535994901</v>
      </c>
      <c r="J722">
        <v>2.6026274280398001</v>
      </c>
      <c r="K722">
        <v>685.75532233532897</v>
      </c>
      <c r="L722">
        <v>574.11685230139403</v>
      </c>
      <c r="M722">
        <v>87.351533633096395</v>
      </c>
      <c r="N722">
        <v>1.1472330892223901</v>
      </c>
      <c r="O722">
        <v>0.61297372208304302</v>
      </c>
      <c r="P722">
        <v>120.717647058823</v>
      </c>
    </row>
    <row r="723" spans="1:17" x14ac:dyDescent="0.3">
      <c r="A723" t="s">
        <v>1584</v>
      </c>
      <c r="B723" t="s">
        <v>1585</v>
      </c>
      <c r="C723" t="s">
        <v>3144</v>
      </c>
      <c r="D723" t="s">
        <v>491</v>
      </c>
      <c r="E723">
        <v>6145.0643583999999</v>
      </c>
      <c r="F723">
        <v>281.60000000000002</v>
      </c>
      <c r="G723">
        <v>-36.121282998748903</v>
      </c>
      <c r="H723">
        <v>1.2822404131852201</v>
      </c>
      <c r="I723">
        <v>-12.624631401074501</v>
      </c>
      <c r="J723">
        <v>4.0529004358070004</v>
      </c>
      <c r="K723">
        <v>292.88472058614798</v>
      </c>
      <c r="L723">
        <v>306.109466037027</v>
      </c>
      <c r="M723">
        <v>50.120601084239198</v>
      </c>
      <c r="N723">
        <v>0.657412504017305</v>
      </c>
      <c r="O723">
        <v>43.920454545454497</v>
      </c>
      <c r="P723">
        <v>7.8513979318268703</v>
      </c>
      <c r="Q723">
        <v>5.1216574634939997E-2</v>
      </c>
    </row>
    <row r="724" spans="1:17" x14ac:dyDescent="0.3">
      <c r="A724" t="s">
        <v>1586</v>
      </c>
      <c r="B724" t="s">
        <v>1587</v>
      </c>
      <c r="C724" t="s">
        <v>3156</v>
      </c>
      <c r="D724" t="s">
        <v>451</v>
      </c>
      <c r="E724">
        <v>6130.5597738400002</v>
      </c>
      <c r="F724">
        <v>1135.0999999999999</v>
      </c>
      <c r="G724">
        <v>-34.788462768194002</v>
      </c>
      <c r="H724">
        <v>-3.7978151708573402</v>
      </c>
      <c r="I724">
        <v>11.8364374406813</v>
      </c>
      <c r="J724">
        <v>-1.13912630895463</v>
      </c>
      <c r="K724">
        <v>1167.81122627593</v>
      </c>
      <c r="L724">
        <v>1156.81688846722</v>
      </c>
      <c r="M724">
        <v>56.401216033686197</v>
      </c>
      <c r="N724">
        <v>0.47342235343518602</v>
      </c>
      <c r="O724">
        <v>24.024315038322602</v>
      </c>
      <c r="P724">
        <v>21.622200792885401</v>
      </c>
      <c r="Q724">
        <v>-4.7552005978460002E-2</v>
      </c>
    </row>
    <row r="725" spans="1:17" hidden="1" x14ac:dyDescent="0.3">
      <c r="A725" t="s">
        <v>1588</v>
      </c>
      <c r="B725" t="s">
        <v>1589</v>
      </c>
      <c r="C725" t="s">
        <v>3159</v>
      </c>
      <c r="D725" t="s">
        <v>249</v>
      </c>
      <c r="E725">
        <v>6120.9145413899996</v>
      </c>
      <c r="F725">
        <v>498.3</v>
      </c>
      <c r="G725">
        <v>79.298680699668395</v>
      </c>
      <c r="H725">
        <v>20.5241373702953</v>
      </c>
      <c r="I725">
        <v>68.658401208267605</v>
      </c>
      <c r="J725">
        <v>9.5091655486684008</v>
      </c>
      <c r="K725">
        <v>429.00791421250398</v>
      </c>
      <c r="L725">
        <v>350.618332971521</v>
      </c>
      <c r="M725">
        <v>79.448177870003207</v>
      </c>
      <c r="N725">
        <v>0.40193905354763598</v>
      </c>
      <c r="O725">
        <v>2.3479831426851101</v>
      </c>
      <c r="P725">
        <v>140.31830238726701</v>
      </c>
    </row>
    <row r="726" spans="1:17" hidden="1" x14ac:dyDescent="0.3">
      <c r="A726" t="s">
        <v>1590</v>
      </c>
      <c r="B726" t="s">
        <v>1591</v>
      </c>
      <c r="C726" t="s">
        <v>3159</v>
      </c>
      <c r="D726" t="s">
        <v>46</v>
      </c>
      <c r="E726">
        <v>6111.7625425750002</v>
      </c>
      <c r="F726">
        <v>565.85</v>
      </c>
      <c r="G726">
        <v>554.70705871961798</v>
      </c>
      <c r="H726">
        <v>19.235869873114801</v>
      </c>
      <c r="I726">
        <v>61.290460451703098</v>
      </c>
      <c r="J726">
        <v>-11.492931692747399</v>
      </c>
      <c r="K726">
        <v>573.58809530397605</v>
      </c>
      <c r="L726">
        <v>443.45139396178001</v>
      </c>
      <c r="M726">
        <v>44.2657164945388</v>
      </c>
      <c r="N726">
        <v>1.3163629133449899</v>
      </c>
      <c r="O726">
        <v>33.247327030131601</v>
      </c>
      <c r="P726">
        <v>664.55884339954002</v>
      </c>
    </row>
    <row r="727" spans="1:17" hidden="1" x14ac:dyDescent="0.3">
      <c r="A727" t="s">
        <v>1592</v>
      </c>
      <c r="B727" t="s">
        <v>1593</v>
      </c>
      <c r="C727" t="s">
        <v>3159</v>
      </c>
      <c r="D727" t="s">
        <v>1594</v>
      </c>
      <c r="E727">
        <v>6104.9356541790003</v>
      </c>
      <c r="F727">
        <v>47.48</v>
      </c>
      <c r="G727">
        <v>8.63099523430418</v>
      </c>
      <c r="H727">
        <v>9.7229021250049392</v>
      </c>
      <c r="I727">
        <v>44.1245297686811</v>
      </c>
      <c r="J727">
        <v>0.73835590505458204</v>
      </c>
      <c r="K727">
        <v>45.628820432171601</v>
      </c>
      <c r="L727">
        <v>39.700137588320402</v>
      </c>
      <c r="M727">
        <v>48.390337940062601</v>
      </c>
      <c r="N727">
        <v>0.472862520772037</v>
      </c>
      <c r="O727">
        <v>15.3117101937658</v>
      </c>
      <c r="P727">
        <v>73.919413919413898</v>
      </c>
    </row>
    <row r="728" spans="1:17" x14ac:dyDescent="0.3">
      <c r="A728" t="s">
        <v>1595</v>
      </c>
      <c r="B728" t="s">
        <v>1596</v>
      </c>
      <c r="C728" t="s">
        <v>3148</v>
      </c>
      <c r="D728" t="s">
        <v>51</v>
      </c>
      <c r="E728">
        <v>6095.3648579999999</v>
      </c>
      <c r="F728">
        <v>757.35</v>
      </c>
      <c r="G728">
        <v>160.739769504279</v>
      </c>
      <c r="H728">
        <v>44.034400669679002</v>
      </c>
      <c r="I728">
        <v>104.096234903865</v>
      </c>
      <c r="J728">
        <v>11.6076710498072</v>
      </c>
      <c r="K728">
        <v>630.12277741493801</v>
      </c>
      <c r="L728">
        <v>488.096192542702</v>
      </c>
      <c r="M728">
        <v>63.556990545404098</v>
      </c>
      <c r="N728">
        <v>2.43044040799859</v>
      </c>
      <c r="O728">
        <v>10.041592394533501</v>
      </c>
      <c r="P728">
        <v>181.647452584603</v>
      </c>
      <c r="Q728">
        <v>4.2680880269344003E-2</v>
      </c>
    </row>
    <row r="729" spans="1:17" hidden="1" x14ac:dyDescent="0.3">
      <c r="A729" t="s">
        <v>1597</v>
      </c>
      <c r="B729" t="s">
        <v>1598</v>
      </c>
      <c r="C729" t="s">
        <v>3159</v>
      </c>
      <c r="D729" t="s">
        <v>574</v>
      </c>
      <c r="E729">
        <v>6033.6302138999999</v>
      </c>
      <c r="F729">
        <v>2384.1</v>
      </c>
      <c r="G729">
        <v>113.971786664032</v>
      </c>
      <c r="H729">
        <v>14.2434385113677</v>
      </c>
      <c r="I729">
        <v>99.679180731619894</v>
      </c>
      <c r="J729">
        <v>1.07709687392186</v>
      </c>
      <c r="K729">
        <v>2129.63597447958</v>
      </c>
      <c r="L729">
        <v>1646.5034605012499</v>
      </c>
      <c r="M729">
        <v>67.132912461671495</v>
      </c>
      <c r="N729">
        <v>1.6619801671293599</v>
      </c>
      <c r="O729">
        <v>3.60303678536975</v>
      </c>
      <c r="P729">
        <v>164.9</v>
      </c>
      <c r="Q729">
        <v>0.18385970776736099</v>
      </c>
    </row>
    <row r="730" spans="1:17" hidden="1" x14ac:dyDescent="0.3">
      <c r="A730" t="s">
        <v>1599</v>
      </c>
      <c r="B730" t="s">
        <v>1600</v>
      </c>
      <c r="C730" t="s">
        <v>3159</v>
      </c>
      <c r="D730" t="s">
        <v>262</v>
      </c>
      <c r="E730">
        <v>5941.6811361</v>
      </c>
      <c r="F730">
        <v>1293</v>
      </c>
      <c r="G730">
        <v>267.29800512195499</v>
      </c>
      <c r="H730">
        <v>44.328605621657999</v>
      </c>
      <c r="I730">
        <v>103.57912199336199</v>
      </c>
      <c r="J730">
        <v>15.2462500720329</v>
      </c>
      <c r="K730">
        <v>1041.40716506136</v>
      </c>
      <c r="L730">
        <v>819.18547664372704</v>
      </c>
      <c r="M730">
        <v>79.008318878508206</v>
      </c>
      <c r="N730">
        <v>1.13526368798052</v>
      </c>
      <c r="O730">
        <v>4.4083526682134604</v>
      </c>
      <c r="P730">
        <v>317.50080723280502</v>
      </c>
      <c r="Q730">
        <v>0.12490434681355</v>
      </c>
    </row>
    <row r="731" spans="1:17" hidden="1" x14ac:dyDescent="0.3">
      <c r="A731" t="s">
        <v>1601</v>
      </c>
      <c r="B731" t="s">
        <v>1602</v>
      </c>
      <c r="C731" t="s">
        <v>3159</v>
      </c>
      <c r="D731" t="s">
        <v>46</v>
      </c>
      <c r="E731">
        <v>5891.6083990199904</v>
      </c>
      <c r="F731">
        <v>338.2</v>
      </c>
      <c r="G731">
        <v>-33.795572010796597</v>
      </c>
      <c r="H731">
        <v>-1.0594824157442799</v>
      </c>
      <c r="I731">
        <v>-17.0359980032799</v>
      </c>
      <c r="J731">
        <v>2.7092875917936499</v>
      </c>
      <c r="K731">
        <v>350.45481283416001</v>
      </c>
      <c r="M731">
        <v>61.996540839527398</v>
      </c>
      <c r="N731">
        <v>0.65334979496739598</v>
      </c>
      <c r="O731">
        <v>25.6061502069781</v>
      </c>
      <c r="P731">
        <v>15.4266211604095</v>
      </c>
    </row>
    <row r="732" spans="1:17" hidden="1" x14ac:dyDescent="0.3">
      <c r="A732" t="s">
        <v>1603</v>
      </c>
      <c r="B732" t="s">
        <v>1604</v>
      </c>
      <c r="C732" t="s">
        <v>3159</v>
      </c>
      <c r="D732" t="s">
        <v>249</v>
      </c>
      <c r="E732">
        <v>5873.6672099999996</v>
      </c>
      <c r="F732">
        <v>3029.85</v>
      </c>
      <c r="G732">
        <v>289.63285716615002</v>
      </c>
      <c r="H732">
        <v>7.0085860052414501</v>
      </c>
      <c r="I732">
        <v>111.618753937081</v>
      </c>
      <c r="J732">
        <v>-1.2503760955505701</v>
      </c>
      <c r="K732">
        <v>2921.3517430766501</v>
      </c>
      <c r="L732">
        <v>2207.4403541177899</v>
      </c>
      <c r="M732">
        <v>48.648377219398803</v>
      </c>
      <c r="N732">
        <v>0.501871292656903</v>
      </c>
      <c r="O732">
        <v>18.058649768140299</v>
      </c>
      <c r="P732">
        <v>337.93452337934502</v>
      </c>
      <c r="Q732">
        <v>0.32642291306592602</v>
      </c>
    </row>
    <row r="733" spans="1:17" x14ac:dyDescent="0.3">
      <c r="A733" t="s">
        <v>1605</v>
      </c>
      <c r="B733" t="s">
        <v>1606</v>
      </c>
      <c r="C733" t="s">
        <v>3150</v>
      </c>
      <c r="D733" t="s">
        <v>221</v>
      </c>
      <c r="E733">
        <v>5856.4059789000003</v>
      </c>
      <c r="F733">
        <v>480.5</v>
      </c>
      <c r="G733">
        <v>18.733090430069499</v>
      </c>
      <c r="H733">
        <v>7.7394615103869997</v>
      </c>
      <c r="I733">
        <v>4.5236831077516504</v>
      </c>
      <c r="J733">
        <v>2.6388111627849198</v>
      </c>
      <c r="K733">
        <v>467.77115297418499</v>
      </c>
      <c r="L733">
        <v>445.52265345007402</v>
      </c>
      <c r="M733">
        <v>71.488444339270998</v>
      </c>
      <c r="N733">
        <v>0.48154977288329098</v>
      </c>
      <c r="O733">
        <v>12.9032258064516</v>
      </c>
      <c r="P733">
        <v>46.493902439024303</v>
      </c>
      <c r="Q733">
        <v>0.16867994659393501</v>
      </c>
    </row>
    <row r="734" spans="1:17" hidden="1" x14ac:dyDescent="0.3">
      <c r="A734" t="s">
        <v>1607</v>
      </c>
      <c r="B734" t="s">
        <v>1608</v>
      </c>
      <c r="C734" t="s">
        <v>3156</v>
      </c>
      <c r="D734" t="s">
        <v>51</v>
      </c>
      <c r="E734">
        <v>5853.6086316949904</v>
      </c>
      <c r="F734">
        <v>1327.5</v>
      </c>
      <c r="G734">
        <v>-4.7538692023257401</v>
      </c>
      <c r="H734">
        <v>0.69517403913732401</v>
      </c>
      <c r="I734">
        <v>25.225670460766199</v>
      </c>
      <c r="J734">
        <v>-3.6037403745494498</v>
      </c>
      <c r="K734">
        <v>1358.3005661756599</v>
      </c>
      <c r="M734">
        <v>46.859181428047499</v>
      </c>
      <c r="N734">
        <v>1.6633696340175901</v>
      </c>
      <c r="O734">
        <v>19.340866290018798</v>
      </c>
      <c r="P734">
        <v>36.855670103092699</v>
      </c>
    </row>
    <row r="735" spans="1:17" x14ac:dyDescent="0.3">
      <c r="A735" t="s">
        <v>1609</v>
      </c>
      <c r="B735" t="s">
        <v>1610</v>
      </c>
      <c r="C735" t="s">
        <v>3158</v>
      </c>
      <c r="D735" t="s">
        <v>398</v>
      </c>
      <c r="E735">
        <v>5842.2981656000002</v>
      </c>
      <c r="F735">
        <v>119.09</v>
      </c>
      <c r="G735">
        <v>42.987917696640899</v>
      </c>
      <c r="H735">
        <v>15.268323037416</v>
      </c>
      <c r="I735">
        <v>8.6132474498870799</v>
      </c>
      <c r="J735">
        <v>6.50941356527834</v>
      </c>
      <c r="K735">
        <v>117.197889272742</v>
      </c>
      <c r="L735">
        <v>114.877712213972</v>
      </c>
      <c r="M735">
        <v>68.691286666969702</v>
      </c>
      <c r="N735">
        <v>0.97098044545963802</v>
      </c>
      <c r="O735">
        <v>42.707196238139197</v>
      </c>
      <c r="P735">
        <v>70.983488872936107</v>
      </c>
      <c r="Q735">
        <v>8.4274962493590996E-2</v>
      </c>
    </row>
    <row r="736" spans="1:17" x14ac:dyDescent="0.3">
      <c r="A736" t="s">
        <v>1611</v>
      </c>
      <c r="B736" t="s">
        <v>1612</v>
      </c>
      <c r="C736" t="s">
        <v>3152</v>
      </c>
      <c r="D736" t="s">
        <v>262</v>
      </c>
      <c r="E736">
        <v>5834.9579292899998</v>
      </c>
      <c r="F736">
        <v>2573.5500000000002</v>
      </c>
      <c r="G736">
        <v>-0.72838339149720699</v>
      </c>
      <c r="H736">
        <v>-11.957212771316501</v>
      </c>
      <c r="I736">
        <v>5.6298588316932898</v>
      </c>
      <c r="J736">
        <v>-4.7679267044064897</v>
      </c>
      <c r="K736">
        <v>2907.7522229358301</v>
      </c>
      <c r="L736">
        <v>2771.1126105324902</v>
      </c>
      <c r="M736">
        <v>39.725173441528597</v>
      </c>
      <c r="N736">
        <v>0.92773796648170603</v>
      </c>
      <c r="O736">
        <v>52.8239202657807</v>
      </c>
      <c r="P736">
        <v>67.931484502446907</v>
      </c>
      <c r="Q736">
        <v>0.112725427644624</v>
      </c>
    </row>
    <row r="737" spans="1:17" hidden="1" x14ac:dyDescent="0.3">
      <c r="A737" t="s">
        <v>1613</v>
      </c>
      <c r="B737" t="s">
        <v>1614</v>
      </c>
      <c r="C737" t="s">
        <v>3159</v>
      </c>
      <c r="D737" t="s">
        <v>51</v>
      </c>
      <c r="E737">
        <v>5826.4278412499998</v>
      </c>
      <c r="F737">
        <v>827.55</v>
      </c>
      <c r="G737">
        <v>76.590990913173698</v>
      </c>
      <c r="H737">
        <v>12.500801399147999</v>
      </c>
      <c r="I737">
        <v>47.738429153627202</v>
      </c>
      <c r="J737">
        <v>-5.46919597380895</v>
      </c>
      <c r="K737">
        <v>779.17012116955505</v>
      </c>
      <c r="L737">
        <v>622.35000606216499</v>
      </c>
      <c r="M737">
        <v>32.271064044718798</v>
      </c>
      <c r="N737">
        <v>0.54703192108479404</v>
      </c>
      <c r="O737">
        <v>13.3405836505347</v>
      </c>
      <c r="P737">
        <v>106.60342029709101</v>
      </c>
      <c r="Q737">
        <v>0.124070605809508</v>
      </c>
    </row>
    <row r="738" spans="1:17" x14ac:dyDescent="0.3">
      <c r="A738" t="s">
        <v>1615</v>
      </c>
      <c r="B738" t="s">
        <v>1616</v>
      </c>
      <c r="C738" t="s">
        <v>3156</v>
      </c>
      <c r="D738" t="s">
        <v>915</v>
      </c>
      <c r="E738">
        <v>5785.7126177699902</v>
      </c>
      <c r="F738">
        <v>16.324999999999999</v>
      </c>
      <c r="G738">
        <v>-36.623084183793402</v>
      </c>
      <c r="H738">
        <v>11.3466950319426</v>
      </c>
      <c r="I738">
        <v>-29.078511935482702</v>
      </c>
      <c r="J738">
        <v>7.22084192524947</v>
      </c>
      <c r="K738">
        <v>16.774419242493799</v>
      </c>
      <c r="L738">
        <v>19.456813547074301</v>
      </c>
      <c r="M738">
        <v>58.320545513105699</v>
      </c>
      <c r="N738">
        <v>0.44890156086034999</v>
      </c>
      <c r="O738">
        <v>65.390505359877494</v>
      </c>
      <c r="P738">
        <v>14.924322421682399</v>
      </c>
      <c r="Q738">
        <v>3.6963032481870002E-3</v>
      </c>
    </row>
    <row r="739" spans="1:17" x14ac:dyDescent="0.3">
      <c r="A739" t="s">
        <v>1617</v>
      </c>
      <c r="B739" t="s">
        <v>1618</v>
      </c>
      <c r="C739" t="s">
        <v>3150</v>
      </c>
      <c r="D739" t="s">
        <v>221</v>
      </c>
      <c r="E739">
        <v>5780.812474935</v>
      </c>
      <c r="F739">
        <v>2013.95</v>
      </c>
      <c r="G739">
        <v>37.506516748069998</v>
      </c>
      <c r="H739">
        <v>3.56933476213525</v>
      </c>
      <c r="I739">
        <v>22.7329206864828</v>
      </c>
      <c r="J739">
        <v>2.4095626732257398</v>
      </c>
      <c r="K739">
        <v>2174.2961592341799</v>
      </c>
      <c r="L739">
        <v>1985.7854514983201</v>
      </c>
      <c r="M739">
        <v>46.744996577277497</v>
      </c>
      <c r="N739">
        <v>0.82586265223274702</v>
      </c>
      <c r="O739">
        <v>46.582586459445302</v>
      </c>
      <c r="P739">
        <v>79.816964285714207</v>
      </c>
      <c r="Q739">
        <v>9.4536202959497995E-2</v>
      </c>
    </row>
    <row r="740" spans="1:17" x14ac:dyDescent="0.3">
      <c r="A740" t="s">
        <v>1619</v>
      </c>
      <c r="B740" t="s">
        <v>1620</v>
      </c>
      <c r="C740" t="s">
        <v>3152</v>
      </c>
      <c r="D740" t="s">
        <v>1621</v>
      </c>
      <c r="E740">
        <v>5773.062130325</v>
      </c>
      <c r="F740">
        <v>442.15</v>
      </c>
      <c r="G740">
        <v>-13.3527173616576</v>
      </c>
      <c r="H740">
        <v>9.1076739739438306</v>
      </c>
      <c r="I740">
        <v>-12.5786989107698</v>
      </c>
      <c r="J740">
        <v>-1.99609179977063</v>
      </c>
      <c r="K740">
        <v>458.75149988831998</v>
      </c>
      <c r="L740">
        <v>485.86428829010998</v>
      </c>
      <c r="M740">
        <v>49.017502112850003</v>
      </c>
      <c r="N740">
        <v>0.53009069834215305</v>
      </c>
      <c r="O740">
        <v>51.385276489878997</v>
      </c>
      <c r="P740">
        <v>9.7691161866931395</v>
      </c>
      <c r="Q740">
        <v>-4.6772124410152001E-2</v>
      </c>
    </row>
    <row r="741" spans="1:17" hidden="1" x14ac:dyDescent="0.3">
      <c r="A741" t="s">
        <v>1622</v>
      </c>
      <c r="B741" t="s">
        <v>1623</v>
      </c>
      <c r="C741" t="s">
        <v>3159</v>
      </c>
      <c r="D741" t="s">
        <v>51</v>
      </c>
      <c r="E741">
        <v>5751.1053645000002</v>
      </c>
      <c r="F741">
        <v>1005</v>
      </c>
      <c r="G741">
        <v>68.0465445636044</v>
      </c>
      <c r="H741">
        <v>47.274032876498502</v>
      </c>
      <c r="I741">
        <v>101.54439129124</v>
      </c>
      <c r="J741">
        <v>7.0497814970001604</v>
      </c>
      <c r="K741">
        <v>838.22503709085095</v>
      </c>
      <c r="L741">
        <v>638.89756631293903</v>
      </c>
      <c r="M741">
        <v>63.139524171325696</v>
      </c>
      <c r="N741">
        <v>1.3590668796371399</v>
      </c>
      <c r="O741">
        <v>5.4726368159204002</v>
      </c>
      <c r="P741">
        <v>138.51904592381601</v>
      </c>
    </row>
    <row r="742" spans="1:17" x14ac:dyDescent="0.3">
      <c r="A742" t="s">
        <v>1624</v>
      </c>
      <c r="B742" t="s">
        <v>1625</v>
      </c>
      <c r="C742" t="s">
        <v>3145</v>
      </c>
      <c r="D742" t="s">
        <v>641</v>
      </c>
      <c r="E742">
        <v>5747.4193050100002</v>
      </c>
      <c r="F742">
        <v>117.82</v>
      </c>
      <c r="G742">
        <v>-45.308561406138899</v>
      </c>
      <c r="H742">
        <v>3.4841605329921399</v>
      </c>
      <c r="I742">
        <v>-11.4178980472931</v>
      </c>
      <c r="J742">
        <v>-0.103455093467491</v>
      </c>
      <c r="K742">
        <v>121.465585866086</v>
      </c>
      <c r="L742">
        <v>131.299064486383</v>
      </c>
      <c r="M742">
        <v>51.470014289996399</v>
      </c>
      <c r="N742">
        <v>0.51295881772799701</v>
      </c>
      <c r="O742">
        <v>34.866745883551097</v>
      </c>
      <c r="P742">
        <v>7.5981735159817303</v>
      </c>
      <c r="Q742">
        <v>-0.114311678249934</v>
      </c>
    </row>
    <row r="743" spans="1:17" x14ac:dyDescent="0.3">
      <c r="A743" t="s">
        <v>1626</v>
      </c>
      <c r="B743" t="s">
        <v>1627</v>
      </c>
      <c r="C743" t="s">
        <v>3158</v>
      </c>
      <c r="D743" t="s">
        <v>256</v>
      </c>
      <c r="E743">
        <v>5746.8068006399999</v>
      </c>
      <c r="F743">
        <v>782.55</v>
      </c>
      <c r="G743">
        <v>-11.594184933248499</v>
      </c>
      <c r="H743">
        <v>-4.0548803321993603</v>
      </c>
      <c r="I743">
        <v>-5.0544242680991003</v>
      </c>
      <c r="J743">
        <v>0.214215009330504</v>
      </c>
      <c r="K743">
        <v>805.738714404917</v>
      </c>
      <c r="L743">
        <v>786.24793153135101</v>
      </c>
      <c r="M743">
        <v>46.845931009249597</v>
      </c>
      <c r="N743">
        <v>0.239610696827009</v>
      </c>
      <c r="O743">
        <v>15.0086256469235</v>
      </c>
      <c r="P743">
        <v>21.325581395348799</v>
      </c>
      <c r="Q743">
        <v>6.757473744083E-3</v>
      </c>
    </row>
    <row r="744" spans="1:17" hidden="1" x14ac:dyDescent="0.3">
      <c r="A744" t="s">
        <v>1628</v>
      </c>
      <c r="B744" t="s">
        <v>1629</v>
      </c>
      <c r="C744" t="s">
        <v>3159</v>
      </c>
      <c r="D744" t="s">
        <v>259</v>
      </c>
      <c r="E744">
        <v>5745.6723535800002</v>
      </c>
      <c r="F744">
        <v>5250.9</v>
      </c>
      <c r="G744">
        <v>41.943250390268297</v>
      </c>
      <c r="H744">
        <v>1.8901192916154199</v>
      </c>
      <c r="I744">
        <v>17.386129832329999</v>
      </c>
      <c r="J744">
        <v>-5.8371098277850102</v>
      </c>
      <c r="K744">
        <v>5313.1654137667902</v>
      </c>
      <c r="L744">
        <v>4626.2623276293798</v>
      </c>
      <c r="M744">
        <v>47.035991359827896</v>
      </c>
      <c r="N744">
        <v>0.77700788578689595</v>
      </c>
      <c r="O744">
        <v>9.8859243177360003</v>
      </c>
      <c r="P744">
        <v>72.1606557377049</v>
      </c>
      <c r="Q744">
        <v>0.143660244598461</v>
      </c>
    </row>
    <row r="745" spans="1:17" x14ac:dyDescent="0.3">
      <c r="A745" t="s">
        <v>1630</v>
      </c>
      <c r="B745" t="s">
        <v>1631</v>
      </c>
      <c r="C745" t="s">
        <v>3145</v>
      </c>
      <c r="D745" t="s">
        <v>982</v>
      </c>
      <c r="E745">
        <v>5728.39178352</v>
      </c>
      <c r="F745">
        <v>667.2</v>
      </c>
      <c r="G745">
        <v>95.688707982082306</v>
      </c>
      <c r="H745">
        <v>14.9139848281641</v>
      </c>
      <c r="I745">
        <v>152.083376011985</v>
      </c>
      <c r="J745">
        <v>10.9700560501203</v>
      </c>
      <c r="K745">
        <v>645.26639748810499</v>
      </c>
      <c r="L745">
        <v>494.42157448998501</v>
      </c>
      <c r="M745">
        <v>57.797191513268501</v>
      </c>
      <c r="N745">
        <v>0.39249096100074998</v>
      </c>
      <c r="O745">
        <v>30.965227817745699</v>
      </c>
      <c r="P745">
        <v>209.17516218720999</v>
      </c>
      <c r="Q745">
        <v>6.3483549107568996E-2</v>
      </c>
    </row>
    <row r="746" spans="1:17" x14ac:dyDescent="0.3">
      <c r="A746" t="s">
        <v>1632</v>
      </c>
      <c r="B746" t="s">
        <v>1633</v>
      </c>
      <c r="C746" t="s">
        <v>3158</v>
      </c>
      <c r="D746" t="s">
        <v>256</v>
      </c>
      <c r="E746">
        <v>5719.1475</v>
      </c>
      <c r="F746">
        <v>605.5</v>
      </c>
      <c r="G746">
        <v>-8.1560978393247296</v>
      </c>
      <c r="H746">
        <v>12.0677394275254</v>
      </c>
      <c r="I746">
        <v>13.3876833663643</v>
      </c>
      <c r="J746">
        <v>1.98905363104773</v>
      </c>
      <c r="K746">
        <v>600.45508210719595</v>
      </c>
      <c r="L746">
        <v>581.98950054266504</v>
      </c>
      <c r="M746">
        <v>59.796167441405998</v>
      </c>
      <c r="N746">
        <v>0.65599278992462196</v>
      </c>
      <c r="O746">
        <v>20.0330305532617</v>
      </c>
      <c r="P746">
        <v>39.211403609610301</v>
      </c>
      <c r="Q746">
        <v>3.4412172494588E-2</v>
      </c>
    </row>
    <row r="747" spans="1:17" x14ac:dyDescent="0.3">
      <c r="A747" t="s">
        <v>1634</v>
      </c>
      <c r="B747" t="s">
        <v>1635</v>
      </c>
      <c r="C747" t="s">
        <v>3147</v>
      </c>
      <c r="D747" t="s">
        <v>46</v>
      </c>
      <c r="E747">
        <v>5715.0156681799999</v>
      </c>
      <c r="F747">
        <v>755.3</v>
      </c>
      <c r="G747">
        <v>59.113592398634303</v>
      </c>
      <c r="H747">
        <v>8.1485095305844606</v>
      </c>
      <c r="I747">
        <v>6.8774489712454896</v>
      </c>
      <c r="J747">
        <v>5.7382893600599996</v>
      </c>
      <c r="K747">
        <v>747.56368907506999</v>
      </c>
      <c r="L747">
        <v>711.73591127973202</v>
      </c>
      <c r="M747">
        <v>62.609833928216801</v>
      </c>
      <c r="N747">
        <v>2.0115159983423601</v>
      </c>
      <c r="O747">
        <v>24.030186680789001</v>
      </c>
      <c r="P747">
        <v>84.963879025345804</v>
      </c>
      <c r="Q747">
        <v>0.17118555357103299</v>
      </c>
    </row>
    <row r="748" spans="1:17" x14ac:dyDescent="0.3">
      <c r="A748" t="s">
        <v>1636</v>
      </c>
      <c r="B748" t="s">
        <v>1637</v>
      </c>
      <c r="C748" t="s">
        <v>3146</v>
      </c>
      <c r="D748" t="s">
        <v>1006</v>
      </c>
      <c r="E748">
        <v>5671.00404024</v>
      </c>
      <c r="F748">
        <v>123.64</v>
      </c>
      <c r="G748">
        <v>-52.088135158180798</v>
      </c>
      <c r="H748">
        <v>0.59764940490195995</v>
      </c>
      <c r="I748">
        <v>-19.8557011491094</v>
      </c>
      <c r="J748">
        <v>0.60927033932733599</v>
      </c>
      <c r="K748">
        <v>129.223370158119</v>
      </c>
      <c r="L748">
        <v>142.25039907970699</v>
      </c>
      <c r="M748">
        <v>46.543686177882201</v>
      </c>
      <c r="N748">
        <v>0.32346350203795499</v>
      </c>
      <c r="O748">
        <v>70.333225493367806</v>
      </c>
      <c r="P748">
        <v>4.98429141547083</v>
      </c>
      <c r="Q748">
        <v>3.9326286320363002E-2</v>
      </c>
    </row>
    <row r="749" spans="1:17" x14ac:dyDescent="0.3">
      <c r="A749" t="s">
        <v>1638</v>
      </c>
      <c r="B749" t="s">
        <v>1639</v>
      </c>
      <c r="C749" t="s">
        <v>3148</v>
      </c>
      <c r="D749" t="s">
        <v>163</v>
      </c>
      <c r="E749">
        <v>5658.6879395199903</v>
      </c>
      <c r="F749">
        <v>624.4</v>
      </c>
      <c r="G749">
        <v>34.265729499172799</v>
      </c>
      <c r="H749">
        <v>4.6571870492495302</v>
      </c>
      <c r="I749">
        <v>4.8023577118073399</v>
      </c>
      <c r="J749">
        <v>-3.6053813368649501</v>
      </c>
      <c r="K749">
        <v>634.28772740140596</v>
      </c>
      <c r="L749">
        <v>583.10357331828595</v>
      </c>
      <c r="M749">
        <v>42.776766882923802</v>
      </c>
      <c r="N749">
        <v>0.68501861207435299</v>
      </c>
      <c r="O749">
        <v>15.5829596412556</v>
      </c>
      <c r="P749">
        <v>56.275810286572302</v>
      </c>
    </row>
    <row r="750" spans="1:17" hidden="1" x14ac:dyDescent="0.3">
      <c r="A750" t="s">
        <v>1640</v>
      </c>
      <c r="B750" t="s">
        <v>1641</v>
      </c>
      <c r="C750" t="s">
        <v>3159</v>
      </c>
      <c r="D750" t="s">
        <v>153</v>
      </c>
      <c r="E750">
        <v>5632.5491413250002</v>
      </c>
      <c r="F750">
        <v>528.25</v>
      </c>
      <c r="G750">
        <v>2316.3436511493701</v>
      </c>
      <c r="H750">
        <v>-21.662570493693401</v>
      </c>
      <c r="I750">
        <v>286.35041773268199</v>
      </c>
      <c r="J750">
        <v>-2.4164985717283498</v>
      </c>
      <c r="K750">
        <v>364.34213667863997</v>
      </c>
      <c r="L750">
        <v>134.83892267524999</v>
      </c>
      <c r="M750">
        <v>3.4303498169082598</v>
      </c>
      <c r="N750">
        <v>0.240173230080375</v>
      </c>
      <c r="O750">
        <v>34.226218646474102</v>
      </c>
      <c r="P750">
        <v>2454.40038684719</v>
      </c>
      <c r="Q750">
        <v>0.130658730985862</v>
      </c>
    </row>
    <row r="751" spans="1:17" x14ac:dyDescent="0.3">
      <c r="A751" t="s">
        <v>1642</v>
      </c>
      <c r="B751" t="s">
        <v>1643</v>
      </c>
      <c r="C751" t="s">
        <v>574</v>
      </c>
      <c r="D751" t="s">
        <v>451</v>
      </c>
      <c r="E751">
        <v>5593.4830244049999</v>
      </c>
      <c r="F751">
        <v>1860.05</v>
      </c>
      <c r="G751">
        <v>14.8888991555167</v>
      </c>
      <c r="H751">
        <v>2.10589957905326</v>
      </c>
      <c r="I751">
        <v>25.3184475593672</v>
      </c>
      <c r="J751">
        <v>2.4741246480506001</v>
      </c>
      <c r="K751">
        <v>1953.7827546128699</v>
      </c>
      <c r="L751">
        <v>1801.16040103773</v>
      </c>
      <c r="M751">
        <v>52.730615828840897</v>
      </c>
      <c r="N751">
        <v>0.534502235244247</v>
      </c>
      <c r="O751">
        <v>34.028655143678897</v>
      </c>
      <c r="P751">
        <v>73.552600886400697</v>
      </c>
      <c r="Q751">
        <v>-0.102151593999023</v>
      </c>
    </row>
    <row r="752" spans="1:17" hidden="1" x14ac:dyDescent="0.3">
      <c r="A752" t="s">
        <v>1644</v>
      </c>
      <c r="B752" t="s">
        <v>1645</v>
      </c>
      <c r="C752" t="s">
        <v>3159</v>
      </c>
      <c r="D752" t="s">
        <v>85</v>
      </c>
      <c r="E752">
        <v>5585.0080367500004</v>
      </c>
      <c r="F752">
        <v>3736.8</v>
      </c>
      <c r="G752">
        <v>276.34880829168401</v>
      </c>
      <c r="H752">
        <v>5.5461579389584301</v>
      </c>
      <c r="I752">
        <v>226.60314150218599</v>
      </c>
      <c r="J752">
        <v>-3.3076507041281</v>
      </c>
      <c r="K752">
        <v>3219.6093813816501</v>
      </c>
      <c r="L752">
        <v>2205.1339269732498</v>
      </c>
      <c r="M752">
        <v>58.570833458027103</v>
      </c>
      <c r="N752">
        <v>1.2114305983717799</v>
      </c>
      <c r="O752">
        <v>13.5998715478484</v>
      </c>
      <c r="P752">
        <v>318.47807827985798</v>
      </c>
    </row>
    <row r="753" spans="1:17" hidden="1" x14ac:dyDescent="0.3">
      <c r="A753" t="s">
        <v>1646</v>
      </c>
      <c r="B753" t="s">
        <v>1647</v>
      </c>
      <c r="C753" t="s">
        <v>3159</v>
      </c>
      <c r="D753" t="s">
        <v>21</v>
      </c>
      <c r="E753">
        <v>5579.7819834250004</v>
      </c>
      <c r="F753">
        <v>471.65</v>
      </c>
      <c r="G753">
        <v>-23.574345824940501</v>
      </c>
      <c r="H753">
        <v>-1.4255030640278801</v>
      </c>
      <c r="I753">
        <v>0.41002533844005201</v>
      </c>
      <c r="J753">
        <v>-4.3152987803877201</v>
      </c>
      <c r="K753">
        <v>488.08342470788199</v>
      </c>
      <c r="L753">
        <v>480.18088251531901</v>
      </c>
      <c r="M753">
        <v>41.080163863534999</v>
      </c>
      <c r="N753">
        <v>0.69964443464993098</v>
      </c>
      <c r="O753">
        <v>27.000954097317901</v>
      </c>
      <c r="P753">
        <v>20.904896180466501</v>
      </c>
      <c r="Q753">
        <v>3.1046743987238001E-2</v>
      </c>
    </row>
    <row r="754" spans="1:17" hidden="1" x14ac:dyDescent="0.3">
      <c r="A754" t="s">
        <v>1648</v>
      </c>
      <c r="B754" t="s">
        <v>1649</v>
      </c>
      <c r="C754" t="s">
        <v>3146</v>
      </c>
      <c r="D754" t="s">
        <v>125</v>
      </c>
      <c r="E754">
        <v>5557.9779238499996</v>
      </c>
      <c r="F754">
        <v>446.05</v>
      </c>
      <c r="G754">
        <v>1.10611074667362</v>
      </c>
      <c r="H754">
        <v>-0.811131997939603</v>
      </c>
      <c r="I754">
        <v>35.608411422647301</v>
      </c>
      <c r="J754">
        <v>-0.82370078779483202</v>
      </c>
      <c r="K754">
        <v>433.88770783580998</v>
      </c>
      <c r="M754">
        <v>47.135161352358601</v>
      </c>
      <c r="N754">
        <v>0.39517577894615902</v>
      </c>
      <c r="O754">
        <v>16.5788588723237</v>
      </c>
      <c r="P754">
        <v>48.164756684936002</v>
      </c>
    </row>
    <row r="755" spans="1:17" x14ac:dyDescent="0.3">
      <c r="A755" t="s">
        <v>1650</v>
      </c>
      <c r="B755" t="s">
        <v>1651</v>
      </c>
      <c r="C755" t="s">
        <v>3150</v>
      </c>
      <c r="D755" t="s">
        <v>262</v>
      </c>
      <c r="E755">
        <v>5548.3788203199902</v>
      </c>
      <c r="F755">
        <v>2037.35</v>
      </c>
      <c r="G755">
        <v>-32.758686224791496</v>
      </c>
      <c r="H755">
        <v>-1.99144875639809</v>
      </c>
      <c r="I755">
        <v>-19.9768827584493</v>
      </c>
      <c r="J755">
        <v>-3.9175690271584802</v>
      </c>
      <c r="K755">
        <v>2192.4948182692901</v>
      </c>
      <c r="L755">
        <v>2257.7910021647899</v>
      </c>
      <c r="M755">
        <v>45.354277861826198</v>
      </c>
      <c r="N755">
        <v>0.53435997710946104</v>
      </c>
      <c r="O755">
        <v>37.138930473408998</v>
      </c>
      <c r="P755">
        <v>18.450581395348799</v>
      </c>
      <c r="Q755">
        <v>6.3749019731360004E-2</v>
      </c>
    </row>
    <row r="756" spans="1:17" x14ac:dyDescent="0.3">
      <c r="A756" t="s">
        <v>1652</v>
      </c>
      <c r="B756" t="s">
        <v>1653</v>
      </c>
      <c r="C756" t="s">
        <v>3146</v>
      </c>
      <c r="D756" t="s">
        <v>37</v>
      </c>
      <c r="E756">
        <v>5534.7527806999997</v>
      </c>
      <c r="F756">
        <v>326.45</v>
      </c>
      <c r="G756">
        <v>-8.6980659925736994</v>
      </c>
      <c r="H756">
        <v>8.16562870014757</v>
      </c>
      <c r="I756">
        <v>-14.9305604479778</v>
      </c>
      <c r="J756">
        <v>-0.348505465038706</v>
      </c>
      <c r="K756">
        <v>348.43102114074497</v>
      </c>
      <c r="L756">
        <v>358.68150869749297</v>
      </c>
      <c r="M756">
        <v>54.270470299113001</v>
      </c>
      <c r="N756">
        <v>0.272481610204655</v>
      </c>
      <c r="O756">
        <v>48.9202021749119</v>
      </c>
      <c r="P756">
        <v>11.9844697737514</v>
      </c>
      <c r="Q756">
        <v>-1.5660391103512E-2</v>
      </c>
    </row>
    <row r="757" spans="1:17" hidden="1" x14ac:dyDescent="0.3">
      <c r="A757" t="s">
        <v>1654</v>
      </c>
      <c r="B757" t="s">
        <v>1655</v>
      </c>
      <c r="C757" t="s">
        <v>3159</v>
      </c>
      <c r="D757" t="s">
        <v>915</v>
      </c>
      <c r="E757">
        <v>5506.3954800000001</v>
      </c>
      <c r="F757">
        <v>642</v>
      </c>
      <c r="G757">
        <v>36.866897475202201</v>
      </c>
      <c r="H757">
        <v>13.4024925237833</v>
      </c>
      <c r="I757">
        <v>-7.6135629816259698</v>
      </c>
      <c r="J757">
        <v>8.97722965126815</v>
      </c>
      <c r="K757">
        <v>633.50985327286605</v>
      </c>
      <c r="L757">
        <v>651.43870742426395</v>
      </c>
      <c r="M757">
        <v>69.110823955860397</v>
      </c>
      <c r="N757">
        <v>1.2677945514994</v>
      </c>
      <c r="O757">
        <v>44.984423676012398</v>
      </c>
      <c r="P757">
        <v>58.167036215816701</v>
      </c>
      <c r="Q757">
        <v>4.6872011702655002E-2</v>
      </c>
    </row>
    <row r="758" spans="1:17" hidden="1" x14ac:dyDescent="0.3">
      <c r="A758" t="s">
        <v>1656</v>
      </c>
      <c r="B758" t="s">
        <v>1657</v>
      </c>
      <c r="C758" t="s">
        <v>3159</v>
      </c>
      <c r="D758" t="s">
        <v>1658</v>
      </c>
      <c r="E758">
        <v>5500.1956325399997</v>
      </c>
      <c r="F758">
        <v>308.7</v>
      </c>
      <c r="G758">
        <v>-15.914333283402399</v>
      </c>
      <c r="H758">
        <v>5.0562920418272101</v>
      </c>
      <c r="I758">
        <v>1.18222918938625</v>
      </c>
      <c r="J758">
        <v>0.66615725482991495</v>
      </c>
      <c r="K758">
        <v>316.82893452964902</v>
      </c>
      <c r="L758">
        <v>307.95611268880998</v>
      </c>
      <c r="M758">
        <v>59.161114083993702</v>
      </c>
      <c r="N758">
        <v>0.175770319748321</v>
      </c>
      <c r="O758">
        <v>30.839002267573701</v>
      </c>
      <c r="P758">
        <v>30.916030534351101</v>
      </c>
      <c r="Q758">
        <v>0.121348771986626</v>
      </c>
    </row>
    <row r="759" spans="1:17" x14ac:dyDescent="0.3">
      <c r="A759" t="s">
        <v>1659</v>
      </c>
      <c r="B759" t="s">
        <v>1660</v>
      </c>
      <c r="C759" t="s">
        <v>3152</v>
      </c>
      <c r="D759" t="s">
        <v>262</v>
      </c>
      <c r="E759">
        <v>5497.5005156799998</v>
      </c>
      <c r="F759">
        <v>693.2</v>
      </c>
      <c r="G759">
        <v>-17.482840330919199</v>
      </c>
      <c r="H759">
        <v>6.9544076781446904</v>
      </c>
      <c r="I759">
        <v>0.651174957848209</v>
      </c>
      <c r="J759">
        <v>0.86064023400662704</v>
      </c>
      <c r="K759">
        <v>664.97174387008295</v>
      </c>
      <c r="L759">
        <v>687.49841234639905</v>
      </c>
      <c r="M759">
        <v>74.7119871784396</v>
      </c>
      <c r="N759">
        <v>0.75768805863648103</v>
      </c>
      <c r="O759">
        <v>27.495672244662401</v>
      </c>
      <c r="P759">
        <v>19.3937306234929</v>
      </c>
    </row>
    <row r="760" spans="1:17" hidden="1" x14ac:dyDescent="0.3">
      <c r="A760" t="s">
        <v>1661</v>
      </c>
      <c r="B760" t="s">
        <v>1662</v>
      </c>
      <c r="C760" t="s">
        <v>3159</v>
      </c>
      <c r="D760" t="s">
        <v>451</v>
      </c>
      <c r="E760">
        <v>5496.5099899199904</v>
      </c>
      <c r="F760">
        <v>1197.5999999999999</v>
      </c>
      <c r="G760">
        <v>67.301393697358904</v>
      </c>
      <c r="H760">
        <v>31.138758712011899</v>
      </c>
      <c r="I760">
        <v>86.430769566787404</v>
      </c>
      <c r="J760">
        <v>4.2717185107702704</v>
      </c>
      <c r="K760">
        <v>1008.30481321748</v>
      </c>
      <c r="L760">
        <v>826.42495487246197</v>
      </c>
      <c r="M760">
        <v>80.963163257056806</v>
      </c>
      <c r="N760">
        <v>2.0505587234509202</v>
      </c>
      <c r="O760">
        <v>2.5175350701402901</v>
      </c>
      <c r="P760">
        <v>129.42528735632101</v>
      </c>
      <c r="Q760">
        <v>0.172534248711817</v>
      </c>
    </row>
    <row r="761" spans="1:17" hidden="1" x14ac:dyDescent="0.3">
      <c r="A761" t="s">
        <v>1663</v>
      </c>
      <c r="B761" t="s">
        <v>1664</v>
      </c>
      <c r="C761" t="s">
        <v>3159</v>
      </c>
      <c r="D761" t="s">
        <v>85</v>
      </c>
      <c r="E761">
        <v>5479.05226752</v>
      </c>
      <c r="F761">
        <v>1996.8</v>
      </c>
      <c r="G761">
        <v>17.6000804407314</v>
      </c>
      <c r="H761">
        <v>-4.9787023962371002</v>
      </c>
      <c r="I761">
        <v>54.087908745473499</v>
      </c>
      <c r="J761">
        <v>-0.91953808540617199</v>
      </c>
      <c r="K761">
        <v>2110.5438037997601</v>
      </c>
      <c r="L761">
        <v>1799.3045290651</v>
      </c>
      <c r="M761">
        <v>45.850189811430397</v>
      </c>
      <c r="N761">
        <v>0.29303242385808498</v>
      </c>
      <c r="O761">
        <v>32.712339743589702</v>
      </c>
      <c r="P761">
        <v>75.157894736842096</v>
      </c>
      <c r="Q761">
        <v>9.9722213976406002E-2</v>
      </c>
    </row>
    <row r="762" spans="1:17" x14ac:dyDescent="0.3">
      <c r="A762" t="s">
        <v>1665</v>
      </c>
      <c r="B762" t="s">
        <v>1666</v>
      </c>
      <c r="C762" t="s">
        <v>3152</v>
      </c>
      <c r="D762" t="s">
        <v>262</v>
      </c>
      <c r="E762">
        <v>5474.7458041350001</v>
      </c>
      <c r="F762">
        <v>1779.85</v>
      </c>
      <c r="G762">
        <v>-39.667377968362104</v>
      </c>
      <c r="H762">
        <v>18.235083287604802</v>
      </c>
      <c r="I762">
        <v>-18.186911403605102</v>
      </c>
      <c r="J762">
        <v>9.9995961356857902E-3</v>
      </c>
      <c r="K762">
        <v>1701.3883037068199</v>
      </c>
      <c r="L762">
        <v>1826.2066890507499</v>
      </c>
      <c r="M762">
        <v>72.235896273779403</v>
      </c>
      <c r="N762">
        <v>1.62240545865375</v>
      </c>
      <c r="O762">
        <v>32.106638199848298</v>
      </c>
      <c r="P762">
        <v>19.0216664437608</v>
      </c>
      <c r="Q762">
        <v>-4.7290809286038002E-2</v>
      </c>
    </row>
    <row r="763" spans="1:17" x14ac:dyDescent="0.3">
      <c r="A763" t="s">
        <v>1667</v>
      </c>
      <c r="B763" t="s">
        <v>1668</v>
      </c>
      <c r="C763" t="s">
        <v>3163</v>
      </c>
      <c r="D763" t="s">
        <v>166</v>
      </c>
      <c r="E763">
        <v>5457.1726356409999</v>
      </c>
      <c r="F763">
        <v>148.69</v>
      </c>
      <c r="G763">
        <v>84.619716859820798</v>
      </c>
      <c r="H763">
        <v>-9.5956661692083998</v>
      </c>
      <c r="I763">
        <v>6.2733831621643104</v>
      </c>
      <c r="J763">
        <v>-3.9516597971758198</v>
      </c>
      <c r="K763">
        <v>168.94444497977099</v>
      </c>
      <c r="L763">
        <v>156.866177406894</v>
      </c>
      <c r="M763">
        <v>44.565527137211802</v>
      </c>
      <c r="N763">
        <v>0.55415776454334698</v>
      </c>
      <c r="O763">
        <v>51.086152397605701</v>
      </c>
      <c r="P763">
        <v>121.759880686055</v>
      </c>
      <c r="Q763">
        <v>0.114380306312729</v>
      </c>
    </row>
    <row r="764" spans="1:17" hidden="1" x14ac:dyDescent="0.3">
      <c r="A764" t="s">
        <v>1669</v>
      </c>
      <c r="B764" t="s">
        <v>1670</v>
      </c>
      <c r="C764" t="s">
        <v>3159</v>
      </c>
      <c r="D764" t="s">
        <v>391</v>
      </c>
      <c r="E764">
        <v>5454.2344260600003</v>
      </c>
      <c r="F764">
        <v>378.35</v>
      </c>
      <c r="G764">
        <v>-40.326559043931198</v>
      </c>
      <c r="H764">
        <v>1.0651731301580001</v>
      </c>
      <c r="I764">
        <v>-12.750337787703</v>
      </c>
      <c r="J764">
        <v>-2.6270248875178299</v>
      </c>
      <c r="K764">
        <v>394.46298374607801</v>
      </c>
      <c r="L764">
        <v>418.99367583017698</v>
      </c>
      <c r="M764">
        <v>40.739121457679701</v>
      </c>
      <c r="N764">
        <v>0.69869541937326096</v>
      </c>
      <c r="O764">
        <v>49.213691026827</v>
      </c>
      <c r="P764">
        <v>3.9423076923077001</v>
      </c>
      <c r="Q764">
        <v>-7.9745774153125004E-2</v>
      </c>
    </row>
    <row r="765" spans="1:17" x14ac:dyDescent="0.3">
      <c r="A765" t="s">
        <v>1671</v>
      </c>
      <c r="B765" t="s">
        <v>1672</v>
      </c>
      <c r="C765" t="s">
        <v>3158</v>
      </c>
      <c r="D765" t="s">
        <v>499</v>
      </c>
      <c r="E765">
        <v>5444.1222466400004</v>
      </c>
      <c r="F765">
        <v>2063.6</v>
      </c>
      <c r="G765">
        <v>15.9144746846848</v>
      </c>
      <c r="H765">
        <v>12.9126743041379</v>
      </c>
      <c r="I765">
        <v>39.067120593173897</v>
      </c>
      <c r="J765">
        <v>7.2691940298785003</v>
      </c>
      <c r="K765">
        <v>1985.92075531313</v>
      </c>
      <c r="L765">
        <v>1734.5254327336299</v>
      </c>
      <c r="M765">
        <v>55.814469493402797</v>
      </c>
      <c r="N765">
        <v>0.35097298380444802</v>
      </c>
      <c r="O765">
        <v>15.817018802093401</v>
      </c>
      <c r="P765">
        <v>75.476190476190396</v>
      </c>
      <c r="Q765">
        <v>6.0824545200389999E-3</v>
      </c>
    </row>
    <row r="766" spans="1:17" x14ac:dyDescent="0.3">
      <c r="A766" t="s">
        <v>1673</v>
      </c>
      <c r="B766" t="s">
        <v>1674</v>
      </c>
      <c r="C766" t="s">
        <v>3152</v>
      </c>
      <c r="D766" t="s">
        <v>262</v>
      </c>
      <c r="E766">
        <v>5429.2591563599999</v>
      </c>
      <c r="F766">
        <v>1207.6500000000001</v>
      </c>
      <c r="G766">
        <v>-39.610945114668802</v>
      </c>
      <c r="H766">
        <v>-9.2989553909737896</v>
      </c>
      <c r="I766">
        <v>-9.7241456948085503</v>
      </c>
      <c r="J766">
        <v>-1.7110530271739</v>
      </c>
      <c r="K766">
        <v>1328.4123594724599</v>
      </c>
      <c r="L766">
        <v>1390.58704778982</v>
      </c>
      <c r="M766">
        <v>27.6035378300313</v>
      </c>
      <c r="N766">
        <v>1.15128836698027</v>
      </c>
      <c r="O766">
        <v>37.7385831987744</v>
      </c>
      <c r="P766">
        <v>5.64692502843147</v>
      </c>
      <c r="Q766">
        <v>-7.3889977575173002E-2</v>
      </c>
    </row>
    <row r="767" spans="1:17" x14ac:dyDescent="0.3">
      <c r="A767" t="s">
        <v>1675</v>
      </c>
      <c r="B767" t="s">
        <v>1676</v>
      </c>
      <c r="C767" t="s">
        <v>3142</v>
      </c>
      <c r="D767" t="s">
        <v>256</v>
      </c>
      <c r="E767">
        <v>5424.1204341550001</v>
      </c>
      <c r="F767">
        <v>1101.55</v>
      </c>
      <c r="G767">
        <v>40.7895521873306</v>
      </c>
      <c r="H767">
        <v>-0.16852725117426501</v>
      </c>
      <c r="I767">
        <v>9.49632631268552</v>
      </c>
      <c r="J767">
        <v>0.20159515789058699</v>
      </c>
      <c r="K767">
        <v>1200.70207011259</v>
      </c>
      <c r="L767">
        <v>1108.6894964744399</v>
      </c>
      <c r="M767">
        <v>47.668451898876903</v>
      </c>
      <c r="N767">
        <v>0.98137475140964303</v>
      </c>
      <c r="O767">
        <v>37.401842857791202</v>
      </c>
      <c r="P767">
        <v>74.282097935289897</v>
      </c>
      <c r="Q767">
        <v>8.0139966044758995E-2</v>
      </c>
    </row>
    <row r="768" spans="1:17" hidden="1" x14ac:dyDescent="0.3">
      <c r="A768" t="s">
        <v>1677</v>
      </c>
      <c r="B768" t="s">
        <v>1678</v>
      </c>
      <c r="C768" t="s">
        <v>3156</v>
      </c>
      <c r="D768" t="s">
        <v>105</v>
      </c>
      <c r="E768">
        <v>5410.3645690499998</v>
      </c>
      <c r="F768">
        <v>139.65</v>
      </c>
      <c r="G768">
        <v>-35.850542497849503</v>
      </c>
      <c r="H768">
        <v>-2.99498647521051</v>
      </c>
      <c r="I768">
        <v>-20.214023070600899</v>
      </c>
      <c r="J768">
        <v>-5.9019012910326403</v>
      </c>
      <c r="K768">
        <v>148.62742216372899</v>
      </c>
      <c r="M768">
        <v>37.864286935179798</v>
      </c>
      <c r="N768">
        <v>0.63416534900707</v>
      </c>
      <c r="O768">
        <v>41.424991049051101</v>
      </c>
      <c r="P768">
        <v>6.1170212765957404</v>
      </c>
    </row>
    <row r="769" spans="1:17" hidden="1" x14ac:dyDescent="0.3">
      <c r="A769" t="s">
        <v>1679</v>
      </c>
      <c r="B769" t="s">
        <v>1680</v>
      </c>
      <c r="C769" t="s">
        <v>3159</v>
      </c>
      <c r="D769" t="s">
        <v>315</v>
      </c>
      <c r="E769">
        <v>5361.4722594099903</v>
      </c>
      <c r="F769">
        <v>1270.3</v>
      </c>
      <c r="G769">
        <v>526.22926470016398</v>
      </c>
      <c r="H769">
        <v>5.03722674137504</v>
      </c>
      <c r="I769">
        <v>111.904350865624</v>
      </c>
      <c r="J769">
        <v>-6.0255490168322199</v>
      </c>
      <c r="K769">
        <v>1229.2834710110101</v>
      </c>
      <c r="L769">
        <v>836.03325872907203</v>
      </c>
      <c r="M769">
        <v>39.698301730435702</v>
      </c>
      <c r="N769">
        <v>1.32327682733522</v>
      </c>
      <c r="O769">
        <v>29.5520743131543</v>
      </c>
      <c r="P769">
        <v>565.07853403141303</v>
      </c>
      <c r="Q769">
        <v>0.21719549106594599</v>
      </c>
    </row>
    <row r="770" spans="1:17" x14ac:dyDescent="0.3">
      <c r="A770" t="s">
        <v>1681</v>
      </c>
      <c r="B770" t="s">
        <v>1682</v>
      </c>
      <c r="C770" t="s">
        <v>3153</v>
      </c>
      <c r="D770" t="s">
        <v>1621</v>
      </c>
      <c r="E770">
        <v>5328.8947173549996</v>
      </c>
      <c r="F770">
        <v>446.05</v>
      </c>
      <c r="G770">
        <v>9.9402724077372309</v>
      </c>
      <c r="H770">
        <v>3.2785925512409499</v>
      </c>
      <c r="I770">
        <v>28.805841404620502</v>
      </c>
      <c r="J770">
        <v>0.67194316902972395</v>
      </c>
      <c r="K770">
        <v>434.18684658926298</v>
      </c>
      <c r="L770">
        <v>393.98727666085898</v>
      </c>
      <c r="M770">
        <v>52.773816145486798</v>
      </c>
      <c r="N770">
        <v>0.80340534250835605</v>
      </c>
      <c r="O770">
        <v>15.659679408138</v>
      </c>
      <c r="P770">
        <v>56.371603856266397</v>
      </c>
      <c r="Q770">
        <v>5.0590145928365998E-2</v>
      </c>
    </row>
    <row r="771" spans="1:17" x14ac:dyDescent="0.3">
      <c r="A771" t="s">
        <v>1683</v>
      </c>
      <c r="B771" t="s">
        <v>1684</v>
      </c>
      <c r="C771" t="s">
        <v>3155</v>
      </c>
      <c r="D771" t="s">
        <v>448</v>
      </c>
      <c r="E771">
        <v>5293.2643690559999</v>
      </c>
      <c r="F771">
        <v>53.86</v>
      </c>
      <c r="G771">
        <v>-41.180496274670801</v>
      </c>
      <c r="H771">
        <v>-1.40031584042673</v>
      </c>
      <c r="I771">
        <v>-27.7043368339599</v>
      </c>
      <c r="J771">
        <v>-3.7792978350800901</v>
      </c>
      <c r="K771">
        <v>58.026679269756798</v>
      </c>
      <c r="L771">
        <v>64.7542350581286</v>
      </c>
      <c r="M771">
        <v>48.909571738770303</v>
      </c>
      <c r="N771">
        <v>0.50630523240706005</v>
      </c>
      <c r="O771">
        <v>81.953212031191995</v>
      </c>
      <c r="P771">
        <v>3.91665058846228</v>
      </c>
      <c r="Q771">
        <v>-3.9502809550526E-2</v>
      </c>
    </row>
    <row r="772" spans="1:17" x14ac:dyDescent="0.3">
      <c r="A772" t="s">
        <v>1685</v>
      </c>
      <c r="B772" t="s">
        <v>1686</v>
      </c>
      <c r="C772" t="s">
        <v>3144</v>
      </c>
      <c r="D772" t="s">
        <v>24</v>
      </c>
      <c r="E772">
        <v>5228.25874948</v>
      </c>
      <c r="F772">
        <v>309.2</v>
      </c>
      <c r="G772">
        <v>-41.581438657505203</v>
      </c>
      <c r="H772">
        <v>2.2834422111824502</v>
      </c>
      <c r="I772">
        <v>-12.307978265396301</v>
      </c>
      <c r="J772">
        <v>-1.94464696092458</v>
      </c>
      <c r="K772">
        <v>312.86146923883098</v>
      </c>
      <c r="L772">
        <v>331.72569960148098</v>
      </c>
      <c r="M772">
        <v>53.660170836518603</v>
      </c>
      <c r="N772">
        <v>0.54766732303969501</v>
      </c>
      <c r="O772">
        <v>36.5620957309185</v>
      </c>
      <c r="P772">
        <v>5.8722821434685697</v>
      </c>
      <c r="Q772">
        <v>-1.2664361085338E-2</v>
      </c>
    </row>
    <row r="773" spans="1:17" hidden="1" x14ac:dyDescent="0.3">
      <c r="A773" t="s">
        <v>1687</v>
      </c>
      <c r="B773" t="s">
        <v>1688</v>
      </c>
      <c r="C773" t="s">
        <v>3159</v>
      </c>
      <c r="D773" t="s">
        <v>221</v>
      </c>
      <c r="E773">
        <v>5210.7206195099998</v>
      </c>
      <c r="F773">
        <v>2363.5500000000002</v>
      </c>
      <c r="G773">
        <v>36.111455562161503</v>
      </c>
      <c r="H773">
        <v>9.6949962398267608</v>
      </c>
      <c r="I773">
        <v>45.6125872599209</v>
      </c>
      <c r="J773">
        <v>-0.22138203947924801</v>
      </c>
      <c r="K773">
        <v>2217.8321901386398</v>
      </c>
      <c r="L773">
        <v>1830.0206692033901</v>
      </c>
      <c r="M773">
        <v>63.492400520197698</v>
      </c>
      <c r="N773">
        <v>0.34207724941532103</v>
      </c>
      <c r="O773">
        <v>10.004019377631</v>
      </c>
      <c r="P773">
        <v>96.324445551956103</v>
      </c>
    </row>
    <row r="774" spans="1:17" x14ac:dyDescent="0.3">
      <c r="A774" t="s">
        <v>1689</v>
      </c>
      <c r="B774" t="s">
        <v>1690</v>
      </c>
      <c r="C774" t="s">
        <v>3152</v>
      </c>
      <c r="D774" t="s">
        <v>221</v>
      </c>
      <c r="E774">
        <v>5195.9632532249998</v>
      </c>
      <c r="F774">
        <v>7650.75</v>
      </c>
      <c r="G774">
        <v>60.321349217881703</v>
      </c>
      <c r="H774">
        <v>10.826784389074399</v>
      </c>
      <c r="I774">
        <v>-6.5969217941016796</v>
      </c>
      <c r="J774">
        <v>2.4949037197479802</v>
      </c>
      <c r="K774">
        <v>7398.2138553762798</v>
      </c>
      <c r="L774">
        <v>7045.3857241645401</v>
      </c>
      <c r="M774">
        <v>69.857544220993404</v>
      </c>
      <c r="N774">
        <v>0.85049011338855995</v>
      </c>
      <c r="O774">
        <v>18.719079828774898</v>
      </c>
      <c r="P774">
        <v>87.265940521356001</v>
      </c>
      <c r="Q774">
        <v>0.12763385128855201</v>
      </c>
    </row>
    <row r="775" spans="1:17" hidden="1" x14ac:dyDescent="0.3">
      <c r="A775" t="s">
        <v>1691</v>
      </c>
      <c r="B775" t="s">
        <v>1692</v>
      </c>
      <c r="C775" t="s">
        <v>3159</v>
      </c>
      <c r="D775" t="s">
        <v>259</v>
      </c>
      <c r="E775">
        <v>5178.05239325</v>
      </c>
      <c r="F775">
        <v>977.5</v>
      </c>
      <c r="G775">
        <v>51.423022258739401</v>
      </c>
      <c r="H775">
        <v>14.5465641219664</v>
      </c>
      <c r="I775">
        <v>52.874059932420899</v>
      </c>
      <c r="J775">
        <v>2.4285541260850798</v>
      </c>
      <c r="K775">
        <v>915.958208395474</v>
      </c>
      <c r="L775">
        <v>775.186058769905</v>
      </c>
      <c r="M775">
        <v>50.649184927024699</v>
      </c>
      <c r="N775">
        <v>1.0858588891010399</v>
      </c>
      <c r="O775">
        <v>5.4629156010230302</v>
      </c>
      <c r="P775">
        <v>76.987144667753</v>
      </c>
      <c r="Q775">
        <v>-4.270690539956E-2</v>
      </c>
    </row>
    <row r="776" spans="1:17" hidden="1" x14ac:dyDescent="0.3">
      <c r="A776" t="s">
        <v>1693</v>
      </c>
      <c r="B776" t="s">
        <v>1694</v>
      </c>
      <c r="C776" t="s">
        <v>3159</v>
      </c>
      <c r="D776" t="s">
        <v>1695</v>
      </c>
      <c r="E776">
        <v>5168.879891351</v>
      </c>
      <c r="F776">
        <v>64.040000000000006</v>
      </c>
      <c r="G776">
        <v>2.0606154413867901</v>
      </c>
      <c r="H776">
        <v>-0.93187005860699901</v>
      </c>
      <c r="I776">
        <v>0.29481793163209602</v>
      </c>
      <c r="J776">
        <v>-2.82135687132349</v>
      </c>
      <c r="K776">
        <v>63.851104231937697</v>
      </c>
      <c r="L776">
        <v>60.401591351292502</v>
      </c>
      <c r="M776">
        <v>56.425916595309197</v>
      </c>
      <c r="N776">
        <v>1.0946592127136301</v>
      </c>
      <c r="O776">
        <v>5.52779512804495</v>
      </c>
      <c r="P776">
        <v>24.9560975609756</v>
      </c>
      <c r="Q776">
        <v>-3.0196124243903E-2</v>
      </c>
    </row>
    <row r="777" spans="1:17" hidden="1" x14ac:dyDescent="0.3">
      <c r="A777" t="s">
        <v>1696</v>
      </c>
      <c r="B777" t="s">
        <v>1697</v>
      </c>
      <c r="C777" t="s">
        <v>3159</v>
      </c>
      <c r="D777" t="s">
        <v>21</v>
      </c>
      <c r="E777">
        <v>5167.2216510400003</v>
      </c>
      <c r="F777">
        <v>88.42</v>
      </c>
      <c r="G777">
        <v>-28.326893360790301</v>
      </c>
      <c r="H777">
        <v>7.23734181805162</v>
      </c>
      <c r="I777">
        <v>-33.187716552334699</v>
      </c>
      <c r="J777">
        <v>-0.98758115831105697</v>
      </c>
      <c r="K777">
        <v>93.215426235227199</v>
      </c>
      <c r="L777">
        <v>103.791454411098</v>
      </c>
      <c r="M777">
        <v>62.457772364474103</v>
      </c>
      <c r="N777">
        <v>0.69932454535538402</v>
      </c>
      <c r="O777">
        <v>61.954308979868799</v>
      </c>
      <c r="P777">
        <v>30.992592592592501</v>
      </c>
      <c r="Q777">
        <v>0.282942113971273</v>
      </c>
    </row>
    <row r="778" spans="1:17" x14ac:dyDescent="0.3">
      <c r="A778" t="s">
        <v>1698</v>
      </c>
      <c r="B778" t="s">
        <v>1699</v>
      </c>
      <c r="C778" t="s">
        <v>3148</v>
      </c>
      <c r="D778" t="s">
        <v>259</v>
      </c>
      <c r="E778">
        <v>5144.14596136</v>
      </c>
      <c r="F778">
        <v>599.20000000000005</v>
      </c>
      <c r="G778">
        <v>18.389642155841699</v>
      </c>
      <c r="H778">
        <v>-6.8409309769977202</v>
      </c>
      <c r="I778">
        <v>40.672369780327202</v>
      </c>
      <c r="J778">
        <v>-3.3242391229744301</v>
      </c>
      <c r="K778">
        <v>598.84005752051496</v>
      </c>
      <c r="L778">
        <v>503.984584221624</v>
      </c>
      <c r="M778">
        <v>35.901243931257099</v>
      </c>
      <c r="N778">
        <v>0.54773559608077704</v>
      </c>
      <c r="O778">
        <v>15.6542056074766</v>
      </c>
      <c r="P778">
        <v>66.4444444444444</v>
      </c>
    </row>
    <row r="779" spans="1:17" x14ac:dyDescent="0.3">
      <c r="A779" t="s">
        <v>1700</v>
      </c>
      <c r="B779" t="s">
        <v>1701</v>
      </c>
      <c r="C779" t="s">
        <v>3149</v>
      </c>
      <c r="D779" t="s">
        <v>966</v>
      </c>
      <c r="E779">
        <v>5140.7765108069998</v>
      </c>
      <c r="F779">
        <v>173.67</v>
      </c>
      <c r="G779">
        <v>-8.9562780172339096</v>
      </c>
      <c r="H779">
        <v>1.93884741694512</v>
      </c>
      <c r="I779">
        <v>-26.4462726639279</v>
      </c>
      <c r="J779">
        <v>0.38740772507830801</v>
      </c>
      <c r="K779">
        <v>185.01459361036399</v>
      </c>
      <c r="L779">
        <v>193.73299260828799</v>
      </c>
      <c r="M779">
        <v>54.964838176133199</v>
      </c>
      <c r="N779">
        <v>0.802799134627038</v>
      </c>
      <c r="O779">
        <v>46.599873322968797</v>
      </c>
      <c r="P779">
        <v>13.287671232876599</v>
      </c>
      <c r="Q779">
        <v>3.9816442633825E-2</v>
      </c>
    </row>
    <row r="780" spans="1:17" x14ac:dyDescent="0.3">
      <c r="A780" t="s">
        <v>1702</v>
      </c>
      <c r="B780" t="s">
        <v>1703</v>
      </c>
      <c r="C780" t="s">
        <v>3155</v>
      </c>
      <c r="D780" t="s">
        <v>88</v>
      </c>
      <c r="E780">
        <v>5113.8559999999998</v>
      </c>
      <c r="F780">
        <v>726.4</v>
      </c>
      <c r="G780">
        <v>49.387007891779398</v>
      </c>
      <c r="H780">
        <v>11.232443739837301</v>
      </c>
      <c r="I780">
        <v>-24.697947138514699</v>
      </c>
      <c r="J780">
        <v>15.158765870907899</v>
      </c>
      <c r="K780">
        <v>680.10779813108002</v>
      </c>
      <c r="L780">
        <v>737.61595733700506</v>
      </c>
      <c r="M780">
        <v>79.222050871800505</v>
      </c>
      <c r="N780">
        <v>1.33264051177827</v>
      </c>
      <c r="O780">
        <v>60.379955947136501</v>
      </c>
      <c r="P780">
        <v>74.071411454588997</v>
      </c>
      <c r="Q780">
        <v>7.5012940506634998E-2</v>
      </c>
    </row>
    <row r="781" spans="1:17" hidden="1" x14ac:dyDescent="0.3">
      <c r="A781" t="s">
        <v>1704</v>
      </c>
      <c r="B781" t="s">
        <v>1705</v>
      </c>
      <c r="C781" t="s">
        <v>3159</v>
      </c>
      <c r="D781" t="s">
        <v>391</v>
      </c>
      <c r="E781">
        <v>5112.7188190750003</v>
      </c>
      <c r="F781">
        <v>721.85</v>
      </c>
      <c r="G781">
        <v>50.542686752651299</v>
      </c>
      <c r="H781">
        <v>7.3237011814093096</v>
      </c>
      <c r="I781">
        <v>66.673229064502095</v>
      </c>
      <c r="J781">
        <v>5.7210286409433699</v>
      </c>
      <c r="K781">
        <v>710.37982036541996</v>
      </c>
      <c r="M781">
        <v>55.323706881370001</v>
      </c>
      <c r="N781">
        <v>0.501559629695571</v>
      </c>
      <c r="O781">
        <v>31.052157650481298</v>
      </c>
      <c r="P781">
        <v>94.359181475498104</v>
      </c>
    </row>
    <row r="782" spans="1:17" x14ac:dyDescent="0.3">
      <c r="A782" t="s">
        <v>1706</v>
      </c>
      <c r="B782" t="s">
        <v>1707</v>
      </c>
      <c r="C782" t="s">
        <v>3158</v>
      </c>
      <c r="D782" t="s">
        <v>256</v>
      </c>
      <c r="E782">
        <v>5112.4543207999996</v>
      </c>
      <c r="F782">
        <v>152</v>
      </c>
      <c r="G782">
        <v>-14.333804672721101</v>
      </c>
      <c r="H782">
        <v>-1.61566905772438</v>
      </c>
      <c r="I782">
        <v>-13.844624852946399</v>
      </c>
      <c r="J782">
        <v>-0.409899689498193</v>
      </c>
      <c r="K782">
        <v>160.79230279106201</v>
      </c>
      <c r="L782">
        <v>165.277105709697</v>
      </c>
      <c r="M782">
        <v>47.7286169369563</v>
      </c>
      <c r="N782">
        <v>0.47789444680225102</v>
      </c>
      <c r="O782">
        <v>44.473684210526301</v>
      </c>
      <c r="P782">
        <v>16.878123798539001</v>
      </c>
      <c r="Q782">
        <v>-5.8039785283094003E-2</v>
      </c>
    </row>
    <row r="783" spans="1:17" hidden="1" x14ac:dyDescent="0.3">
      <c r="A783" t="s">
        <v>1708</v>
      </c>
      <c r="B783" t="s">
        <v>1709</v>
      </c>
      <c r="C783" t="s">
        <v>3159</v>
      </c>
      <c r="D783" t="s">
        <v>574</v>
      </c>
      <c r="E783">
        <v>5073.3893699</v>
      </c>
      <c r="F783">
        <v>59.77</v>
      </c>
      <c r="G783">
        <v>120.790715835938</v>
      </c>
      <c r="H783">
        <v>-39.044273678306197</v>
      </c>
      <c r="I783">
        <v>148.56559520353301</v>
      </c>
      <c r="J783">
        <v>31.884044009068901</v>
      </c>
      <c r="K783">
        <v>87.006789154100503</v>
      </c>
      <c r="M783">
        <v>51.7791142603241</v>
      </c>
      <c r="N783">
        <v>1.6173510961081801</v>
      </c>
      <c r="O783">
        <v>347.54893759410999</v>
      </c>
      <c r="P783">
        <v>165.64444444444399</v>
      </c>
    </row>
    <row r="784" spans="1:17" hidden="1" x14ac:dyDescent="0.3">
      <c r="A784" t="s">
        <v>1710</v>
      </c>
      <c r="B784" t="s">
        <v>1711</v>
      </c>
      <c r="C784" t="s">
        <v>3159</v>
      </c>
      <c r="D784" t="s">
        <v>420</v>
      </c>
      <c r="E784">
        <v>5044.4038805999999</v>
      </c>
      <c r="F784">
        <v>278</v>
      </c>
      <c r="G784">
        <v>-20.651412994940198</v>
      </c>
      <c r="H784">
        <v>2.8931113439763401</v>
      </c>
      <c r="I784">
        <v>-7.3308255406067699</v>
      </c>
      <c r="J784">
        <v>-2.3455765859127502</v>
      </c>
      <c r="K784">
        <v>288.12586196563899</v>
      </c>
      <c r="L784">
        <v>290.614264154517</v>
      </c>
      <c r="M784">
        <v>38.4922470773692</v>
      </c>
      <c r="N784">
        <v>0.80499278852135103</v>
      </c>
      <c r="O784">
        <v>39.550359712230197</v>
      </c>
      <c r="P784">
        <v>3.1731304509185301</v>
      </c>
      <c r="Q784">
        <v>-2.4351774617099999E-4</v>
      </c>
    </row>
    <row r="785" spans="1:17" hidden="1" x14ac:dyDescent="0.3">
      <c r="A785" t="s">
        <v>1712</v>
      </c>
      <c r="B785" t="s">
        <v>1713</v>
      </c>
      <c r="C785" t="s">
        <v>3159</v>
      </c>
      <c r="D785" t="s">
        <v>262</v>
      </c>
      <c r="E785">
        <v>5032.1027422400002</v>
      </c>
      <c r="F785">
        <v>1418.9</v>
      </c>
      <c r="G785">
        <v>84.5510986093215</v>
      </c>
      <c r="H785">
        <v>11.541082930978799</v>
      </c>
      <c r="I785">
        <v>53.444872898315502</v>
      </c>
      <c r="J785">
        <v>2.0595834328274498</v>
      </c>
      <c r="K785">
        <v>1311.7359471637999</v>
      </c>
      <c r="L785">
        <v>1099.50252064863</v>
      </c>
      <c r="M785">
        <v>73.405157916400796</v>
      </c>
      <c r="N785">
        <v>1.5203569515065001</v>
      </c>
      <c r="O785">
        <v>2.7274649376277198</v>
      </c>
      <c r="P785">
        <v>127.752808988764</v>
      </c>
      <c r="Q785">
        <v>0.20675171008344601</v>
      </c>
    </row>
    <row r="786" spans="1:17" x14ac:dyDescent="0.3">
      <c r="A786" t="s">
        <v>1714</v>
      </c>
      <c r="B786" t="s">
        <v>1715</v>
      </c>
      <c r="C786" t="s">
        <v>3153</v>
      </c>
      <c r="D786" t="s">
        <v>271</v>
      </c>
      <c r="E786">
        <v>5030.9545325210001</v>
      </c>
      <c r="F786">
        <v>235.79</v>
      </c>
      <c r="G786">
        <v>-11.499691596943601</v>
      </c>
      <c r="H786">
        <v>9.6622483031815598</v>
      </c>
      <c r="I786">
        <v>0.68682254606104798</v>
      </c>
      <c r="J786">
        <v>0.78441849542035202</v>
      </c>
      <c r="K786">
        <v>238.56735419622399</v>
      </c>
      <c r="L786">
        <v>240.539416629306</v>
      </c>
      <c r="M786">
        <v>55.552879370502602</v>
      </c>
      <c r="N786">
        <v>0.47590123214825503</v>
      </c>
      <c r="O786">
        <v>26.001950888502499</v>
      </c>
      <c r="P786">
        <v>24.756613756613699</v>
      </c>
      <c r="Q786">
        <v>-0.119005517619035</v>
      </c>
    </row>
    <row r="787" spans="1:17" x14ac:dyDescent="0.3">
      <c r="A787" t="s">
        <v>1716</v>
      </c>
      <c r="B787" t="s">
        <v>1717</v>
      </c>
      <c r="C787" t="s">
        <v>3148</v>
      </c>
      <c r="D787" t="s">
        <v>51</v>
      </c>
      <c r="E787">
        <v>4979.5529486149999</v>
      </c>
      <c r="F787">
        <v>199.27</v>
      </c>
      <c r="G787">
        <v>38.500641752118298</v>
      </c>
      <c r="H787">
        <v>19.0124301283075</v>
      </c>
      <c r="I787">
        <v>86.115131116285298</v>
      </c>
      <c r="J787">
        <v>1.34266373193656</v>
      </c>
      <c r="K787">
        <v>190.57558092933701</v>
      </c>
      <c r="L787">
        <v>156.25790247718299</v>
      </c>
      <c r="M787">
        <v>51.827749393125004</v>
      </c>
      <c r="N787">
        <v>9.4985269822479595E-2</v>
      </c>
      <c r="O787">
        <v>20.790886736588501</v>
      </c>
      <c r="P787">
        <v>116.48017381857601</v>
      </c>
      <c r="Q787">
        <v>2.2328830693405001E-2</v>
      </c>
    </row>
    <row r="788" spans="1:17" x14ac:dyDescent="0.3">
      <c r="A788" t="s">
        <v>1718</v>
      </c>
      <c r="B788" t="s">
        <v>1719</v>
      </c>
      <c r="C788" t="s">
        <v>3153</v>
      </c>
      <c r="D788" t="s">
        <v>271</v>
      </c>
      <c r="E788">
        <v>4963.4239653599998</v>
      </c>
      <c r="F788">
        <v>1825.4</v>
      </c>
      <c r="G788">
        <v>35.940117348321003</v>
      </c>
      <c r="H788">
        <v>-5.3884738139079396</v>
      </c>
      <c r="I788">
        <v>5.3290376921166001</v>
      </c>
      <c r="J788">
        <v>-3.2319847886744202</v>
      </c>
      <c r="K788">
        <v>2049.5722050008799</v>
      </c>
      <c r="L788">
        <v>1810.64036809761</v>
      </c>
      <c r="M788">
        <v>29.565437829794199</v>
      </c>
      <c r="N788">
        <v>0.39589679451253501</v>
      </c>
      <c r="O788">
        <v>43.535663416237497</v>
      </c>
      <c r="P788">
        <v>91.874704367477804</v>
      </c>
      <c r="Q788">
        <v>-1.2514775486468E-2</v>
      </c>
    </row>
    <row r="789" spans="1:17" hidden="1" x14ac:dyDescent="0.3">
      <c r="A789" t="s">
        <v>1720</v>
      </c>
      <c r="B789" t="s">
        <v>1721</v>
      </c>
      <c r="C789" t="s">
        <v>3159</v>
      </c>
      <c r="D789" t="s">
        <v>398</v>
      </c>
      <c r="E789">
        <v>4951.0018220000002</v>
      </c>
      <c r="F789">
        <v>11915</v>
      </c>
      <c r="G789">
        <v>12.7312285274368</v>
      </c>
      <c r="H789">
        <v>18.4270296096606</v>
      </c>
      <c r="I789">
        <v>22.1776549266439</v>
      </c>
      <c r="J789">
        <v>2.2075303995565299</v>
      </c>
      <c r="K789">
        <v>11529.2175646579</v>
      </c>
      <c r="L789">
        <v>10951.8286018532</v>
      </c>
      <c r="M789">
        <v>60.741247622680497</v>
      </c>
      <c r="N789">
        <v>0.686974719441799</v>
      </c>
      <c r="O789">
        <v>19.886697440201399</v>
      </c>
      <c r="P789">
        <v>42.990009300651003</v>
      </c>
      <c r="Q789">
        <v>-1.387945527839E-3</v>
      </c>
    </row>
    <row r="790" spans="1:17" x14ac:dyDescent="0.3">
      <c r="A790" t="s">
        <v>1722</v>
      </c>
      <c r="B790" t="s">
        <v>1723</v>
      </c>
      <c r="C790" t="s">
        <v>3155</v>
      </c>
      <c r="D790" t="s">
        <v>136</v>
      </c>
      <c r="E790">
        <v>4915.9650000000001</v>
      </c>
      <c r="F790">
        <v>167.48</v>
      </c>
      <c r="G790">
        <v>1.7028185470170401</v>
      </c>
      <c r="H790">
        <v>-3.0947511519506699</v>
      </c>
      <c r="I790">
        <v>-20.721728744303899</v>
      </c>
      <c r="J790">
        <v>0.96621747765435095</v>
      </c>
      <c r="K790">
        <v>180.17208696983101</v>
      </c>
      <c r="L790">
        <v>185.52348426798301</v>
      </c>
      <c r="M790">
        <v>58.739600435344201</v>
      </c>
      <c r="N790">
        <v>0.93878096084832796</v>
      </c>
      <c r="O790">
        <v>58.1979937903033</v>
      </c>
      <c r="P790">
        <v>23.967431532198301</v>
      </c>
      <c r="Q790">
        <v>1.8331868311540999E-2</v>
      </c>
    </row>
    <row r="791" spans="1:17" x14ac:dyDescent="0.3">
      <c r="A791" t="s">
        <v>1724</v>
      </c>
      <c r="B791" t="s">
        <v>1725</v>
      </c>
      <c r="C791" t="s">
        <v>3151</v>
      </c>
      <c r="D791" t="s">
        <v>72</v>
      </c>
      <c r="E791">
        <v>4904.1344433559998</v>
      </c>
      <c r="F791">
        <v>215.97</v>
      </c>
      <c r="G791">
        <v>-6.7446120900645203</v>
      </c>
      <c r="H791">
        <v>1.2715035610782399</v>
      </c>
      <c r="I791">
        <v>3.5023310206373099</v>
      </c>
      <c r="J791">
        <v>0.35295182084836901</v>
      </c>
      <c r="K791">
        <v>222.57296827702601</v>
      </c>
      <c r="L791">
        <v>217.44216902344601</v>
      </c>
      <c r="M791">
        <v>46.2917181314236</v>
      </c>
      <c r="N791">
        <v>0.18323105521367</v>
      </c>
      <c r="O791">
        <v>19.461036255035399</v>
      </c>
      <c r="P791">
        <v>13.968337730870701</v>
      </c>
      <c r="Q791">
        <v>-6.1110307226796001E-2</v>
      </c>
    </row>
    <row r="792" spans="1:17" hidden="1" x14ac:dyDescent="0.3">
      <c r="A792" t="s">
        <v>1726</v>
      </c>
      <c r="B792" t="s">
        <v>1727</v>
      </c>
      <c r="C792" t="s">
        <v>3159</v>
      </c>
      <c r="D792" t="s">
        <v>491</v>
      </c>
      <c r="E792">
        <v>4903.8619839749999</v>
      </c>
      <c r="F792">
        <v>4710.1499999999996</v>
      </c>
      <c r="G792">
        <v>20.308831781572799</v>
      </c>
      <c r="H792">
        <v>6.9543984734795901</v>
      </c>
      <c r="I792">
        <v>-28.532720175415299</v>
      </c>
      <c r="J792">
        <v>1.5586293653211101</v>
      </c>
      <c r="K792">
        <v>4985.0536256589003</v>
      </c>
      <c r="L792">
        <v>4990.9887455505304</v>
      </c>
      <c r="M792">
        <v>49.185818328378303</v>
      </c>
      <c r="N792">
        <v>1.1490199392215199</v>
      </c>
      <c r="O792">
        <v>42.222646837149497</v>
      </c>
      <c r="P792">
        <v>42.000301477238402</v>
      </c>
      <c r="Q792">
        <v>0.12898345897854099</v>
      </c>
    </row>
    <row r="793" spans="1:17" x14ac:dyDescent="0.3">
      <c r="A793" t="s">
        <v>1728</v>
      </c>
      <c r="B793" t="s">
        <v>1729</v>
      </c>
      <c r="C793" t="s">
        <v>3155</v>
      </c>
      <c r="D793" t="s">
        <v>1171</v>
      </c>
      <c r="E793">
        <v>4876.648322</v>
      </c>
      <c r="F793">
        <v>2909.2</v>
      </c>
      <c r="G793">
        <v>-8.4404261067245496</v>
      </c>
      <c r="H793">
        <v>2.69351331232268</v>
      </c>
      <c r="I793">
        <v>-4.9837206749011003</v>
      </c>
      <c r="J793">
        <v>2.1853362906569598</v>
      </c>
      <c r="K793">
        <v>2876.6274488560398</v>
      </c>
      <c r="L793">
        <v>2953.89138665063</v>
      </c>
      <c r="M793">
        <v>72.467432421520698</v>
      </c>
      <c r="N793">
        <v>0.60669686471615902</v>
      </c>
      <c r="O793">
        <v>27.1827306476007</v>
      </c>
      <c r="P793">
        <v>20.073467197721602</v>
      </c>
      <c r="Q793">
        <v>-6.8665492625056002E-2</v>
      </c>
    </row>
    <row r="794" spans="1:17" hidden="1" x14ac:dyDescent="0.3">
      <c r="A794" t="s">
        <v>1730</v>
      </c>
      <c r="B794" t="s">
        <v>1731</v>
      </c>
      <c r="C794" t="s">
        <v>3159</v>
      </c>
      <c r="D794" t="s">
        <v>371</v>
      </c>
      <c r="E794">
        <v>4876.3079819000004</v>
      </c>
      <c r="F794">
        <v>330.5</v>
      </c>
      <c r="G794">
        <v>138.67685320586199</v>
      </c>
      <c r="H794">
        <v>26.384677314319799</v>
      </c>
      <c r="I794">
        <v>106.093947777566</v>
      </c>
      <c r="J794">
        <v>3.1345218364348999</v>
      </c>
      <c r="K794">
        <v>282.38279985351301</v>
      </c>
      <c r="L794">
        <v>212.84230810963899</v>
      </c>
      <c r="M794">
        <v>70.4579198322255</v>
      </c>
      <c r="N794">
        <v>0.66465486786908801</v>
      </c>
      <c r="O794">
        <v>3.4795763993948401</v>
      </c>
      <c r="P794">
        <v>247.894736842105</v>
      </c>
      <c r="Q794">
        <v>0.14041466618894</v>
      </c>
    </row>
    <row r="795" spans="1:17" hidden="1" x14ac:dyDescent="0.3">
      <c r="A795" t="s">
        <v>1732</v>
      </c>
      <c r="B795" t="s">
        <v>1733</v>
      </c>
      <c r="C795" t="s">
        <v>3159</v>
      </c>
      <c r="D795" t="s">
        <v>451</v>
      </c>
      <c r="E795">
        <v>4862.1475</v>
      </c>
      <c r="F795">
        <v>731.15</v>
      </c>
      <c r="G795">
        <v>211.737656811519</v>
      </c>
      <c r="H795">
        <v>38.417388136494097</v>
      </c>
      <c r="I795">
        <v>252.52416695813699</v>
      </c>
      <c r="J795">
        <v>5.41468729355981</v>
      </c>
      <c r="K795">
        <v>559.15577287660096</v>
      </c>
      <c r="L795">
        <v>376.69562443208599</v>
      </c>
      <c r="M795">
        <v>75.350996555574795</v>
      </c>
      <c r="N795">
        <v>0.94656399552213799</v>
      </c>
      <c r="O795">
        <v>0.51972919373590698</v>
      </c>
      <c r="P795">
        <v>313.07909604519699</v>
      </c>
      <c r="Q795">
        <v>0.13821085389044099</v>
      </c>
    </row>
    <row r="796" spans="1:17" hidden="1" x14ac:dyDescent="0.3">
      <c r="A796" t="s">
        <v>1734</v>
      </c>
      <c r="B796" t="s">
        <v>1735</v>
      </c>
      <c r="C796" t="s">
        <v>3159</v>
      </c>
      <c r="D796" t="s">
        <v>51</v>
      </c>
      <c r="E796">
        <v>4833.5581867800001</v>
      </c>
      <c r="F796">
        <v>1944.3</v>
      </c>
      <c r="G796">
        <v>174.95711906503399</v>
      </c>
      <c r="H796">
        <v>21.901614791750301</v>
      </c>
      <c r="I796">
        <v>72.103317124810602</v>
      </c>
      <c r="J796">
        <v>-1.6931135553723999</v>
      </c>
      <c r="K796">
        <v>1666.541870135</v>
      </c>
      <c r="L796">
        <v>1260.2597774881201</v>
      </c>
      <c r="M796">
        <v>64.128382151421704</v>
      </c>
      <c r="N796">
        <v>1.63450384072738</v>
      </c>
      <c r="O796">
        <v>3.0705138095972799</v>
      </c>
      <c r="P796">
        <v>243.51590106007001</v>
      </c>
      <c r="Q796">
        <v>0.24732193630892299</v>
      </c>
    </row>
    <row r="797" spans="1:17" hidden="1" x14ac:dyDescent="0.3">
      <c r="A797" t="s">
        <v>1736</v>
      </c>
      <c r="B797" t="s">
        <v>1737</v>
      </c>
      <c r="C797" t="s">
        <v>3159</v>
      </c>
      <c r="D797" t="s">
        <v>448</v>
      </c>
      <c r="E797">
        <v>4826.0742116250003</v>
      </c>
      <c r="F797">
        <v>551.75</v>
      </c>
      <c r="G797">
        <v>-42.7081967985009</v>
      </c>
      <c r="H797">
        <v>7.2353039655434701</v>
      </c>
      <c r="I797">
        <v>-7.03477071019985</v>
      </c>
      <c r="J797">
        <v>0.29299863497554401</v>
      </c>
      <c r="K797">
        <v>553.99404616330003</v>
      </c>
      <c r="L797">
        <v>578.870344695992</v>
      </c>
      <c r="M797">
        <v>56.621284137983999</v>
      </c>
      <c r="N797">
        <v>0.67381586390757697</v>
      </c>
      <c r="O797">
        <v>44.811961939283997</v>
      </c>
      <c r="P797">
        <v>11.6224964596398</v>
      </c>
      <c r="Q797">
        <v>5.6267012312599999E-4</v>
      </c>
    </row>
    <row r="798" spans="1:17" hidden="1" x14ac:dyDescent="0.3">
      <c r="A798" t="s">
        <v>1738</v>
      </c>
      <c r="B798" t="s">
        <v>1739</v>
      </c>
      <c r="C798" t="s">
        <v>3159</v>
      </c>
      <c r="D798" t="s">
        <v>632</v>
      </c>
      <c r="E798">
        <v>4807.9403814400002</v>
      </c>
      <c r="F798">
        <v>1894.9</v>
      </c>
      <c r="G798">
        <v>126206.432827041</v>
      </c>
      <c r="H798">
        <v>53.1894651514964</v>
      </c>
      <c r="I798">
        <v>1102.0757519056999</v>
      </c>
      <c r="J798">
        <v>7.9310412657173899</v>
      </c>
      <c r="K798">
        <v>1280.27810733969</v>
      </c>
      <c r="L798">
        <v>637.23499768183797</v>
      </c>
      <c r="M798">
        <v>99.999999990049403</v>
      </c>
      <c r="N798">
        <v>0.71632089334716698</v>
      </c>
      <c r="O798">
        <v>0</v>
      </c>
      <c r="P798">
        <v>126226.666666666</v>
      </c>
      <c r="Q798">
        <v>0.38757719115058198</v>
      </c>
    </row>
    <row r="799" spans="1:17" x14ac:dyDescent="0.3">
      <c r="A799" t="s">
        <v>1740</v>
      </c>
      <c r="B799" t="s">
        <v>1741</v>
      </c>
      <c r="C799" t="s">
        <v>3152</v>
      </c>
      <c r="D799" t="s">
        <v>1742</v>
      </c>
      <c r="E799">
        <v>4801.8529623160002</v>
      </c>
      <c r="F799">
        <v>71.17</v>
      </c>
      <c r="G799">
        <v>-16.3679337767473</v>
      </c>
      <c r="H799">
        <v>33.053642158976402</v>
      </c>
      <c r="I799">
        <v>12.285173514484701</v>
      </c>
      <c r="J799">
        <v>9.9272755372054409</v>
      </c>
      <c r="K799">
        <v>65.696961231459099</v>
      </c>
      <c r="L799">
        <v>64.673236918048403</v>
      </c>
      <c r="M799">
        <v>65.835628130647393</v>
      </c>
      <c r="N799">
        <v>1.5534926526255</v>
      </c>
      <c r="O799">
        <v>18.294225094843299</v>
      </c>
      <c r="P799">
        <v>63.233944954128397</v>
      </c>
      <c r="Q799">
        <v>5.3220584611869001E-2</v>
      </c>
    </row>
    <row r="800" spans="1:17" hidden="1" x14ac:dyDescent="0.3">
      <c r="A800" t="s">
        <v>1743</v>
      </c>
      <c r="B800" t="s">
        <v>1744</v>
      </c>
      <c r="C800" t="s">
        <v>3159</v>
      </c>
      <c r="D800" t="s">
        <v>499</v>
      </c>
      <c r="E800">
        <v>4790.2924974999996</v>
      </c>
      <c r="F800">
        <v>105.65</v>
      </c>
      <c r="G800">
        <v>47.7629030454749</v>
      </c>
      <c r="H800">
        <v>0.97655716935766002</v>
      </c>
      <c r="I800">
        <v>15.724408048740599</v>
      </c>
      <c r="J800">
        <v>-0.79088280818155399</v>
      </c>
      <c r="K800">
        <v>104.575766793396</v>
      </c>
      <c r="L800">
        <v>93.942908293254106</v>
      </c>
      <c r="M800">
        <v>58.4459361730202</v>
      </c>
      <c r="N800">
        <v>0.46299101660577002</v>
      </c>
      <c r="O800">
        <v>13.582584003786</v>
      </c>
      <c r="P800">
        <v>79.982964224872205</v>
      </c>
      <c r="Q800">
        <v>0.136205071947407</v>
      </c>
    </row>
    <row r="801" spans="1:17" hidden="1" x14ac:dyDescent="0.3">
      <c r="A801" t="s">
        <v>1745</v>
      </c>
      <c r="B801" t="s">
        <v>1746</v>
      </c>
      <c r="C801" t="s">
        <v>3159</v>
      </c>
      <c r="D801" t="s">
        <v>448</v>
      </c>
      <c r="E801">
        <v>4771.9850484799999</v>
      </c>
      <c r="F801">
        <v>270.39999999999998</v>
      </c>
      <c r="G801">
        <v>-18.272678310403101</v>
      </c>
      <c r="H801">
        <v>-3.8608196331312801</v>
      </c>
      <c r="I801">
        <v>-0.50266513394835199</v>
      </c>
      <c r="J801">
        <v>-8.0234761438180708</v>
      </c>
      <c r="O801">
        <v>5.7322485207100504</v>
      </c>
      <c r="P801">
        <v>8.8785987517616203</v>
      </c>
    </row>
    <row r="802" spans="1:17" x14ac:dyDescent="0.3">
      <c r="A802" t="s">
        <v>1747</v>
      </c>
      <c r="B802" t="s">
        <v>1748</v>
      </c>
      <c r="C802" t="s">
        <v>3156</v>
      </c>
      <c r="D802" t="s">
        <v>1319</v>
      </c>
      <c r="E802">
        <v>4770.5451246749999</v>
      </c>
      <c r="F802">
        <v>843.25</v>
      </c>
      <c r="G802">
        <v>-33.253918284197603</v>
      </c>
      <c r="H802">
        <v>0.61674617425254197</v>
      </c>
      <c r="I802">
        <v>-5.4282815718682498</v>
      </c>
      <c r="J802">
        <v>-1.0474617223224001</v>
      </c>
      <c r="K802">
        <v>854.30274836948001</v>
      </c>
      <c r="L802">
        <v>855.03402861576205</v>
      </c>
      <c r="M802">
        <v>54.809776389616403</v>
      </c>
      <c r="N802">
        <v>0.52623498766121402</v>
      </c>
      <c r="O802">
        <v>31.1473465757486</v>
      </c>
      <c r="P802">
        <v>9.5058762418024791</v>
      </c>
      <c r="Q802">
        <v>0.16381192637759201</v>
      </c>
    </row>
    <row r="803" spans="1:17" x14ac:dyDescent="0.3">
      <c r="A803" t="s">
        <v>1749</v>
      </c>
      <c r="B803" t="s">
        <v>1750</v>
      </c>
      <c r="C803" t="s">
        <v>3148</v>
      </c>
      <c r="D803" t="s">
        <v>51</v>
      </c>
      <c r="E803">
        <v>4760.0254537500005</v>
      </c>
      <c r="F803">
        <v>386.05</v>
      </c>
      <c r="G803">
        <v>21.221972622356599</v>
      </c>
      <c r="H803">
        <v>14.852740551478499</v>
      </c>
      <c r="I803">
        <v>27.975728687475499</v>
      </c>
      <c r="J803">
        <v>-4.2987318160371402</v>
      </c>
      <c r="K803">
        <v>372.02556782728698</v>
      </c>
      <c r="L803">
        <v>338.41525240321499</v>
      </c>
      <c r="M803">
        <v>48.837239592305899</v>
      </c>
      <c r="N803">
        <v>0.92863187448677798</v>
      </c>
      <c r="O803">
        <v>8.0041445408625798</v>
      </c>
      <c r="P803">
        <v>48.309642719938502</v>
      </c>
      <c r="Q803">
        <v>-4.0083006210729001E-2</v>
      </c>
    </row>
    <row r="804" spans="1:17" x14ac:dyDescent="0.3">
      <c r="A804" t="s">
        <v>1751</v>
      </c>
      <c r="B804" t="s">
        <v>1752</v>
      </c>
      <c r="C804" t="s">
        <v>3153</v>
      </c>
      <c r="D804" t="s">
        <v>451</v>
      </c>
      <c r="E804">
        <v>4732.2211110150001</v>
      </c>
      <c r="F804">
        <v>285.14999999999998</v>
      </c>
      <c r="G804">
        <v>-52.113916070828601</v>
      </c>
      <c r="H804">
        <v>3.9106601034605899</v>
      </c>
      <c r="I804">
        <v>-23.7722245978172</v>
      </c>
      <c r="J804">
        <v>1.3958181438141499</v>
      </c>
      <c r="K804">
        <v>290.15495862687402</v>
      </c>
      <c r="L804">
        <v>330.55550614423697</v>
      </c>
      <c r="M804">
        <v>62.078222465870297</v>
      </c>
      <c r="N804">
        <v>0.75493056732205699</v>
      </c>
      <c r="O804">
        <v>90.215675960021002</v>
      </c>
      <c r="P804">
        <v>8.5665334094803001</v>
      </c>
      <c r="Q804">
        <v>-8.7518946274977E-2</v>
      </c>
    </row>
    <row r="805" spans="1:17" x14ac:dyDescent="0.3">
      <c r="A805" t="s">
        <v>1753</v>
      </c>
      <c r="B805" t="s">
        <v>1754</v>
      </c>
      <c r="C805" t="s">
        <v>3152</v>
      </c>
      <c r="D805" t="s">
        <v>468</v>
      </c>
      <c r="E805">
        <v>4730.9085704099998</v>
      </c>
      <c r="F805">
        <v>427.9</v>
      </c>
      <c r="G805">
        <v>-58.308427656757701</v>
      </c>
      <c r="H805">
        <v>-12.821595575848599</v>
      </c>
      <c r="I805">
        <v>-34.826149363539699</v>
      </c>
      <c r="J805">
        <v>-6.6204341710127901</v>
      </c>
      <c r="K805">
        <v>497.02059738771999</v>
      </c>
      <c r="L805">
        <v>581.19880580904703</v>
      </c>
      <c r="M805">
        <v>28.314812423730299</v>
      </c>
      <c r="N805">
        <v>0.73569792863396399</v>
      </c>
      <c r="O805">
        <v>81.350782893199295</v>
      </c>
      <c r="P805">
        <v>2.20948286157889</v>
      </c>
      <c r="Q805">
        <v>-0.13693955728315199</v>
      </c>
    </row>
    <row r="806" spans="1:17" hidden="1" x14ac:dyDescent="0.3">
      <c r="A806" t="s">
        <v>1755</v>
      </c>
      <c r="B806" t="s">
        <v>1756</v>
      </c>
      <c r="C806" t="s">
        <v>3159</v>
      </c>
      <c r="D806" t="s">
        <v>111</v>
      </c>
      <c r="E806">
        <v>4687.7204390249999</v>
      </c>
      <c r="F806">
        <v>1355.25</v>
      </c>
      <c r="G806">
        <v>457.69793009727903</v>
      </c>
      <c r="H806">
        <v>13.926513569779701</v>
      </c>
      <c r="I806">
        <v>148.74042519104</v>
      </c>
      <c r="J806">
        <v>8.9154342013808705</v>
      </c>
      <c r="K806">
        <v>1204.9209915136601</v>
      </c>
      <c r="L806">
        <v>873.79547036150802</v>
      </c>
      <c r="M806">
        <v>75.129481353240607</v>
      </c>
      <c r="N806">
        <v>0.723305733748839</v>
      </c>
      <c r="O806">
        <v>9.5000922339051694</v>
      </c>
      <c r="P806">
        <v>505.02232142857099</v>
      </c>
      <c r="Q806">
        <v>0.19152955388465601</v>
      </c>
    </row>
    <row r="807" spans="1:17" x14ac:dyDescent="0.3">
      <c r="A807" t="s">
        <v>1757</v>
      </c>
      <c r="B807" t="s">
        <v>1758</v>
      </c>
      <c r="C807" t="s">
        <v>3144</v>
      </c>
      <c r="D807" t="s">
        <v>54</v>
      </c>
      <c r="E807">
        <v>4680.6052237599997</v>
      </c>
      <c r="F807">
        <v>52.15</v>
      </c>
      <c r="G807">
        <v>4.8261124128344601</v>
      </c>
      <c r="H807">
        <v>26.626426138192102</v>
      </c>
      <c r="I807">
        <v>-24.066323566872299</v>
      </c>
      <c r="J807">
        <v>16.783501428271599</v>
      </c>
      <c r="K807">
        <v>50.680073273615697</v>
      </c>
      <c r="L807">
        <v>57.540234926839801</v>
      </c>
      <c r="M807">
        <v>78.860144431503002</v>
      </c>
      <c r="N807">
        <v>0.845331672166869</v>
      </c>
      <c r="O807">
        <v>91.045062320230102</v>
      </c>
      <c r="P807">
        <v>29.807093963907899</v>
      </c>
      <c r="Q807">
        <v>1.6934084438993999E-2</v>
      </c>
    </row>
    <row r="808" spans="1:17" hidden="1" x14ac:dyDescent="0.3">
      <c r="A808" t="s">
        <v>1759</v>
      </c>
      <c r="B808" t="s">
        <v>1760</v>
      </c>
      <c r="C808" t="s">
        <v>3159</v>
      </c>
      <c r="D808" t="s">
        <v>234</v>
      </c>
      <c r="E808">
        <v>4634.3960960000004</v>
      </c>
      <c r="F808">
        <v>754.9</v>
      </c>
      <c r="G808">
        <v>37.434449185843803</v>
      </c>
      <c r="H808">
        <v>72.233296311550305</v>
      </c>
      <c r="I808">
        <v>53.185619832015902</v>
      </c>
      <c r="J808">
        <v>2.1258085879448099</v>
      </c>
      <c r="M808">
        <v>67.564852980915504</v>
      </c>
      <c r="O808">
        <v>8.8819711220029305</v>
      </c>
      <c r="P808">
        <v>87.739368316339196</v>
      </c>
    </row>
    <row r="809" spans="1:17" x14ac:dyDescent="0.3">
      <c r="A809" t="s">
        <v>1761</v>
      </c>
      <c r="B809" t="s">
        <v>1762</v>
      </c>
      <c r="C809" t="s">
        <v>3154</v>
      </c>
      <c r="D809" t="s">
        <v>131</v>
      </c>
      <c r="E809">
        <v>4610.7299999999996</v>
      </c>
      <c r="F809">
        <v>7684.55</v>
      </c>
      <c r="G809">
        <v>-19.403267212872802</v>
      </c>
      <c r="H809">
        <v>0.19349993938047699</v>
      </c>
      <c r="I809">
        <v>30.702793114595401</v>
      </c>
      <c r="J809">
        <v>1.0299467985175701</v>
      </c>
      <c r="K809">
        <v>8014.8294190595598</v>
      </c>
      <c r="L809">
        <v>7364.5592149263202</v>
      </c>
      <c r="M809">
        <v>47.814844267993102</v>
      </c>
      <c r="N809">
        <v>0.279849611685068</v>
      </c>
      <c r="O809">
        <v>26.501226486912</v>
      </c>
      <c r="P809">
        <v>62.325070499889001</v>
      </c>
      <c r="Q809">
        <v>0.122568585488772</v>
      </c>
    </row>
    <row r="810" spans="1:17" hidden="1" x14ac:dyDescent="0.3">
      <c r="A810" t="s">
        <v>1763</v>
      </c>
      <c r="B810" t="s">
        <v>1764</v>
      </c>
      <c r="C810" t="s">
        <v>3159</v>
      </c>
      <c r="D810" t="s">
        <v>136</v>
      </c>
      <c r="E810">
        <v>4586.8804905099996</v>
      </c>
      <c r="F810">
        <v>1006.9</v>
      </c>
      <c r="G810">
        <v>134.25670659295201</v>
      </c>
      <c r="H810">
        <v>22.8760873183722</v>
      </c>
      <c r="I810">
        <v>55.051514653688002</v>
      </c>
      <c r="J810">
        <v>1.1917764055528699</v>
      </c>
      <c r="K810">
        <v>868.92306989991596</v>
      </c>
      <c r="L810">
        <v>720.83990719247197</v>
      </c>
      <c r="M810">
        <v>78.434616183063099</v>
      </c>
      <c r="N810">
        <v>0.79188910268466395</v>
      </c>
      <c r="O810">
        <v>1.7975965835733401</v>
      </c>
      <c r="P810">
        <v>170.67204301075199</v>
      </c>
      <c r="Q810">
        <v>0.17131627909597499</v>
      </c>
    </row>
    <row r="811" spans="1:17" hidden="1" x14ac:dyDescent="0.3">
      <c r="A811" t="s">
        <v>1765</v>
      </c>
      <c r="B811" t="s">
        <v>1766</v>
      </c>
      <c r="C811" t="s">
        <v>3159</v>
      </c>
      <c r="D811" t="s">
        <v>420</v>
      </c>
      <c r="E811">
        <v>4586.3117559000002</v>
      </c>
      <c r="F811">
        <v>335.9</v>
      </c>
      <c r="G811">
        <v>509.58899502013401</v>
      </c>
      <c r="H811">
        <v>69.171589650104394</v>
      </c>
      <c r="I811">
        <v>287.19177131914398</v>
      </c>
      <c r="J811">
        <v>23.054089663565701</v>
      </c>
      <c r="K811">
        <v>207.13813579681499</v>
      </c>
      <c r="L811">
        <v>140.287353788796</v>
      </c>
      <c r="M811">
        <v>97.171743072191603</v>
      </c>
      <c r="N811">
        <v>2.8885664017802801</v>
      </c>
      <c r="O811">
        <v>0</v>
      </c>
      <c r="P811">
        <v>635.81599123767705</v>
      </c>
      <c r="Q811">
        <v>0.16860869759351699</v>
      </c>
    </row>
    <row r="812" spans="1:17" x14ac:dyDescent="0.3">
      <c r="A812" t="s">
        <v>1767</v>
      </c>
      <c r="B812" t="s">
        <v>1768</v>
      </c>
      <c r="C812" t="s">
        <v>3152</v>
      </c>
      <c r="D812" t="s">
        <v>262</v>
      </c>
      <c r="E812">
        <v>4576.3319378249998</v>
      </c>
      <c r="F812">
        <v>502.65</v>
      </c>
      <c r="G812">
        <v>9.1010169370445109</v>
      </c>
      <c r="H812">
        <v>9.8637300951553701</v>
      </c>
      <c r="I812">
        <v>-2.59759752907385</v>
      </c>
      <c r="J812">
        <v>3.7189180949382998</v>
      </c>
      <c r="K812">
        <v>499.60791542574498</v>
      </c>
      <c r="L812">
        <v>485.817843457165</v>
      </c>
      <c r="M812">
        <v>61.039109178537601</v>
      </c>
      <c r="N812">
        <v>1.0317601516039301</v>
      </c>
      <c r="O812">
        <v>22.122749428031401</v>
      </c>
      <c r="P812">
        <v>39.586226048319801</v>
      </c>
      <c r="Q812">
        <v>-3.4084736267306001E-2</v>
      </c>
    </row>
    <row r="813" spans="1:17" hidden="1" x14ac:dyDescent="0.3">
      <c r="A813" t="s">
        <v>1769</v>
      </c>
      <c r="B813" t="s">
        <v>1770</v>
      </c>
      <c r="C813" t="s">
        <v>3159</v>
      </c>
      <c r="D813" t="s">
        <v>391</v>
      </c>
      <c r="E813">
        <v>4561.5145874999998</v>
      </c>
      <c r="F813">
        <v>331.5</v>
      </c>
      <c r="G813">
        <v>73.283567337250204</v>
      </c>
      <c r="H813">
        <v>23.2918695317953</v>
      </c>
      <c r="I813">
        <v>82.541308453641506</v>
      </c>
      <c r="J813">
        <v>6.9086964096212498</v>
      </c>
      <c r="K813">
        <v>283.80160732871701</v>
      </c>
      <c r="L813">
        <v>233.26933632269899</v>
      </c>
      <c r="M813">
        <v>78.858736905927998</v>
      </c>
      <c r="N813">
        <v>2.9650661998641099</v>
      </c>
      <c r="O813">
        <v>1.05580693815987</v>
      </c>
      <c r="P813">
        <v>134.60721868365101</v>
      </c>
      <c r="Q813">
        <v>0.26496380015398402</v>
      </c>
    </row>
    <row r="814" spans="1:17" x14ac:dyDescent="0.3">
      <c r="A814" t="s">
        <v>1771</v>
      </c>
      <c r="B814" t="s">
        <v>1772</v>
      </c>
      <c r="C814" t="s">
        <v>3158</v>
      </c>
      <c r="D814" t="s">
        <v>499</v>
      </c>
      <c r="E814">
        <v>4550.00828387</v>
      </c>
      <c r="F814">
        <v>821.95</v>
      </c>
      <c r="G814">
        <v>-4.5965295523777998</v>
      </c>
      <c r="H814">
        <v>10.014975842803301</v>
      </c>
      <c r="I814">
        <v>13.588149091455399</v>
      </c>
      <c r="J814">
        <v>4.5372289346983798</v>
      </c>
      <c r="K814">
        <v>827.25936604021399</v>
      </c>
      <c r="L814">
        <v>816.20895685665505</v>
      </c>
      <c r="M814">
        <v>57.868860692929502</v>
      </c>
      <c r="N814">
        <v>0.50544520409795701</v>
      </c>
      <c r="O814">
        <v>18.3405316625098</v>
      </c>
      <c r="P814">
        <v>25.116066671740601</v>
      </c>
      <c r="Q814">
        <v>-0.12258552924720099</v>
      </c>
    </row>
    <row r="815" spans="1:17" x14ac:dyDescent="0.3">
      <c r="A815" t="s">
        <v>1773</v>
      </c>
      <c r="B815" t="s">
        <v>1774</v>
      </c>
      <c r="C815" t="s">
        <v>3154</v>
      </c>
      <c r="D815" t="s">
        <v>117</v>
      </c>
      <c r="E815">
        <v>4535.3821503600002</v>
      </c>
      <c r="F815">
        <v>840.6</v>
      </c>
      <c r="G815">
        <v>43.615599246249801</v>
      </c>
      <c r="H815">
        <v>26.7310064238069</v>
      </c>
      <c r="I815">
        <v>12.445971999911199</v>
      </c>
      <c r="J815">
        <v>6.7622453896243</v>
      </c>
      <c r="K815">
        <v>728.50852023549305</v>
      </c>
      <c r="L815">
        <v>667.00589713785803</v>
      </c>
      <c r="M815">
        <v>71.130787935011796</v>
      </c>
      <c r="N815">
        <v>1.8184141857332401</v>
      </c>
      <c r="O815">
        <v>4.6871282417320899</v>
      </c>
      <c r="P815">
        <v>78.244274809160302</v>
      </c>
      <c r="Q815">
        <v>8.5490678549259E-2</v>
      </c>
    </row>
    <row r="816" spans="1:17" x14ac:dyDescent="0.3">
      <c r="A816" t="s">
        <v>1775</v>
      </c>
      <c r="B816" t="s">
        <v>1776</v>
      </c>
      <c r="C816" t="s">
        <v>3146</v>
      </c>
      <c r="D816" t="s">
        <v>125</v>
      </c>
      <c r="E816">
        <v>4532.1566400000002</v>
      </c>
      <c r="F816">
        <v>488.4</v>
      </c>
      <c r="G816">
        <v>81.770292605870097</v>
      </c>
      <c r="H816">
        <v>-5.4665211917239303</v>
      </c>
      <c r="I816">
        <v>27.803354855956901</v>
      </c>
      <c r="J816">
        <v>2.1503463480577398</v>
      </c>
      <c r="K816">
        <v>531.69653077234796</v>
      </c>
      <c r="L816">
        <v>479.52911840938401</v>
      </c>
      <c r="M816">
        <v>50.348559089265997</v>
      </c>
      <c r="N816">
        <v>0.60866581654073704</v>
      </c>
      <c r="O816">
        <v>48.925061425061401</v>
      </c>
      <c r="P816">
        <v>110.290635091496</v>
      </c>
      <c r="Q816">
        <v>7.4944382147552002E-2</v>
      </c>
    </row>
    <row r="817" spans="1:17" hidden="1" x14ac:dyDescent="0.3">
      <c r="A817" t="s">
        <v>1777</v>
      </c>
      <c r="B817" t="s">
        <v>1778</v>
      </c>
      <c r="C817" t="s">
        <v>3159</v>
      </c>
      <c r="D817" t="s">
        <v>117</v>
      </c>
      <c r="E817">
        <v>4505.9418158999997</v>
      </c>
      <c r="F817">
        <v>430.5</v>
      </c>
      <c r="G817">
        <v>-15.246642942203501</v>
      </c>
      <c r="K817">
        <v>425.76520424318301</v>
      </c>
      <c r="L817">
        <v>384.46648021701702</v>
      </c>
      <c r="M817">
        <v>38.331602171758398</v>
      </c>
      <c r="N817">
        <v>1</v>
      </c>
      <c r="O817">
        <v>7.2938443670151001</v>
      </c>
      <c r="P817">
        <v>6.2569418733802298</v>
      </c>
      <c r="Q817">
        <v>9.3594908740256E-2</v>
      </c>
    </row>
    <row r="818" spans="1:17" hidden="1" x14ac:dyDescent="0.3">
      <c r="A818" t="s">
        <v>1779</v>
      </c>
      <c r="B818" t="s">
        <v>1780</v>
      </c>
      <c r="C818" t="s">
        <v>3159</v>
      </c>
      <c r="D818" t="s">
        <v>1621</v>
      </c>
      <c r="E818">
        <v>4493.8231386750003</v>
      </c>
      <c r="F818">
        <v>8524.9500000000007</v>
      </c>
      <c r="G818">
        <v>-7.9915350008744799</v>
      </c>
      <c r="H818">
        <v>-0.58415614173796604</v>
      </c>
      <c r="I818">
        <v>30.618479189035298</v>
      </c>
      <c r="J818">
        <v>-4.8501060922923998</v>
      </c>
      <c r="K818">
        <v>8583.6994567955808</v>
      </c>
      <c r="L818">
        <v>7997.0486554526797</v>
      </c>
      <c r="M818">
        <v>47.713498472198097</v>
      </c>
      <c r="N818">
        <v>0.67720477076838204</v>
      </c>
      <c r="O818">
        <v>6.7337638343919899</v>
      </c>
      <c r="P818">
        <v>46.727652946188002</v>
      </c>
      <c r="Q818">
        <v>8.7423641809469994E-3</v>
      </c>
    </row>
    <row r="819" spans="1:17" hidden="1" x14ac:dyDescent="0.3">
      <c r="A819" t="s">
        <v>1781</v>
      </c>
      <c r="B819" t="s">
        <v>1782</v>
      </c>
      <c r="C819" t="s">
        <v>3159</v>
      </c>
      <c r="D819" t="s">
        <v>51</v>
      </c>
      <c r="E819">
        <v>4478.256882525</v>
      </c>
      <c r="F819">
        <v>823.4</v>
      </c>
      <c r="G819">
        <v>146.05850987790001</v>
      </c>
      <c r="H819">
        <v>12.716508343271</v>
      </c>
      <c r="I819">
        <v>83.615560603732604</v>
      </c>
      <c r="J819">
        <v>5.3160671747062898</v>
      </c>
      <c r="K819">
        <v>761.86493923341595</v>
      </c>
      <c r="L819">
        <v>612.70594025329694</v>
      </c>
      <c r="M819">
        <v>60.180090045290001</v>
      </c>
      <c r="N819">
        <v>0.77092346000876</v>
      </c>
      <c r="O819">
        <v>3.3094486276414798</v>
      </c>
      <c r="P819">
        <v>181.38686152063499</v>
      </c>
      <c r="Q819">
        <v>-1.2825340082379001E-2</v>
      </c>
    </row>
    <row r="820" spans="1:17" hidden="1" x14ac:dyDescent="0.3">
      <c r="A820" t="s">
        <v>1783</v>
      </c>
      <c r="B820" t="s">
        <v>1784</v>
      </c>
      <c r="C820" t="s">
        <v>3159</v>
      </c>
      <c r="D820" t="s">
        <v>378</v>
      </c>
      <c r="E820">
        <v>4459.5437214349904</v>
      </c>
      <c r="F820">
        <v>1491.05</v>
      </c>
      <c r="G820">
        <v>44.448635163235899</v>
      </c>
      <c r="H820">
        <v>8.7976444206564501</v>
      </c>
      <c r="I820">
        <v>35.897691610007897</v>
      </c>
      <c r="J820">
        <v>9.8920516141452399</v>
      </c>
      <c r="K820">
        <v>1314.6705048756301</v>
      </c>
      <c r="L820">
        <v>1122.09469830843</v>
      </c>
      <c r="M820">
        <v>61.552553992677801</v>
      </c>
      <c r="N820">
        <v>0.62829837728541604</v>
      </c>
      <c r="O820">
        <v>5.3619932262499503</v>
      </c>
      <c r="P820">
        <v>67.345679012345599</v>
      </c>
      <c r="Q820">
        <v>9.5793311186778002E-2</v>
      </c>
    </row>
    <row r="821" spans="1:17" hidden="1" x14ac:dyDescent="0.3">
      <c r="A821" t="s">
        <v>1785</v>
      </c>
      <c r="B821" t="s">
        <v>1786</v>
      </c>
      <c r="C821" t="s">
        <v>3159</v>
      </c>
      <c r="D821" t="s">
        <v>748</v>
      </c>
      <c r="E821">
        <v>4449.3999170859997</v>
      </c>
      <c r="F821">
        <v>267.68</v>
      </c>
      <c r="G821">
        <v>3.4407823456803399</v>
      </c>
      <c r="H821">
        <v>1.8715266705218601</v>
      </c>
      <c r="I821">
        <v>0.82024211426438998</v>
      </c>
      <c r="J821">
        <v>0.767875953275439</v>
      </c>
      <c r="K821">
        <v>272.61601903135801</v>
      </c>
      <c r="L821">
        <v>262.29288079094499</v>
      </c>
      <c r="M821">
        <v>58.987597709054498</v>
      </c>
      <c r="N821">
        <v>1.1002772501102001</v>
      </c>
      <c r="O821">
        <v>9.8289001793185893</v>
      </c>
      <c r="P821">
        <v>26.293937249351199</v>
      </c>
      <c r="Q821">
        <v>3.7892634135868998E-2</v>
      </c>
    </row>
    <row r="822" spans="1:17" hidden="1" x14ac:dyDescent="0.3">
      <c r="A822" t="s">
        <v>1787</v>
      </c>
      <c r="B822" t="s">
        <v>1788</v>
      </c>
      <c r="C822" t="s">
        <v>3159</v>
      </c>
      <c r="D822" t="s">
        <v>1789</v>
      </c>
      <c r="E822">
        <v>4436.3176000000003</v>
      </c>
      <c r="F822">
        <v>395.2</v>
      </c>
      <c r="G822">
        <v>-26.579562394790798</v>
      </c>
      <c r="H822">
        <v>-0.263645982610197</v>
      </c>
      <c r="I822">
        <v>-16.248688180077099</v>
      </c>
      <c r="J822">
        <v>-3.2105432367407598</v>
      </c>
      <c r="K822">
        <v>408.82386787009699</v>
      </c>
      <c r="L822">
        <v>410.14360148674803</v>
      </c>
      <c r="M822">
        <v>46.301015887808099</v>
      </c>
      <c r="N822">
        <v>0.59911076799228202</v>
      </c>
      <c r="O822">
        <v>61.563765182186202</v>
      </c>
      <c r="P822">
        <v>11.120483621538</v>
      </c>
      <c r="Q822">
        <v>0.27562662866230198</v>
      </c>
    </row>
    <row r="823" spans="1:17" hidden="1" x14ac:dyDescent="0.3">
      <c r="A823" t="s">
        <v>1790</v>
      </c>
      <c r="B823" t="s">
        <v>1791</v>
      </c>
      <c r="C823" t="s">
        <v>3159</v>
      </c>
      <c r="D823" t="s">
        <v>256</v>
      </c>
      <c r="E823">
        <v>4426.3897406249998</v>
      </c>
      <c r="F823">
        <v>2517.0500000000002</v>
      </c>
      <c r="G823">
        <v>50.7200212398727</v>
      </c>
      <c r="H823">
        <v>5.8992134309373503</v>
      </c>
      <c r="I823">
        <v>36.912719049735898</v>
      </c>
      <c r="J823">
        <v>0.35306700271525698</v>
      </c>
      <c r="K823">
        <v>2472.3423331952699</v>
      </c>
      <c r="L823">
        <v>2160.7098019083101</v>
      </c>
      <c r="M823">
        <v>64.990780852003994</v>
      </c>
      <c r="N823">
        <v>0.72242000738095702</v>
      </c>
      <c r="O823">
        <v>14.4196579328976</v>
      </c>
      <c r="P823">
        <v>95.727060653188104</v>
      </c>
      <c r="Q823">
        <v>5.7887383187749997E-2</v>
      </c>
    </row>
    <row r="824" spans="1:17" hidden="1" x14ac:dyDescent="0.3">
      <c r="A824" t="s">
        <v>1792</v>
      </c>
      <c r="B824" t="s">
        <v>1793</v>
      </c>
      <c r="C824" t="s">
        <v>3159</v>
      </c>
      <c r="D824" t="s">
        <v>46</v>
      </c>
      <c r="E824">
        <v>4422.1958154449903</v>
      </c>
      <c r="F824">
        <v>796.35</v>
      </c>
      <c r="G824">
        <v>61.330594814532702</v>
      </c>
      <c r="H824">
        <v>9.5948008056518397</v>
      </c>
      <c r="I824">
        <v>69.354921066478795</v>
      </c>
      <c r="J824">
        <v>5.56208241890082</v>
      </c>
      <c r="K824">
        <v>780.67870615922402</v>
      </c>
      <c r="L824">
        <v>659.524997186733</v>
      </c>
      <c r="M824">
        <v>60.2099244472004</v>
      </c>
      <c r="N824">
        <v>0.88968281736898602</v>
      </c>
      <c r="O824">
        <v>17.4106862560431</v>
      </c>
      <c r="P824">
        <v>123.599606907202</v>
      </c>
    </row>
    <row r="825" spans="1:17" x14ac:dyDescent="0.3">
      <c r="A825" t="s">
        <v>1794</v>
      </c>
      <c r="B825" t="s">
        <v>1795</v>
      </c>
      <c r="C825" t="s">
        <v>574</v>
      </c>
      <c r="D825" t="s">
        <v>574</v>
      </c>
      <c r="E825">
        <v>4422.1187438999996</v>
      </c>
      <c r="F825">
        <v>214.11</v>
      </c>
      <c r="G825">
        <v>8.0378766353608704</v>
      </c>
      <c r="H825">
        <v>-0.28322681769906399</v>
      </c>
      <c r="I825">
        <v>20.4721019573166</v>
      </c>
      <c r="J825">
        <v>1.8646078694797299</v>
      </c>
      <c r="K825">
        <v>218.33172452219401</v>
      </c>
      <c r="L825">
        <v>198.161775991372</v>
      </c>
      <c r="M825">
        <v>51.6602680243546</v>
      </c>
      <c r="N825">
        <v>0.47269039436322402</v>
      </c>
      <c r="O825">
        <v>19.751529587595101</v>
      </c>
      <c r="P825">
        <v>59.664429530201303</v>
      </c>
      <c r="Q825">
        <v>9.3764272119517003E-2</v>
      </c>
    </row>
    <row r="826" spans="1:17" x14ac:dyDescent="0.3">
      <c r="A826" t="s">
        <v>1796</v>
      </c>
      <c r="B826" t="s">
        <v>1797</v>
      </c>
      <c r="C826" t="s">
        <v>3144</v>
      </c>
      <c r="D826" t="s">
        <v>491</v>
      </c>
      <c r="E826">
        <v>4412.6253661599903</v>
      </c>
      <c r="F826">
        <v>75.760000000000005</v>
      </c>
      <c r="G826">
        <v>79.1593335729481</v>
      </c>
      <c r="H826">
        <v>40.486481654651499</v>
      </c>
      <c r="I826">
        <v>55.8559553592616</v>
      </c>
      <c r="J826">
        <v>13.5370376729415</v>
      </c>
      <c r="K826">
        <v>63.245762392086199</v>
      </c>
      <c r="L826">
        <v>53.649349360830001</v>
      </c>
      <c r="M826">
        <v>66.761080427205997</v>
      </c>
      <c r="N826">
        <v>1.3984520100927</v>
      </c>
      <c r="O826">
        <v>6.7845828933474204</v>
      </c>
      <c r="P826">
        <v>127.84962406015001</v>
      </c>
      <c r="Q826">
        <v>-1.9939501551468002E-2</v>
      </c>
    </row>
    <row r="827" spans="1:17" x14ac:dyDescent="0.3">
      <c r="A827" t="s">
        <v>1798</v>
      </c>
      <c r="B827" t="s">
        <v>1799</v>
      </c>
      <c r="C827" t="s">
        <v>3146</v>
      </c>
      <c r="D827" t="s">
        <v>1800</v>
      </c>
      <c r="E827">
        <v>4409.23872312</v>
      </c>
      <c r="F827">
        <v>862.2</v>
      </c>
      <c r="G827">
        <v>27.367480283086799</v>
      </c>
      <c r="H827">
        <v>9.4313431241436092</v>
      </c>
      <c r="I827">
        <v>-3.08912514447116</v>
      </c>
      <c r="J827">
        <v>1.85102877272206</v>
      </c>
      <c r="K827">
        <v>916.53366274953396</v>
      </c>
      <c r="L827">
        <v>884.83642021730202</v>
      </c>
      <c r="M827">
        <v>48.120265126197602</v>
      </c>
      <c r="N827">
        <v>0.68373051583812605</v>
      </c>
      <c r="O827">
        <v>39.294827186267597</v>
      </c>
      <c r="P827">
        <v>46.732471068754201</v>
      </c>
      <c r="Q827">
        <v>5.0037277743493001E-2</v>
      </c>
    </row>
    <row r="828" spans="1:17" hidden="1" x14ac:dyDescent="0.3">
      <c r="A828" t="s">
        <v>1801</v>
      </c>
      <c r="B828" t="s">
        <v>1802</v>
      </c>
      <c r="C828" t="s">
        <v>3159</v>
      </c>
      <c r="D828" t="s">
        <v>979</v>
      </c>
      <c r="E828">
        <v>4397.421996</v>
      </c>
      <c r="F828">
        <v>3506.8</v>
      </c>
      <c r="G828">
        <v>21.6895399060272</v>
      </c>
      <c r="H828">
        <v>1.96537502080895</v>
      </c>
      <c r="I828">
        <v>39.256315321985802</v>
      </c>
      <c r="J828">
        <v>0.67308470059424697</v>
      </c>
      <c r="K828">
        <v>3490.18209039062</v>
      </c>
      <c r="L828">
        <v>3137.71561227146</v>
      </c>
      <c r="M828">
        <v>58.167511156892701</v>
      </c>
      <c r="N828">
        <v>0.295686790432514</v>
      </c>
      <c r="O828">
        <v>13.8644918444165</v>
      </c>
      <c r="P828">
        <v>60.186369450027399</v>
      </c>
      <c r="Q828">
        <v>4.2654126555806998E-2</v>
      </c>
    </row>
    <row r="829" spans="1:17" x14ac:dyDescent="0.3">
      <c r="A829" t="s">
        <v>1803</v>
      </c>
      <c r="B829" t="s">
        <v>1804</v>
      </c>
      <c r="C829" t="s">
        <v>3158</v>
      </c>
      <c r="D829" t="s">
        <v>256</v>
      </c>
      <c r="E829">
        <v>4385.2091277</v>
      </c>
      <c r="F829">
        <v>262.64999999999998</v>
      </c>
      <c r="G829">
        <v>-7.9902498819450898</v>
      </c>
      <c r="H829">
        <v>-0.31956976057208902</v>
      </c>
      <c r="I829">
        <v>-4.7484749410106897</v>
      </c>
      <c r="J829">
        <v>-2.3205292819010999</v>
      </c>
      <c r="K829">
        <v>275.427035950304</v>
      </c>
      <c r="L829">
        <v>273.83883974152002</v>
      </c>
      <c r="M829">
        <v>46.455895902876698</v>
      </c>
      <c r="N829">
        <v>0.64871676471951101</v>
      </c>
      <c r="O829">
        <v>27.926898914905699</v>
      </c>
      <c r="P829">
        <v>20.509291121816901</v>
      </c>
      <c r="Q829">
        <v>-1.7556732897839999E-2</v>
      </c>
    </row>
    <row r="830" spans="1:17" x14ac:dyDescent="0.3">
      <c r="A830" t="s">
        <v>1805</v>
      </c>
      <c r="B830" t="s">
        <v>1806</v>
      </c>
      <c r="C830" t="s">
        <v>3143</v>
      </c>
      <c r="D830" t="s">
        <v>249</v>
      </c>
      <c r="E830">
        <v>4379.0699740199998</v>
      </c>
      <c r="F830">
        <v>1604.05</v>
      </c>
      <c r="G830">
        <v>20.079892587734498</v>
      </c>
      <c r="H830">
        <v>9.7923625594204804</v>
      </c>
      <c r="I830">
        <v>16.669143709459</v>
      </c>
      <c r="J830">
        <v>14.29651390599</v>
      </c>
      <c r="K830">
        <v>1431.5391658497299</v>
      </c>
      <c r="L830">
        <v>1308.02988146961</v>
      </c>
      <c r="M830">
        <v>73.807559201431204</v>
      </c>
      <c r="N830">
        <v>1.15920224387119</v>
      </c>
      <c r="O830">
        <v>5.3770144322184503</v>
      </c>
      <c r="P830">
        <v>70.263241694087597</v>
      </c>
      <c r="Q830">
        <v>0.118557024200346</v>
      </c>
    </row>
    <row r="831" spans="1:17" x14ac:dyDescent="0.3">
      <c r="A831" t="s">
        <v>1807</v>
      </c>
      <c r="B831" t="s">
        <v>1808</v>
      </c>
      <c r="C831" t="s">
        <v>3152</v>
      </c>
      <c r="D831" t="s">
        <v>80</v>
      </c>
      <c r="E831">
        <v>4357.5584014249998</v>
      </c>
      <c r="F831">
        <v>1081.45</v>
      </c>
      <c r="G831">
        <v>34.086354604685098</v>
      </c>
      <c r="H831">
        <v>18.429922314532099</v>
      </c>
      <c r="I831">
        <v>18.843822068647299</v>
      </c>
      <c r="J831">
        <v>8.1483228751149799</v>
      </c>
      <c r="K831">
        <v>1051.6638586686599</v>
      </c>
      <c r="L831">
        <v>1012.89483801115</v>
      </c>
      <c r="M831">
        <v>68.403876605008506</v>
      </c>
      <c r="N831">
        <v>1.71806033597774</v>
      </c>
      <c r="O831">
        <v>47.274492579407202</v>
      </c>
      <c r="P831">
        <v>77.286885245901601</v>
      </c>
      <c r="Q831">
        <v>2.8292769766023001E-2</v>
      </c>
    </row>
    <row r="832" spans="1:17" x14ac:dyDescent="0.3">
      <c r="A832" t="s">
        <v>1809</v>
      </c>
      <c r="B832" t="s">
        <v>1810</v>
      </c>
      <c r="C832" t="s">
        <v>3152</v>
      </c>
      <c r="D832" t="s">
        <v>166</v>
      </c>
      <c r="E832">
        <v>4353.6639999999998</v>
      </c>
      <c r="F832">
        <v>3852.8</v>
      </c>
      <c r="G832">
        <v>85.362872572052495</v>
      </c>
      <c r="H832">
        <v>-10.283206959744</v>
      </c>
      <c r="I832">
        <v>-11.797101783048101</v>
      </c>
      <c r="J832">
        <v>0.49957444993580002</v>
      </c>
      <c r="K832">
        <v>4338.2700126083</v>
      </c>
      <c r="L832">
        <v>4048.86508815355</v>
      </c>
      <c r="M832">
        <v>44.908288479746702</v>
      </c>
      <c r="N832">
        <v>1.1208917013138899</v>
      </c>
      <c r="O832">
        <v>47.675716362126202</v>
      </c>
      <c r="P832">
        <v>105.48266666666601</v>
      </c>
      <c r="Q832">
        <v>0.15350044051911699</v>
      </c>
    </row>
    <row r="833" spans="1:17" hidden="1" x14ac:dyDescent="0.3">
      <c r="A833" t="s">
        <v>1811</v>
      </c>
      <c r="B833" t="s">
        <v>1812</v>
      </c>
      <c r="C833" t="s">
        <v>3144</v>
      </c>
      <c r="D833" t="s">
        <v>24</v>
      </c>
      <c r="E833">
        <v>4347.1998003099998</v>
      </c>
      <c r="F833">
        <v>414.9</v>
      </c>
      <c r="G833">
        <v>-7.4673042459341197</v>
      </c>
      <c r="H833">
        <v>-4.7199905346250004</v>
      </c>
      <c r="I833">
        <v>-32.626070434159999</v>
      </c>
      <c r="J833">
        <v>-1.6641626901605899</v>
      </c>
      <c r="K833">
        <v>483.470983772642</v>
      </c>
      <c r="M833">
        <v>36.073376839784302</v>
      </c>
      <c r="N833">
        <v>0.66972024538759101</v>
      </c>
      <c r="O833">
        <v>83.393588816582294</v>
      </c>
      <c r="P833">
        <v>13.671232876712301</v>
      </c>
    </row>
    <row r="834" spans="1:17" hidden="1" x14ac:dyDescent="0.3">
      <c r="A834" t="s">
        <v>1813</v>
      </c>
      <c r="B834" t="s">
        <v>1814</v>
      </c>
      <c r="C834" t="s">
        <v>3159</v>
      </c>
      <c r="D834" t="s">
        <v>249</v>
      </c>
      <c r="E834">
        <v>4316.894186175</v>
      </c>
      <c r="F834">
        <v>226.75</v>
      </c>
      <c r="G834">
        <v>124.510095684438</v>
      </c>
      <c r="H834">
        <v>-3.7885902924190198</v>
      </c>
      <c r="I834">
        <v>67.102650733085198</v>
      </c>
      <c r="J834">
        <v>-0.53139982846085898</v>
      </c>
      <c r="K834">
        <v>232.65103500429899</v>
      </c>
      <c r="L834">
        <v>201.21239556840899</v>
      </c>
      <c r="M834">
        <v>47.915278296866198</v>
      </c>
      <c r="N834">
        <v>0.71081660822213</v>
      </c>
      <c r="O834">
        <v>44.123484013230403</v>
      </c>
      <c r="P834">
        <v>171.556886227544</v>
      </c>
      <c r="Q834">
        <v>0.13363486001716601</v>
      </c>
    </row>
    <row r="835" spans="1:17" x14ac:dyDescent="0.3">
      <c r="A835" t="s">
        <v>1815</v>
      </c>
      <c r="B835" t="s">
        <v>1816</v>
      </c>
      <c r="C835" t="s">
        <v>3147</v>
      </c>
      <c r="D835" t="s">
        <v>46</v>
      </c>
      <c r="E835">
        <v>4303.6196862870001</v>
      </c>
      <c r="F835">
        <v>53.31</v>
      </c>
      <c r="G835">
        <v>-14.840804799664101</v>
      </c>
      <c r="H835">
        <v>12.3098322604615</v>
      </c>
      <c r="I835">
        <v>-14.8106757077058</v>
      </c>
      <c r="J835">
        <v>-2.5296634151836601</v>
      </c>
      <c r="K835">
        <v>53.301926460785602</v>
      </c>
      <c r="L835">
        <v>55.898202577639097</v>
      </c>
      <c r="M835">
        <v>60.534156965069201</v>
      </c>
      <c r="N835">
        <v>0.85393776230068097</v>
      </c>
      <c r="O835">
        <v>48.1898330519602</v>
      </c>
      <c r="P835">
        <v>15.2648648648648</v>
      </c>
      <c r="Q835">
        <v>9.3837826056335005E-2</v>
      </c>
    </row>
    <row r="836" spans="1:17" x14ac:dyDescent="0.3">
      <c r="A836" t="s">
        <v>1817</v>
      </c>
      <c r="B836" t="s">
        <v>1818</v>
      </c>
      <c r="C836" t="s">
        <v>3148</v>
      </c>
      <c r="D836" t="s">
        <v>499</v>
      </c>
      <c r="E836">
        <v>4302.3703957500002</v>
      </c>
      <c r="F836">
        <v>384.55</v>
      </c>
      <c r="G836">
        <v>-3.1988072995688102</v>
      </c>
      <c r="H836">
        <v>-9.3751026228136602</v>
      </c>
      <c r="I836">
        <v>-1.51038353285042</v>
      </c>
      <c r="J836">
        <v>0.81957569882866699</v>
      </c>
      <c r="K836">
        <v>440.344278757003</v>
      </c>
      <c r="L836">
        <v>415.78125187030503</v>
      </c>
      <c r="M836">
        <v>38.576004998351102</v>
      </c>
      <c r="N836">
        <v>0.49053424938509099</v>
      </c>
      <c r="O836">
        <v>48.485242491223502</v>
      </c>
      <c r="P836">
        <v>18.4506391498537</v>
      </c>
      <c r="Q836">
        <v>-5.470446222467E-3</v>
      </c>
    </row>
    <row r="837" spans="1:17" hidden="1" x14ac:dyDescent="0.3">
      <c r="A837" t="s">
        <v>1819</v>
      </c>
      <c r="B837" t="s">
        <v>1820</v>
      </c>
      <c r="C837" t="s">
        <v>3159</v>
      </c>
      <c r="D837" t="s">
        <v>262</v>
      </c>
      <c r="E837">
        <v>4293.6343109400004</v>
      </c>
      <c r="F837">
        <v>349.05</v>
      </c>
      <c r="G837">
        <v>309.79067017838599</v>
      </c>
      <c r="H837">
        <v>1.4336579389584201</v>
      </c>
      <c r="I837">
        <v>165.05401055731599</v>
      </c>
      <c r="J837">
        <v>-15.073623649512999</v>
      </c>
      <c r="K837">
        <v>361.51696479925198</v>
      </c>
      <c r="L837">
        <v>248.01627943773599</v>
      </c>
      <c r="M837">
        <v>32.737226666856998</v>
      </c>
      <c r="N837">
        <v>0.46569741601889297</v>
      </c>
      <c r="O837">
        <v>27.173757341355099</v>
      </c>
      <c r="P837">
        <v>328.41362381098497</v>
      </c>
      <c r="Q837">
        <v>0.29202636327822801</v>
      </c>
    </row>
    <row r="838" spans="1:17" hidden="1" x14ac:dyDescent="0.3">
      <c r="A838" t="s">
        <v>1821</v>
      </c>
      <c r="B838" t="s">
        <v>1822</v>
      </c>
      <c r="C838" t="s">
        <v>3159</v>
      </c>
      <c r="D838" t="s">
        <v>398</v>
      </c>
      <c r="E838">
        <v>4283.6741865000004</v>
      </c>
      <c r="F838">
        <v>344.25</v>
      </c>
      <c r="G838">
        <v>108.901263463853</v>
      </c>
      <c r="H838">
        <v>9.9757783496616099</v>
      </c>
      <c r="I838">
        <v>77.756611062987702</v>
      </c>
      <c r="J838">
        <v>2.4523588295378498</v>
      </c>
      <c r="K838">
        <v>342.09485838604002</v>
      </c>
      <c r="L838">
        <v>286.70795982158398</v>
      </c>
      <c r="M838">
        <v>59.067829281073003</v>
      </c>
      <c r="N838">
        <v>1.0232744372693501</v>
      </c>
      <c r="O838">
        <v>30.050835148874299</v>
      </c>
      <c r="P838">
        <v>150.009078034787</v>
      </c>
      <c r="Q838">
        <v>0.15562368784119299</v>
      </c>
    </row>
    <row r="839" spans="1:17" x14ac:dyDescent="0.3">
      <c r="A839" t="s">
        <v>1823</v>
      </c>
      <c r="B839" t="s">
        <v>1824</v>
      </c>
      <c r="C839" t="s">
        <v>3150</v>
      </c>
      <c r="D839" t="s">
        <v>221</v>
      </c>
      <c r="E839">
        <v>4281.3204922710001</v>
      </c>
      <c r="F839">
        <v>168.37</v>
      </c>
      <c r="G839">
        <v>-0.76091543780919502</v>
      </c>
      <c r="H839">
        <v>1.6978341697044099</v>
      </c>
      <c r="I839">
        <v>-4.1728685623236501</v>
      </c>
      <c r="J839">
        <v>1.0669285702353599</v>
      </c>
      <c r="K839">
        <v>170.24572367225699</v>
      </c>
      <c r="L839">
        <v>170.769208819938</v>
      </c>
      <c r="M839">
        <v>59.428766939176001</v>
      </c>
      <c r="N839">
        <v>0.73027945353785495</v>
      </c>
      <c r="O839">
        <v>34.050008908950502</v>
      </c>
      <c r="P839">
        <v>27.6497346474601</v>
      </c>
      <c r="Q839">
        <v>6.3223936533102001E-2</v>
      </c>
    </row>
    <row r="840" spans="1:17" x14ac:dyDescent="0.3">
      <c r="A840" t="s">
        <v>1825</v>
      </c>
      <c r="B840" t="s">
        <v>1826</v>
      </c>
      <c r="C840" t="s">
        <v>3147</v>
      </c>
      <c r="D840" t="s">
        <v>46</v>
      </c>
      <c r="E840">
        <v>4272.9635942499999</v>
      </c>
      <c r="F840">
        <v>617.5</v>
      </c>
      <c r="G840">
        <v>-39.730612977988997</v>
      </c>
      <c r="H840">
        <v>9.8427240885139309</v>
      </c>
      <c r="I840">
        <v>22.0023781324767</v>
      </c>
      <c r="J840">
        <v>9.7060832398789305</v>
      </c>
      <c r="K840">
        <v>614.92633220826201</v>
      </c>
      <c r="L840">
        <v>619.94511367770895</v>
      </c>
      <c r="M840">
        <v>66.942098903010404</v>
      </c>
      <c r="N840">
        <v>1.42261022275581</v>
      </c>
      <c r="O840">
        <v>63.408906882590998</v>
      </c>
      <c r="P840">
        <v>44.698301113063799</v>
      </c>
      <c r="Q840">
        <v>0.121333891587016</v>
      </c>
    </row>
    <row r="841" spans="1:17" hidden="1" x14ac:dyDescent="0.3">
      <c r="A841" t="s">
        <v>1827</v>
      </c>
      <c r="B841" t="s">
        <v>1828</v>
      </c>
      <c r="C841" t="s">
        <v>3159</v>
      </c>
      <c r="D841" t="s">
        <v>51</v>
      </c>
      <c r="E841">
        <v>4265.8195467149999</v>
      </c>
      <c r="F841">
        <v>77.849999999999994</v>
      </c>
      <c r="G841">
        <v>46.289303539158297</v>
      </c>
      <c r="H841">
        <v>4.4822450687233202</v>
      </c>
      <c r="I841">
        <v>59.412067862742497</v>
      </c>
      <c r="J841">
        <v>-0.38510429656678002</v>
      </c>
      <c r="K841">
        <v>79.035896818838495</v>
      </c>
      <c r="L841">
        <v>65.8457658325094</v>
      </c>
      <c r="M841">
        <v>54.467195401477397</v>
      </c>
      <c r="N841">
        <v>0.403569769134978</v>
      </c>
      <c r="O841">
        <v>29.6082209377007</v>
      </c>
      <c r="P841">
        <v>101.94552529182801</v>
      </c>
      <c r="Q841">
        <v>3.8811359279393998E-2</v>
      </c>
    </row>
    <row r="842" spans="1:17" x14ac:dyDescent="0.3">
      <c r="A842" t="s">
        <v>1829</v>
      </c>
      <c r="B842" t="s">
        <v>1830</v>
      </c>
      <c r="C842" t="s">
        <v>3153</v>
      </c>
      <c r="D842" t="s">
        <v>928</v>
      </c>
      <c r="E842">
        <v>4264.9807981000004</v>
      </c>
      <c r="F842">
        <v>347.8</v>
      </c>
      <c r="G842">
        <v>-20.291693255850099</v>
      </c>
      <c r="H842">
        <v>-4.8754636826631899</v>
      </c>
      <c r="I842">
        <v>12.6414259861197</v>
      </c>
      <c r="J842">
        <v>0.71782978648059703</v>
      </c>
      <c r="K842">
        <v>366.68016219986299</v>
      </c>
      <c r="L842">
        <v>358.01467717932798</v>
      </c>
      <c r="M842">
        <v>49.279773589641302</v>
      </c>
      <c r="N842">
        <v>0.314470412059416</v>
      </c>
      <c r="O842">
        <v>29.3559516963772</v>
      </c>
      <c r="P842">
        <v>29.800335883560301</v>
      </c>
      <c r="Q842">
        <v>-4.0166008090910997E-2</v>
      </c>
    </row>
    <row r="843" spans="1:17" x14ac:dyDescent="0.3">
      <c r="A843" t="s">
        <v>1831</v>
      </c>
      <c r="B843" t="s">
        <v>1832</v>
      </c>
      <c r="C843" t="s">
        <v>3156</v>
      </c>
      <c r="D843" t="s">
        <v>504</v>
      </c>
      <c r="E843">
        <v>4256.1252141579998</v>
      </c>
      <c r="F843">
        <v>85.43</v>
      </c>
      <c r="G843">
        <v>-45.602908166835299</v>
      </c>
      <c r="H843">
        <v>-7.8739335796113199</v>
      </c>
      <c r="I843">
        <v>-19.814680872326001</v>
      </c>
      <c r="J843">
        <v>4.4136901075169304</v>
      </c>
      <c r="K843">
        <v>94.406113279733802</v>
      </c>
      <c r="L843">
        <v>103.79311182509601</v>
      </c>
      <c r="M843">
        <v>50.564596801584599</v>
      </c>
      <c r="N843">
        <v>0.95741294894626106</v>
      </c>
      <c r="O843">
        <v>56.502399625424196</v>
      </c>
      <c r="P843">
        <v>10.0193174500965</v>
      </c>
      <c r="Q843">
        <v>-0.11664146111912201</v>
      </c>
    </row>
    <row r="844" spans="1:17" x14ac:dyDescent="0.3">
      <c r="A844" t="s">
        <v>1833</v>
      </c>
      <c r="B844" t="s">
        <v>1834</v>
      </c>
      <c r="C844" t="s">
        <v>3152</v>
      </c>
      <c r="D844" t="s">
        <v>262</v>
      </c>
      <c r="E844">
        <v>4226.7477150659997</v>
      </c>
      <c r="F844">
        <v>181.81</v>
      </c>
      <c r="G844">
        <v>17.390881148850799</v>
      </c>
      <c r="H844">
        <v>8.5843082279757699</v>
      </c>
      <c r="I844">
        <v>38.281367141563898</v>
      </c>
      <c r="J844">
        <v>4.8557010800417997</v>
      </c>
      <c r="K844">
        <v>176.89059533289301</v>
      </c>
      <c r="L844">
        <v>161.609247868442</v>
      </c>
      <c r="M844">
        <v>57.046699304324598</v>
      </c>
      <c r="N844">
        <v>0.64647752137105896</v>
      </c>
      <c r="O844">
        <v>9.6969363621362792</v>
      </c>
      <c r="P844">
        <v>62.2579205711735</v>
      </c>
      <c r="Q844">
        <v>1.2788402366669E-2</v>
      </c>
    </row>
    <row r="845" spans="1:17" hidden="1" x14ac:dyDescent="0.3">
      <c r="A845" t="s">
        <v>1835</v>
      </c>
      <c r="B845" t="s">
        <v>1836</v>
      </c>
      <c r="C845" t="s">
        <v>3159</v>
      </c>
      <c r="D845" t="s">
        <v>491</v>
      </c>
      <c r="E845">
        <v>4222.3760000000002</v>
      </c>
      <c r="F845">
        <v>211898</v>
      </c>
      <c r="G845">
        <v>6567915.3744689701</v>
      </c>
      <c r="H845">
        <v>6270236.0237783296</v>
      </c>
      <c r="I845">
        <v>6287669.9980431804</v>
      </c>
      <c r="J845">
        <v>-15.5881602695159</v>
      </c>
      <c r="K845">
        <v>144982.15860037299</v>
      </c>
      <c r="L845">
        <v>48323.344058952302</v>
      </c>
      <c r="M845">
        <v>33.873437658554899</v>
      </c>
      <c r="N845">
        <v>2.53883602566939</v>
      </c>
      <c r="O845">
        <v>56.867903425232797</v>
      </c>
      <c r="P845">
        <v>6287674.4807121595</v>
      </c>
    </row>
    <row r="846" spans="1:17" x14ac:dyDescent="0.3">
      <c r="A846" t="s">
        <v>1837</v>
      </c>
      <c r="B846" t="s">
        <v>1838</v>
      </c>
      <c r="C846" t="s">
        <v>3146</v>
      </c>
      <c r="D846" t="s">
        <v>979</v>
      </c>
      <c r="E846">
        <v>4220.8940280779998</v>
      </c>
      <c r="F846">
        <v>33.090000000000003</v>
      </c>
      <c r="G846">
        <v>-15.9904698907454</v>
      </c>
      <c r="H846">
        <v>4.8316253872768398</v>
      </c>
      <c r="I846">
        <v>1.57502332832963</v>
      </c>
      <c r="J846">
        <v>5.8817186081743804</v>
      </c>
      <c r="K846">
        <v>35.0911997167942</v>
      </c>
      <c r="L846">
        <v>35.164316627847199</v>
      </c>
      <c r="M846">
        <v>57.002704854388199</v>
      </c>
      <c r="N846">
        <v>0.57997549907291301</v>
      </c>
      <c r="O846">
        <v>39.317014203686803</v>
      </c>
      <c r="P846">
        <v>33.696969696969703</v>
      </c>
      <c r="Q846">
        <v>8.5999084238905996E-2</v>
      </c>
    </row>
    <row r="847" spans="1:17" x14ac:dyDescent="0.3">
      <c r="A847" t="s">
        <v>1839</v>
      </c>
      <c r="B847" t="s">
        <v>1840</v>
      </c>
      <c r="C847" t="s">
        <v>3150</v>
      </c>
      <c r="D847" t="s">
        <v>221</v>
      </c>
      <c r="E847">
        <v>4210.5962412899999</v>
      </c>
      <c r="F847">
        <v>105.54</v>
      </c>
      <c r="G847">
        <v>-28.0426045657738</v>
      </c>
      <c r="H847">
        <v>-1.3797142351973</v>
      </c>
      <c r="I847">
        <v>-19.983069299618801</v>
      </c>
      <c r="J847">
        <v>1.7135014282716301</v>
      </c>
      <c r="K847">
        <v>111.64318619326799</v>
      </c>
      <c r="L847">
        <v>119.342489443593</v>
      </c>
      <c r="M847">
        <v>54.941125622107997</v>
      </c>
      <c r="N847">
        <v>0.66023068081236402</v>
      </c>
      <c r="O847">
        <v>41.804055334470299</v>
      </c>
      <c r="P847">
        <v>9.3565433633820305</v>
      </c>
      <c r="Q847">
        <v>-2.4199685644922E-2</v>
      </c>
    </row>
    <row r="848" spans="1:17" x14ac:dyDescent="0.3">
      <c r="A848" t="s">
        <v>1841</v>
      </c>
      <c r="B848" t="s">
        <v>1842</v>
      </c>
      <c r="C848" t="s">
        <v>3153</v>
      </c>
      <c r="D848" t="s">
        <v>46</v>
      </c>
      <c r="E848">
        <v>4206.8474532</v>
      </c>
      <c r="F848">
        <v>2482.1999999999998</v>
      </c>
      <c r="G848">
        <v>17.116757984026901</v>
      </c>
      <c r="H848">
        <v>15.393575043115099</v>
      </c>
      <c r="I848">
        <v>51.6894714509883</v>
      </c>
      <c r="J848">
        <v>10.034872046005299</v>
      </c>
      <c r="K848">
        <v>2244.15050234113</v>
      </c>
      <c r="L848">
        <v>1956.0674206717299</v>
      </c>
      <c r="M848">
        <v>65.617424873347304</v>
      </c>
      <c r="N848">
        <v>0.64008854338535803</v>
      </c>
      <c r="O848">
        <v>10.1845137378132</v>
      </c>
      <c r="P848">
        <v>75.544554455445507</v>
      </c>
      <c r="Q848">
        <v>8.9796983617396006E-2</v>
      </c>
    </row>
    <row r="849" spans="1:17" hidden="1" x14ac:dyDescent="0.3">
      <c r="A849" t="s">
        <v>1843</v>
      </c>
      <c r="B849" t="s">
        <v>1844</v>
      </c>
      <c r="C849" t="s">
        <v>3159</v>
      </c>
      <c r="D849" t="s">
        <v>46</v>
      </c>
      <c r="E849">
        <v>4197.6324450000002</v>
      </c>
      <c r="F849">
        <v>2188.25</v>
      </c>
      <c r="G849">
        <v>457.61147853276799</v>
      </c>
      <c r="H849">
        <v>18.097720438958401</v>
      </c>
      <c r="I849">
        <v>2.4281185914796</v>
      </c>
      <c r="J849">
        <v>-1.8334278828494801</v>
      </c>
      <c r="K849">
        <v>2216.6920006365399</v>
      </c>
      <c r="L849">
        <v>1786.3125900186601</v>
      </c>
      <c r="M849">
        <v>39.594861426002502</v>
      </c>
      <c r="N849">
        <v>0.89068212560386395</v>
      </c>
      <c r="O849">
        <v>36.3646749685822</v>
      </c>
      <c r="P849">
        <v>512.95518207282896</v>
      </c>
    </row>
    <row r="850" spans="1:17" x14ac:dyDescent="0.3">
      <c r="A850" t="s">
        <v>1845</v>
      </c>
      <c r="B850" t="s">
        <v>1846</v>
      </c>
      <c r="C850" t="s">
        <v>3148</v>
      </c>
      <c r="D850" t="s">
        <v>51</v>
      </c>
      <c r="E850">
        <v>4183.8167999999996</v>
      </c>
      <c r="F850">
        <v>458.4</v>
      </c>
      <c r="G850">
        <v>-28.2144437269592</v>
      </c>
      <c r="H850">
        <v>-2.9514775496375099</v>
      </c>
      <c r="I850">
        <v>-12.007381507101201</v>
      </c>
      <c r="J850">
        <v>-3.40562900651096</v>
      </c>
      <c r="K850">
        <v>489.069105297801</v>
      </c>
      <c r="L850">
        <v>504.41296595773599</v>
      </c>
      <c r="M850">
        <v>37.919033666723998</v>
      </c>
      <c r="N850">
        <v>0.78982889094478603</v>
      </c>
      <c r="O850">
        <v>38.525305410122101</v>
      </c>
      <c r="P850">
        <v>6.3449715810230698</v>
      </c>
      <c r="Q850">
        <v>-3.8753228411215E-2</v>
      </c>
    </row>
    <row r="851" spans="1:17" x14ac:dyDescent="0.3">
      <c r="A851" t="s">
        <v>1847</v>
      </c>
      <c r="B851" t="s">
        <v>1848</v>
      </c>
      <c r="C851" t="s">
        <v>3155</v>
      </c>
      <c r="D851" t="s">
        <v>448</v>
      </c>
      <c r="E851">
        <v>4175.0238936160004</v>
      </c>
      <c r="F851">
        <v>83.11</v>
      </c>
      <c r="G851">
        <v>-45.055187431957201</v>
      </c>
      <c r="H851">
        <v>0.73377108807706104</v>
      </c>
      <c r="I851">
        <v>-23.9887222481278</v>
      </c>
      <c r="J851">
        <v>-3.4053000966270899</v>
      </c>
      <c r="K851">
        <v>88.315248173577103</v>
      </c>
      <c r="L851">
        <v>95.584214354027196</v>
      </c>
      <c r="M851">
        <v>44.2922328126078</v>
      </c>
      <c r="N851">
        <v>0.79450920975966599</v>
      </c>
      <c r="O851">
        <v>46.251955240043301</v>
      </c>
      <c r="P851">
        <v>2.6049382716049201</v>
      </c>
      <c r="Q851">
        <v>-1.3518392017040999E-2</v>
      </c>
    </row>
    <row r="852" spans="1:17" hidden="1" x14ac:dyDescent="0.3">
      <c r="A852" t="s">
        <v>1849</v>
      </c>
      <c r="B852" t="s">
        <v>1850</v>
      </c>
      <c r="C852" t="s">
        <v>3159</v>
      </c>
      <c r="D852" t="s">
        <v>51</v>
      </c>
      <c r="E852">
        <v>4155.49984864</v>
      </c>
      <c r="F852">
        <v>414.4</v>
      </c>
      <c r="G852">
        <v>19.602745333611399</v>
      </c>
      <c r="H852">
        <v>1.30688452093635</v>
      </c>
      <c r="I852">
        <v>28.29528680404</v>
      </c>
      <c r="J852">
        <v>-1.1974279621930499</v>
      </c>
      <c r="K852">
        <v>419.18632566103298</v>
      </c>
      <c r="L852">
        <v>369.02620783344202</v>
      </c>
      <c r="M852">
        <v>42.606976527425203</v>
      </c>
      <c r="N852">
        <v>0.49935893245913499</v>
      </c>
      <c r="O852">
        <v>21.681949806949799</v>
      </c>
      <c r="P852">
        <v>49.252656221861997</v>
      </c>
      <c r="Q852">
        <v>8.2197493255165996E-2</v>
      </c>
    </row>
    <row r="853" spans="1:17" hidden="1" x14ac:dyDescent="0.3">
      <c r="A853" t="s">
        <v>1851</v>
      </c>
      <c r="B853" t="s">
        <v>1852</v>
      </c>
      <c r="C853" t="s">
        <v>3159</v>
      </c>
      <c r="D853" t="s">
        <v>40</v>
      </c>
      <c r="E853">
        <v>4153.7055117600003</v>
      </c>
      <c r="F853">
        <v>589.20000000000005</v>
      </c>
      <c r="G853">
        <v>2.29363290193769</v>
      </c>
      <c r="H853">
        <v>-3.8720993224523599</v>
      </c>
      <c r="I853">
        <v>15.9834933596273</v>
      </c>
      <c r="J853">
        <v>-0.87185571458550504</v>
      </c>
      <c r="K853">
        <v>608.17593311158305</v>
      </c>
      <c r="L853">
        <v>553.90058209667802</v>
      </c>
      <c r="M853">
        <v>52.440570194637999</v>
      </c>
      <c r="N853">
        <v>0.59589077220589504</v>
      </c>
      <c r="O853">
        <v>21.5461642905634</v>
      </c>
      <c r="P853">
        <v>36.848217396353498</v>
      </c>
    </row>
    <row r="854" spans="1:17" hidden="1" x14ac:dyDescent="0.3">
      <c r="A854" t="s">
        <v>1853</v>
      </c>
      <c r="B854" t="s">
        <v>1854</v>
      </c>
      <c r="C854" t="s">
        <v>3159</v>
      </c>
      <c r="D854" t="s">
        <v>136</v>
      </c>
      <c r="E854">
        <v>4149.6330759000002</v>
      </c>
      <c r="F854">
        <v>1054.3</v>
      </c>
      <c r="G854">
        <v>134.536796775178</v>
      </c>
      <c r="H854">
        <v>28.425352895311399</v>
      </c>
      <c r="I854">
        <v>64.443018703021096</v>
      </c>
      <c r="J854">
        <v>15.692358038230299</v>
      </c>
      <c r="K854">
        <v>853.643555972321</v>
      </c>
      <c r="L854">
        <v>701.54957341343902</v>
      </c>
      <c r="M854">
        <v>79.757757259342796</v>
      </c>
      <c r="N854">
        <v>0.81351674883809399</v>
      </c>
      <c r="O854">
        <v>5.3779759081855296</v>
      </c>
      <c r="P854">
        <v>179.18343863363901</v>
      </c>
      <c r="Q854">
        <v>0.132755438973575</v>
      </c>
    </row>
    <row r="855" spans="1:17" x14ac:dyDescent="0.3">
      <c r="A855" t="s">
        <v>1855</v>
      </c>
      <c r="B855" t="s">
        <v>1856</v>
      </c>
      <c r="C855" t="s">
        <v>3153</v>
      </c>
      <c r="D855" t="s">
        <v>928</v>
      </c>
      <c r="E855">
        <v>4146.90924645</v>
      </c>
      <c r="F855">
        <v>335.1</v>
      </c>
      <c r="G855">
        <v>47.439876386549699</v>
      </c>
      <c r="H855">
        <v>-10.321441744168</v>
      </c>
      <c r="I855">
        <v>24.899570402876702</v>
      </c>
      <c r="J855">
        <v>2.6971377919080002</v>
      </c>
      <c r="K855">
        <v>351.940341844599</v>
      </c>
      <c r="L855">
        <v>316.55509586671297</v>
      </c>
      <c r="M855">
        <v>52.420503669806202</v>
      </c>
      <c r="N855">
        <v>0.54482768787621905</v>
      </c>
      <c r="O855">
        <v>22.933452700686299</v>
      </c>
      <c r="P855">
        <v>72.642967542503797</v>
      </c>
      <c r="Q855">
        <v>4.4604740542840998E-2</v>
      </c>
    </row>
    <row r="856" spans="1:17" hidden="1" x14ac:dyDescent="0.3">
      <c r="A856" t="s">
        <v>1857</v>
      </c>
      <c r="B856" t="s">
        <v>1858</v>
      </c>
      <c r="C856" t="s">
        <v>3159</v>
      </c>
      <c r="D856" t="s">
        <v>212</v>
      </c>
      <c r="E856">
        <v>4121.6937650549999</v>
      </c>
      <c r="F856">
        <v>8024.85</v>
      </c>
      <c r="G856">
        <v>128.71450844333401</v>
      </c>
      <c r="H856">
        <v>37.383201128327201</v>
      </c>
      <c r="I856">
        <v>126.308795171797</v>
      </c>
      <c r="J856">
        <v>-14.2487224316161</v>
      </c>
      <c r="K856">
        <v>6711.8348293114695</v>
      </c>
      <c r="L856">
        <v>4831.04350889539</v>
      </c>
      <c r="M856">
        <v>47.706295386686797</v>
      </c>
      <c r="N856">
        <v>1.8027961921898099</v>
      </c>
      <c r="O856">
        <v>24.2889275188944</v>
      </c>
      <c r="P856">
        <v>167.04547345302001</v>
      </c>
      <c r="Q856">
        <v>0.15596897689214301</v>
      </c>
    </row>
    <row r="857" spans="1:17" hidden="1" x14ac:dyDescent="0.3">
      <c r="A857" t="s">
        <v>1859</v>
      </c>
      <c r="B857" t="s">
        <v>1860</v>
      </c>
      <c r="C857" t="s">
        <v>3159</v>
      </c>
      <c r="D857" t="s">
        <v>1047</v>
      </c>
      <c r="E857">
        <v>4120.0136068800002</v>
      </c>
      <c r="F857">
        <v>157.28</v>
      </c>
      <c r="G857">
        <v>-0.62128635160999202</v>
      </c>
      <c r="H857">
        <v>-6.6074607750473797</v>
      </c>
      <c r="I857">
        <v>31.455101115710701</v>
      </c>
      <c r="J857">
        <v>2.5831613153541602</v>
      </c>
      <c r="K857">
        <v>165.45556938978299</v>
      </c>
      <c r="L857">
        <v>151.847403526307</v>
      </c>
      <c r="M857">
        <v>43.642237295710601</v>
      </c>
      <c r="N857">
        <v>0.85303294934544405</v>
      </c>
      <c r="O857">
        <v>42.293997965411997</v>
      </c>
      <c r="P857">
        <v>82.777454968041795</v>
      </c>
    </row>
    <row r="858" spans="1:17" hidden="1" x14ac:dyDescent="0.3">
      <c r="A858" t="s">
        <v>1861</v>
      </c>
      <c r="B858" t="s">
        <v>1862</v>
      </c>
      <c r="C858" t="s">
        <v>3159</v>
      </c>
      <c r="D858" t="s">
        <v>420</v>
      </c>
      <c r="E858">
        <v>4103.7564859019903</v>
      </c>
      <c r="F858">
        <v>107.01</v>
      </c>
      <c r="G858">
        <v>-43.934374384893097</v>
      </c>
      <c r="H858">
        <v>6.0037573154198496</v>
      </c>
      <c r="I858">
        <v>-15.270497241138401</v>
      </c>
      <c r="J858">
        <v>7.3035875556170797</v>
      </c>
      <c r="K858">
        <v>106.929780193391</v>
      </c>
      <c r="L858">
        <v>119.134917873481</v>
      </c>
      <c r="M858">
        <v>75.861388505155801</v>
      </c>
      <c r="N858">
        <v>2.6618619170816902</v>
      </c>
      <c r="O858">
        <v>43.537987104008899</v>
      </c>
      <c r="P858">
        <v>15.064516129032199</v>
      </c>
    </row>
    <row r="859" spans="1:17" x14ac:dyDescent="0.3">
      <c r="A859" t="s">
        <v>1863</v>
      </c>
      <c r="B859" t="s">
        <v>1864</v>
      </c>
      <c r="C859" t="s">
        <v>3150</v>
      </c>
      <c r="D859" t="s">
        <v>221</v>
      </c>
      <c r="E859">
        <v>4076.5820174999999</v>
      </c>
      <c r="F859">
        <v>624.9</v>
      </c>
      <c r="G859">
        <v>24.720927249900001</v>
      </c>
      <c r="H859">
        <v>2.6690373226354902</v>
      </c>
      <c r="I859">
        <v>-0.51461307719147797</v>
      </c>
      <c r="J859">
        <v>0.69082290076486597</v>
      </c>
      <c r="K859">
        <v>659.88175154806902</v>
      </c>
      <c r="L859">
        <v>639.609907196628</v>
      </c>
      <c r="M859">
        <v>50.393029380751997</v>
      </c>
      <c r="N859">
        <v>0.43038968097274199</v>
      </c>
      <c r="O859">
        <v>32.405184829572697</v>
      </c>
      <c r="P859">
        <v>47.382075471698101</v>
      </c>
      <c r="Q859">
        <v>5.4671733676136001E-2</v>
      </c>
    </row>
    <row r="860" spans="1:17" hidden="1" x14ac:dyDescent="0.3">
      <c r="A860" t="s">
        <v>1865</v>
      </c>
      <c r="B860" t="s">
        <v>1866</v>
      </c>
      <c r="C860" t="s">
        <v>3159</v>
      </c>
      <c r="D860" t="s">
        <v>262</v>
      </c>
      <c r="E860">
        <v>4074.5750681599998</v>
      </c>
      <c r="F860">
        <v>1277.5999999999999</v>
      </c>
      <c r="G860">
        <v>-7.0516992995249002</v>
      </c>
      <c r="H860">
        <v>-3.8235306210169</v>
      </c>
      <c r="I860">
        <v>-1.73214621918898</v>
      </c>
      <c r="J860">
        <v>-3.4426368175975401</v>
      </c>
      <c r="K860">
        <v>1299.5316770280599</v>
      </c>
      <c r="L860">
        <v>1284.2534912431399</v>
      </c>
      <c r="M860">
        <v>58.7595644471592</v>
      </c>
      <c r="N860">
        <v>0.90319604928848196</v>
      </c>
      <c r="O860">
        <v>23.2623669380087</v>
      </c>
      <c r="P860">
        <v>15.9346642468239</v>
      </c>
      <c r="Q860">
        <v>0.110354121567557</v>
      </c>
    </row>
    <row r="861" spans="1:17" hidden="1" x14ac:dyDescent="0.3">
      <c r="A861" t="s">
        <v>1867</v>
      </c>
      <c r="B861" t="s">
        <v>1868</v>
      </c>
      <c r="C861" t="s">
        <v>3159</v>
      </c>
      <c r="D861" t="s">
        <v>117</v>
      </c>
      <c r="E861">
        <v>4074.3086318239998</v>
      </c>
      <c r="F861">
        <v>41.96</v>
      </c>
      <c r="G861">
        <v>-31.0867180903535</v>
      </c>
      <c r="H861">
        <v>6.8228103641909001</v>
      </c>
      <c r="I861">
        <v>-13.6601581568518</v>
      </c>
      <c r="J861">
        <v>6.2091184716595302</v>
      </c>
      <c r="K861">
        <v>43.976486615527598</v>
      </c>
      <c r="L861">
        <v>45.802960049664399</v>
      </c>
      <c r="M861">
        <v>56.5016377954258</v>
      </c>
      <c r="N861">
        <v>0.39915833978326398</v>
      </c>
      <c r="O861">
        <v>55.862726406100997</v>
      </c>
      <c r="P861">
        <v>11.4475431606905</v>
      </c>
      <c r="Q861">
        <v>5.2763182977229997E-2</v>
      </c>
    </row>
    <row r="862" spans="1:17" hidden="1" x14ac:dyDescent="0.3">
      <c r="A862" t="s">
        <v>1869</v>
      </c>
      <c r="B862" t="s">
        <v>1870</v>
      </c>
      <c r="C862" t="s">
        <v>3159</v>
      </c>
      <c r="D862" t="s">
        <v>234</v>
      </c>
      <c r="E862">
        <v>4066.7460928679998</v>
      </c>
      <c r="F862">
        <v>182.41</v>
      </c>
      <c r="G862">
        <v>109.226849133399</v>
      </c>
      <c r="H862">
        <v>9.3058557947089096</v>
      </c>
      <c r="I862">
        <v>118.10427427872099</v>
      </c>
      <c r="J862">
        <v>-0.93948707747548799</v>
      </c>
      <c r="K862">
        <v>173.745316153125</v>
      </c>
      <c r="L862">
        <v>132.42128817649001</v>
      </c>
      <c r="M862">
        <v>58.385095588832399</v>
      </c>
      <c r="N862">
        <v>0.48466621711542002</v>
      </c>
      <c r="O862">
        <v>12.6034756866399</v>
      </c>
      <c r="P862">
        <v>149.87671232876701</v>
      </c>
      <c r="Q862">
        <v>0.27020422673844502</v>
      </c>
    </row>
    <row r="863" spans="1:17" hidden="1" x14ac:dyDescent="0.3">
      <c r="A863" t="s">
        <v>1871</v>
      </c>
      <c r="B863" t="s">
        <v>1872</v>
      </c>
      <c r="C863" t="s">
        <v>3159</v>
      </c>
      <c r="D863" t="s">
        <v>1056</v>
      </c>
      <c r="E863">
        <v>4060.8879999999999</v>
      </c>
      <c r="F863">
        <v>118</v>
      </c>
      <c r="G863">
        <v>-18.509701694500301</v>
      </c>
      <c r="K863">
        <v>104.378999999999</v>
      </c>
      <c r="M863">
        <v>99.990560428137201</v>
      </c>
      <c r="N863">
        <v>1</v>
      </c>
      <c r="O863">
        <v>0</v>
      </c>
      <c r="P863">
        <v>5.3571428571428603</v>
      </c>
    </row>
    <row r="864" spans="1:17" x14ac:dyDescent="0.3">
      <c r="A864" t="s">
        <v>1873</v>
      </c>
      <c r="B864" t="s">
        <v>1874</v>
      </c>
      <c r="C864" t="s">
        <v>3158</v>
      </c>
      <c r="D864" t="s">
        <v>499</v>
      </c>
      <c r="E864">
        <v>4039.9176733999998</v>
      </c>
      <c r="F864">
        <v>350.05</v>
      </c>
      <c r="G864">
        <v>-22.084393389729399</v>
      </c>
      <c r="H864">
        <v>-2.5333061026056898</v>
      </c>
      <c r="I864">
        <v>-11.3966431849204</v>
      </c>
      <c r="J864">
        <v>3.0520160411068402</v>
      </c>
      <c r="K864">
        <v>369.19709127803799</v>
      </c>
      <c r="L864">
        <v>367.45783680621997</v>
      </c>
      <c r="M864">
        <v>53.843349905209998</v>
      </c>
      <c r="N864">
        <v>0.436029857376865</v>
      </c>
      <c r="O864">
        <v>31.0812741036994</v>
      </c>
      <c r="P864">
        <v>15.223831468070999</v>
      </c>
      <c r="Q864">
        <v>0.117714168536244</v>
      </c>
    </row>
    <row r="865" spans="1:17" x14ac:dyDescent="0.3">
      <c r="A865" t="s">
        <v>1875</v>
      </c>
      <c r="B865" t="s">
        <v>1876</v>
      </c>
      <c r="C865" t="s">
        <v>3156</v>
      </c>
      <c r="D865" t="s">
        <v>224</v>
      </c>
      <c r="E865">
        <v>4026.9632388</v>
      </c>
      <c r="F865">
        <v>183</v>
      </c>
      <c r="G865">
        <v>-9.4087571172840008</v>
      </c>
      <c r="H865">
        <v>3.3917275592115899</v>
      </c>
      <c r="I865">
        <v>-8.1922190977525808</v>
      </c>
      <c r="J865">
        <v>-4.2815357662023104</v>
      </c>
      <c r="K865">
        <v>190.15557350558299</v>
      </c>
      <c r="L865">
        <v>189.76577441286</v>
      </c>
      <c r="M865">
        <v>45.983657054492802</v>
      </c>
      <c r="N865">
        <v>1.15093796293981</v>
      </c>
      <c r="O865">
        <v>29.972677595628401</v>
      </c>
      <c r="P865">
        <v>24.914675767917998</v>
      </c>
    </row>
    <row r="866" spans="1:17" x14ac:dyDescent="0.3">
      <c r="A866" t="s">
        <v>1877</v>
      </c>
      <c r="B866" t="s">
        <v>1878</v>
      </c>
      <c r="C866" t="s">
        <v>3150</v>
      </c>
      <c r="D866" t="s">
        <v>221</v>
      </c>
      <c r="E866">
        <v>4018.3540905</v>
      </c>
      <c r="F866">
        <v>1523.75</v>
      </c>
      <c r="G866">
        <v>29.524139685996101</v>
      </c>
      <c r="H866">
        <v>2.7905876471812299</v>
      </c>
      <c r="I866">
        <v>21.436676529272901</v>
      </c>
      <c r="J866">
        <v>0.21366240355284</v>
      </c>
      <c r="K866">
        <v>1552.12918185729</v>
      </c>
      <c r="L866">
        <v>1382.3727113566099</v>
      </c>
      <c r="M866">
        <v>52.534756053768298</v>
      </c>
      <c r="N866">
        <v>0.77960151102436903</v>
      </c>
      <c r="O866">
        <v>17.473338802296901</v>
      </c>
      <c r="P866">
        <v>56.033997235164598</v>
      </c>
      <c r="Q866">
        <v>0.102737621952546</v>
      </c>
    </row>
    <row r="867" spans="1:17" hidden="1" x14ac:dyDescent="0.3">
      <c r="A867" t="s">
        <v>1879</v>
      </c>
      <c r="B867" t="s">
        <v>1880</v>
      </c>
      <c r="C867" t="s">
        <v>3159</v>
      </c>
      <c r="D867" t="s">
        <v>221</v>
      </c>
      <c r="E867">
        <v>4015.3077460199902</v>
      </c>
      <c r="F867">
        <v>523.4</v>
      </c>
      <c r="G867">
        <v>-13.862535896239001</v>
      </c>
      <c r="H867">
        <v>-2.1228082075877901</v>
      </c>
      <c r="I867">
        <v>-8.5427917912039302</v>
      </c>
      <c r="J867">
        <v>2.43023709706145</v>
      </c>
      <c r="K867">
        <v>562.32389565082701</v>
      </c>
      <c r="L867">
        <v>564.37340345257496</v>
      </c>
      <c r="M867">
        <v>49.876131620374899</v>
      </c>
      <c r="N867">
        <v>0.681202240725581</v>
      </c>
      <c r="O867">
        <v>34.314100114635004</v>
      </c>
      <c r="P867">
        <v>10.5852524825691</v>
      </c>
      <c r="Q867">
        <v>0.14612805302712001</v>
      </c>
    </row>
    <row r="868" spans="1:17" hidden="1" x14ac:dyDescent="0.3">
      <c r="A868" t="s">
        <v>1881</v>
      </c>
      <c r="B868" t="s">
        <v>1882</v>
      </c>
      <c r="C868" t="s">
        <v>3159</v>
      </c>
      <c r="D868" t="s">
        <v>259</v>
      </c>
      <c r="E868">
        <v>4004.735005</v>
      </c>
      <c r="F868">
        <v>436.85</v>
      </c>
      <c r="G868">
        <v>80.316366701837893</v>
      </c>
      <c r="H868">
        <v>10.309076777379801</v>
      </c>
      <c r="I868">
        <v>78.759780685066801</v>
      </c>
      <c r="J868">
        <v>4.0068590925052101</v>
      </c>
      <c r="K868">
        <v>418.97498717835902</v>
      </c>
      <c r="L868">
        <v>325.32199644815802</v>
      </c>
      <c r="M868">
        <v>59.2989389727909</v>
      </c>
      <c r="N868">
        <v>0.59357548566820995</v>
      </c>
      <c r="O868">
        <v>12.052191827858501</v>
      </c>
      <c r="P868">
        <v>182.75080906148801</v>
      </c>
      <c r="Q868">
        <v>0.15724167132110101</v>
      </c>
    </row>
    <row r="869" spans="1:17" hidden="1" x14ac:dyDescent="0.3">
      <c r="A869" t="s">
        <v>1883</v>
      </c>
      <c r="B869" t="s">
        <v>1884</v>
      </c>
      <c r="C869" t="s">
        <v>3159</v>
      </c>
      <c r="D869" t="s">
        <v>166</v>
      </c>
      <c r="E869">
        <v>3999.6039999999998</v>
      </c>
      <c r="F869">
        <v>232.4</v>
      </c>
      <c r="G869">
        <v>2548.4408591696401</v>
      </c>
      <c r="H869">
        <v>-9.1010950294456698</v>
      </c>
      <c r="I869">
        <v>226.38293466528401</v>
      </c>
      <c r="J869">
        <v>-11.6378100471381</v>
      </c>
      <c r="K869">
        <v>250.167276707242</v>
      </c>
      <c r="L869">
        <v>145.18848475200301</v>
      </c>
      <c r="M869">
        <v>35.224008238149104</v>
      </c>
      <c r="N869">
        <v>0.63150305150765795</v>
      </c>
      <c r="O869">
        <v>53.184165232357998</v>
      </c>
      <c r="P869">
        <v>3066.21253405994</v>
      </c>
      <c r="Q869">
        <v>0.234049275720244</v>
      </c>
    </row>
    <row r="870" spans="1:17" x14ac:dyDescent="0.3">
      <c r="A870" t="s">
        <v>1885</v>
      </c>
      <c r="B870" t="s">
        <v>1886</v>
      </c>
      <c r="C870" t="s">
        <v>3156</v>
      </c>
      <c r="D870" t="s">
        <v>1319</v>
      </c>
      <c r="E870">
        <v>3972.0204596839899</v>
      </c>
      <c r="F870">
        <v>73.239999999999995</v>
      </c>
      <c r="G870">
        <v>22.427684000308901</v>
      </c>
      <c r="H870">
        <v>2.18064537955583</v>
      </c>
      <c r="I870">
        <v>-14.341130517824199</v>
      </c>
      <c r="J870">
        <v>3.6184784924918101</v>
      </c>
      <c r="K870">
        <v>77.238538828669704</v>
      </c>
      <c r="L870">
        <v>76.969617510298306</v>
      </c>
      <c r="M870">
        <v>51.577819888253501</v>
      </c>
      <c r="N870">
        <v>0.446436306764534</v>
      </c>
      <c r="O870">
        <v>40.9748771163298</v>
      </c>
      <c r="P870">
        <v>46.920762286860501</v>
      </c>
      <c r="Q870">
        <v>0.1647139980632</v>
      </c>
    </row>
    <row r="871" spans="1:17" hidden="1" x14ac:dyDescent="0.3">
      <c r="A871" t="s">
        <v>1887</v>
      </c>
      <c r="B871" t="s">
        <v>1888</v>
      </c>
      <c r="C871" t="s">
        <v>3159</v>
      </c>
      <c r="D871" t="s">
        <v>535</v>
      </c>
      <c r="E871">
        <v>3954.3551632399999</v>
      </c>
      <c r="F871">
        <v>4577.05</v>
      </c>
      <c r="G871">
        <v>-6.7072875507276599</v>
      </c>
      <c r="H871">
        <v>2.7172690500695298</v>
      </c>
      <c r="I871">
        <v>34.925530338376099</v>
      </c>
      <c r="J871">
        <v>-1.3184532481554401</v>
      </c>
      <c r="K871">
        <v>4467.56832519623</v>
      </c>
      <c r="L871">
        <v>4026.72824111407</v>
      </c>
      <c r="M871">
        <v>60.166610501909602</v>
      </c>
      <c r="N871">
        <v>0.48378580894226297</v>
      </c>
      <c r="O871">
        <v>6.7794758632743797</v>
      </c>
      <c r="P871">
        <v>52.751635295688097</v>
      </c>
      <c r="Q871">
        <v>3.7771335058566002E-2</v>
      </c>
    </row>
    <row r="872" spans="1:17" x14ac:dyDescent="0.3">
      <c r="A872" t="s">
        <v>1889</v>
      </c>
      <c r="B872" t="s">
        <v>1890</v>
      </c>
      <c r="C872" t="s">
        <v>3152</v>
      </c>
      <c r="D872" t="s">
        <v>256</v>
      </c>
      <c r="E872">
        <v>3950.11349346</v>
      </c>
      <c r="F872">
        <v>1258.3</v>
      </c>
      <c r="G872">
        <v>4.4788324012988996</v>
      </c>
      <c r="H872">
        <v>19.8634202608458</v>
      </c>
      <c r="I872">
        <v>48.075526946922402</v>
      </c>
      <c r="J872">
        <v>4.1728774822345498</v>
      </c>
      <c r="K872">
        <v>1178.9855377567201</v>
      </c>
      <c r="L872">
        <v>1108.85791905678</v>
      </c>
      <c r="M872">
        <v>65.406598855526894</v>
      </c>
      <c r="N872">
        <v>1.19243887856635</v>
      </c>
      <c r="O872">
        <v>9.2744178653739304</v>
      </c>
      <c r="P872">
        <v>67.405042240404399</v>
      </c>
      <c r="Q872">
        <v>-5.5483303739953999E-2</v>
      </c>
    </row>
    <row r="873" spans="1:17" hidden="1" x14ac:dyDescent="0.3">
      <c r="A873" t="s">
        <v>1891</v>
      </c>
      <c r="B873" t="s">
        <v>1892</v>
      </c>
      <c r="C873" t="s">
        <v>3159</v>
      </c>
      <c r="D873" t="s">
        <v>153</v>
      </c>
      <c r="E873">
        <v>3943.71315</v>
      </c>
      <c r="F873">
        <v>596.75</v>
      </c>
      <c r="G873">
        <v>204.000830940123</v>
      </c>
      <c r="H873">
        <v>12.2788682193322</v>
      </c>
      <c r="I873">
        <v>43.778200585854698</v>
      </c>
      <c r="J873">
        <v>7.9384953707117401E-2</v>
      </c>
      <c r="K873">
        <v>533.26099914149802</v>
      </c>
      <c r="L873">
        <v>425.76713126783397</v>
      </c>
      <c r="N873">
        <v>0.435694242143985</v>
      </c>
      <c r="O873">
        <v>10.0963552576455</v>
      </c>
      <c r="P873">
        <v>241</v>
      </c>
    </row>
    <row r="874" spans="1:17" x14ac:dyDescent="0.3">
      <c r="A874" t="s">
        <v>1893</v>
      </c>
      <c r="B874" t="s">
        <v>1894</v>
      </c>
      <c r="C874" t="s">
        <v>3144</v>
      </c>
      <c r="D874" t="s">
        <v>420</v>
      </c>
      <c r="E874">
        <v>3931.3482747949902</v>
      </c>
      <c r="F874">
        <v>35.69</v>
      </c>
      <c r="G874">
        <v>-49.138222095654299</v>
      </c>
      <c r="H874">
        <v>-7.9729005272526496</v>
      </c>
      <c r="I874">
        <v>-36.436911114729703</v>
      </c>
      <c r="J874">
        <v>-2.07894582911231</v>
      </c>
      <c r="K874">
        <v>41.174514278994501</v>
      </c>
      <c r="L874">
        <v>47.397988084497797</v>
      </c>
      <c r="M874">
        <v>33.547536723746703</v>
      </c>
      <c r="N874">
        <v>0.90855049950039002</v>
      </c>
      <c r="O874">
        <v>91.370131689548899</v>
      </c>
      <c r="P874">
        <v>3.001443001443</v>
      </c>
    </row>
    <row r="875" spans="1:17" x14ac:dyDescent="0.3">
      <c r="A875" t="s">
        <v>1895</v>
      </c>
      <c r="B875" t="s">
        <v>1896</v>
      </c>
      <c r="C875" t="s">
        <v>3152</v>
      </c>
      <c r="D875" t="s">
        <v>117</v>
      </c>
      <c r="E875">
        <v>3928.4578102199998</v>
      </c>
      <c r="F875">
        <v>99.94</v>
      </c>
      <c r="G875">
        <v>-27.611040737675701</v>
      </c>
      <c r="H875">
        <v>-45.6399963121602</v>
      </c>
      <c r="I875">
        <v>-11.341942045532299</v>
      </c>
      <c r="J875">
        <v>3.17251357829804</v>
      </c>
      <c r="K875">
        <v>102.901990464012</v>
      </c>
      <c r="L875">
        <v>107.341351550479</v>
      </c>
      <c r="M875">
        <v>58.074466349602602</v>
      </c>
      <c r="N875">
        <v>0.38057201369146898</v>
      </c>
      <c r="O875">
        <v>39.083450070041998</v>
      </c>
      <c r="P875">
        <v>19.760335530257599</v>
      </c>
      <c r="Q875">
        <v>5.3181303986429999E-2</v>
      </c>
    </row>
    <row r="876" spans="1:17" hidden="1" x14ac:dyDescent="0.3">
      <c r="A876" t="s">
        <v>1897</v>
      </c>
      <c r="B876" t="s">
        <v>1898</v>
      </c>
      <c r="C876" t="s">
        <v>3159</v>
      </c>
      <c r="D876" t="s">
        <v>420</v>
      </c>
      <c r="E876">
        <v>3917.6936814400001</v>
      </c>
      <c r="F876">
        <v>242.9</v>
      </c>
      <c r="G876">
        <v>-49.408236657074703</v>
      </c>
      <c r="H876">
        <v>5.9555596483601301</v>
      </c>
      <c r="I876">
        <v>-29.374443871137501</v>
      </c>
      <c r="J876">
        <v>-0.81233190506169395</v>
      </c>
      <c r="M876">
        <v>54.116451171656003</v>
      </c>
      <c r="O876">
        <v>44.092219020172898</v>
      </c>
      <c r="P876">
        <v>7.7878855114266798</v>
      </c>
    </row>
    <row r="877" spans="1:17" x14ac:dyDescent="0.3">
      <c r="A877" t="s">
        <v>1899</v>
      </c>
      <c r="B877" t="s">
        <v>1900</v>
      </c>
      <c r="C877" t="s">
        <v>3160</v>
      </c>
      <c r="D877" t="s">
        <v>91</v>
      </c>
      <c r="E877">
        <v>3912.3969926339901</v>
      </c>
      <c r="F877">
        <v>225.76</v>
      </c>
      <c r="G877">
        <v>25.841864030239901</v>
      </c>
      <c r="H877">
        <v>4.0156936127976</v>
      </c>
      <c r="I877">
        <v>-23.0396675363612</v>
      </c>
      <c r="J877">
        <v>3.5741117569101299</v>
      </c>
      <c r="K877">
        <v>240.62945517760701</v>
      </c>
      <c r="L877">
        <v>246.688854448444</v>
      </c>
      <c r="M877">
        <v>59.863286705845098</v>
      </c>
      <c r="N877">
        <v>0.76940350367601096</v>
      </c>
      <c r="O877">
        <v>41.942771084337302</v>
      </c>
      <c r="P877">
        <v>47.218780567329603</v>
      </c>
      <c r="Q877">
        <v>6.9886295984795996E-2</v>
      </c>
    </row>
    <row r="878" spans="1:17" x14ac:dyDescent="0.3">
      <c r="A878" t="s">
        <v>1901</v>
      </c>
      <c r="B878" t="s">
        <v>1902</v>
      </c>
      <c r="C878" t="s">
        <v>3158</v>
      </c>
      <c r="D878" t="s">
        <v>256</v>
      </c>
      <c r="E878">
        <v>3901.1489999999999</v>
      </c>
      <c r="F878">
        <v>1260</v>
      </c>
      <c r="G878">
        <v>45.917797757387099</v>
      </c>
      <c r="H878">
        <v>3.85531301647619</v>
      </c>
      <c r="I878">
        <v>52.253243447556002</v>
      </c>
      <c r="J878">
        <v>4.6404592715384698</v>
      </c>
      <c r="K878">
        <v>1229.09049046785</v>
      </c>
      <c r="L878">
        <v>1077.2086127309401</v>
      </c>
      <c r="M878">
        <v>66.693207531653798</v>
      </c>
      <c r="N878">
        <v>0.43687648456772898</v>
      </c>
      <c r="O878">
        <v>22.932539682539598</v>
      </c>
      <c r="P878">
        <v>85.690074423402805</v>
      </c>
      <c r="Q878">
        <v>3.2174412474554999E-2</v>
      </c>
    </row>
    <row r="879" spans="1:17" hidden="1" x14ac:dyDescent="0.3">
      <c r="A879" t="s">
        <v>1903</v>
      </c>
      <c r="B879" t="s">
        <v>1904</v>
      </c>
      <c r="C879" t="s">
        <v>3159</v>
      </c>
      <c r="D879" t="s">
        <v>499</v>
      </c>
      <c r="E879">
        <v>3898.6218601649998</v>
      </c>
      <c r="F879">
        <v>281.64999999999998</v>
      </c>
      <c r="G879">
        <v>58.7620294561302</v>
      </c>
      <c r="H879">
        <v>2.9068722246727101</v>
      </c>
      <c r="I879">
        <v>37.5138019054369</v>
      </c>
      <c r="J879">
        <v>1.75783022562361</v>
      </c>
      <c r="K879">
        <v>281.72472301139499</v>
      </c>
      <c r="L879">
        <v>233.90601852147401</v>
      </c>
      <c r="M879">
        <v>49.718195108062197</v>
      </c>
      <c r="N879">
        <v>0.35638298213351399</v>
      </c>
      <c r="O879">
        <v>19.385762471152098</v>
      </c>
      <c r="P879">
        <v>106.943423952975</v>
      </c>
      <c r="Q879">
        <v>5.8163693690523002E-2</v>
      </c>
    </row>
    <row r="880" spans="1:17" hidden="1" x14ac:dyDescent="0.3">
      <c r="A880" t="s">
        <v>1905</v>
      </c>
      <c r="B880" t="s">
        <v>1906</v>
      </c>
      <c r="C880" t="s">
        <v>3159</v>
      </c>
      <c r="D880" t="s">
        <v>221</v>
      </c>
      <c r="E880">
        <v>3889.6801007599902</v>
      </c>
      <c r="F880">
        <v>1243.1500000000001</v>
      </c>
      <c r="G880">
        <v>82.184136438944506</v>
      </c>
      <c r="H880">
        <v>24.688234873430702</v>
      </c>
      <c r="I880">
        <v>64.091471640340302</v>
      </c>
      <c r="J880">
        <v>7.8399116846818897</v>
      </c>
      <c r="K880">
        <v>1096.3192326359199</v>
      </c>
      <c r="L880">
        <v>890.97072497821898</v>
      </c>
      <c r="M880">
        <v>71.910127748809103</v>
      </c>
      <c r="N880">
        <v>0.69183189514961396</v>
      </c>
      <c r="O880">
        <v>2.8838032417648698</v>
      </c>
      <c r="P880">
        <v>125.187935875373</v>
      </c>
      <c r="Q880">
        <v>0.111233650815795</v>
      </c>
    </row>
    <row r="881" spans="1:17" hidden="1" x14ac:dyDescent="0.3">
      <c r="A881" t="s">
        <v>1907</v>
      </c>
      <c r="B881" t="s">
        <v>1908</v>
      </c>
      <c r="C881" t="s">
        <v>3159</v>
      </c>
      <c r="D881" t="s">
        <v>136</v>
      </c>
      <c r="E881">
        <v>3875.5263101999999</v>
      </c>
      <c r="F881">
        <v>430.05</v>
      </c>
      <c r="G881">
        <v>-16.850013581068598</v>
      </c>
      <c r="H881">
        <v>5.5866487365044302</v>
      </c>
      <c r="I881">
        <v>-3.1991079807757798</v>
      </c>
      <c r="J881">
        <v>0.53970580783368005</v>
      </c>
      <c r="K881">
        <v>418.69606072548498</v>
      </c>
      <c r="L881">
        <v>421.57881637717702</v>
      </c>
      <c r="M881">
        <v>78.771195426874598</v>
      </c>
      <c r="N881">
        <v>0.121798723139783</v>
      </c>
      <c r="O881">
        <v>11.3823973956516</v>
      </c>
      <c r="P881">
        <v>9.5250222844772701</v>
      </c>
      <c r="Q881">
        <v>-2.9735619028964998E-2</v>
      </c>
    </row>
    <row r="882" spans="1:17" hidden="1" x14ac:dyDescent="0.3">
      <c r="A882" t="s">
        <v>1909</v>
      </c>
      <c r="B882" t="s">
        <v>1910</v>
      </c>
      <c r="C882" t="s">
        <v>3159</v>
      </c>
      <c r="D882" t="s">
        <v>1368</v>
      </c>
      <c r="E882">
        <v>3868.0082475899999</v>
      </c>
      <c r="F882">
        <v>535.65</v>
      </c>
      <c r="G882">
        <v>0.10990335357098099</v>
      </c>
      <c r="H882">
        <v>4.8045618622754001</v>
      </c>
      <c r="I882">
        <v>20.000249914432299</v>
      </c>
      <c r="J882">
        <v>0.84446810387246396</v>
      </c>
      <c r="K882">
        <v>613.82349453446795</v>
      </c>
      <c r="L882">
        <v>573.21005879185498</v>
      </c>
      <c r="M882">
        <v>30.1861414984708</v>
      </c>
      <c r="N882">
        <v>0.95727125465315099</v>
      </c>
      <c r="O882">
        <v>60.5152618314197</v>
      </c>
      <c r="P882">
        <v>42.839999999999897</v>
      </c>
      <c r="Q882">
        <v>-7.9729683969079999E-3</v>
      </c>
    </row>
    <row r="883" spans="1:17" hidden="1" x14ac:dyDescent="0.3">
      <c r="A883" t="s">
        <v>1911</v>
      </c>
      <c r="B883" t="s">
        <v>1912</v>
      </c>
      <c r="C883" t="s">
        <v>3159</v>
      </c>
      <c r="D883" t="s">
        <v>1368</v>
      </c>
      <c r="E883">
        <v>3859.3344418199899</v>
      </c>
      <c r="F883">
        <v>881.4</v>
      </c>
      <c r="G883">
        <v>20.4585919364619</v>
      </c>
      <c r="H883">
        <v>24.258953283556298</v>
      </c>
      <c r="I883">
        <v>68.002653916919101</v>
      </c>
      <c r="J883">
        <v>8.0386215294094399</v>
      </c>
      <c r="K883">
        <v>792.41463194570997</v>
      </c>
      <c r="L883">
        <v>723.78359982864401</v>
      </c>
      <c r="M883">
        <v>71.305524440396795</v>
      </c>
      <c r="N883">
        <v>2.0102495524789901</v>
      </c>
      <c r="O883">
        <v>11.5271159518947</v>
      </c>
      <c r="P883">
        <v>96.215494211932295</v>
      </c>
      <c r="Q883">
        <v>-3.8549472862791999E-2</v>
      </c>
    </row>
    <row r="884" spans="1:17" hidden="1" x14ac:dyDescent="0.3">
      <c r="A884" t="s">
        <v>1913</v>
      </c>
      <c r="B884" t="s">
        <v>1914</v>
      </c>
      <c r="C884" t="s">
        <v>3159</v>
      </c>
      <c r="D884" t="s">
        <v>451</v>
      </c>
      <c r="E884">
        <v>3838.940899575</v>
      </c>
      <c r="F884">
        <v>622.95000000000005</v>
      </c>
      <c r="G884">
        <v>-42.768167796580002</v>
      </c>
      <c r="H884">
        <v>2.20964793733215</v>
      </c>
      <c r="I884">
        <v>-12.4935963272658</v>
      </c>
      <c r="J884">
        <v>-0.68739194348628296</v>
      </c>
      <c r="K884">
        <v>628.91359570842701</v>
      </c>
      <c r="L884">
        <v>659.34262153060695</v>
      </c>
      <c r="M884">
        <v>59.6153924703111</v>
      </c>
      <c r="N884">
        <v>1.13121319205713</v>
      </c>
      <c r="O884">
        <v>31.302672766674601</v>
      </c>
      <c r="P884">
        <v>6.2420056280378704</v>
      </c>
      <c r="Q884">
        <v>9.4612029075163001E-2</v>
      </c>
    </row>
    <row r="885" spans="1:17" hidden="1" x14ac:dyDescent="0.3">
      <c r="A885" t="s">
        <v>1915</v>
      </c>
      <c r="B885" t="s">
        <v>1916</v>
      </c>
      <c r="C885" t="s">
        <v>3159</v>
      </c>
      <c r="D885" t="s">
        <v>1917</v>
      </c>
      <c r="E885">
        <v>3824.833944</v>
      </c>
      <c r="F885">
        <v>127.5</v>
      </c>
      <c r="G885">
        <v>-4.8492242409194404</v>
      </c>
      <c r="H885">
        <v>-2.9371226721055299</v>
      </c>
      <c r="I885">
        <v>17.1776363641487</v>
      </c>
      <c r="J885">
        <v>-4.8335601831027502</v>
      </c>
      <c r="K885">
        <v>134.43570119690401</v>
      </c>
      <c r="L885">
        <v>126.40222820814</v>
      </c>
      <c r="M885">
        <v>50.761686057725697</v>
      </c>
      <c r="N885">
        <v>0.52103701244697798</v>
      </c>
      <c r="O885">
        <v>29.325490196078398</v>
      </c>
      <c r="P885">
        <v>51.6052318668252</v>
      </c>
      <c r="Q885">
        <v>4.8351831524742997E-2</v>
      </c>
    </row>
    <row r="886" spans="1:17" hidden="1" x14ac:dyDescent="0.3">
      <c r="A886" t="s">
        <v>1918</v>
      </c>
      <c r="B886" t="s">
        <v>1919</v>
      </c>
      <c r="C886" t="s">
        <v>3159</v>
      </c>
      <c r="D886" t="s">
        <v>256</v>
      </c>
      <c r="E886">
        <v>3810.8201779999999</v>
      </c>
      <c r="F886">
        <v>781.42499999999995</v>
      </c>
      <c r="G886">
        <v>103.206005967431</v>
      </c>
      <c r="H886">
        <v>19.6481608811333</v>
      </c>
      <c r="I886">
        <v>117.103889931738</v>
      </c>
      <c r="J886">
        <v>-4.1456776832446902</v>
      </c>
      <c r="K886">
        <v>690.81555260950802</v>
      </c>
      <c r="L886">
        <v>510.15220511693201</v>
      </c>
      <c r="M886">
        <v>65.379657941503197</v>
      </c>
      <c r="N886">
        <v>1.1312775842268601</v>
      </c>
      <c r="O886">
        <v>13.830501967559201</v>
      </c>
      <c r="P886">
        <v>193.76879699248099</v>
      </c>
    </row>
    <row r="887" spans="1:17" x14ac:dyDescent="0.3">
      <c r="A887" t="s">
        <v>1920</v>
      </c>
      <c r="B887" t="s">
        <v>1921</v>
      </c>
      <c r="C887" t="s">
        <v>3144</v>
      </c>
      <c r="D887" t="s">
        <v>24</v>
      </c>
      <c r="E887">
        <v>3808.1585191199902</v>
      </c>
      <c r="F887">
        <v>121.35</v>
      </c>
      <c r="G887">
        <v>-10.6213674651784</v>
      </c>
      <c r="H887">
        <v>6.4254160638520696</v>
      </c>
      <c r="I887">
        <v>-10.9926843876831</v>
      </c>
      <c r="J887">
        <v>5.2394643296628303</v>
      </c>
      <c r="K887">
        <v>118.875178682547</v>
      </c>
      <c r="L887">
        <v>123.48116478112399</v>
      </c>
      <c r="M887">
        <v>62.388208569899497</v>
      </c>
      <c r="N887">
        <v>0.93840516201369895</v>
      </c>
      <c r="O887">
        <v>34.693036670786903</v>
      </c>
      <c r="P887">
        <v>11.6478056858956</v>
      </c>
      <c r="Q887">
        <v>2.9673312007818E-2</v>
      </c>
    </row>
    <row r="888" spans="1:17" hidden="1" x14ac:dyDescent="0.3">
      <c r="A888" t="s">
        <v>1922</v>
      </c>
      <c r="B888" t="s">
        <v>1923</v>
      </c>
      <c r="C888" t="s">
        <v>3159</v>
      </c>
      <c r="D888" t="s">
        <v>535</v>
      </c>
      <c r="E888">
        <v>3771.0545784750002</v>
      </c>
      <c r="F888">
        <v>3104.45</v>
      </c>
      <c r="G888">
        <v>21.5931054153532</v>
      </c>
      <c r="H888">
        <v>7.5131448984642599</v>
      </c>
      <c r="I888">
        <v>21.053633816892798</v>
      </c>
      <c r="J888">
        <v>3.25801412306514</v>
      </c>
      <c r="K888">
        <v>3025.07938836008</v>
      </c>
      <c r="L888">
        <v>2810.4522487540598</v>
      </c>
      <c r="M888">
        <v>69.203336762448004</v>
      </c>
      <c r="N888">
        <v>0.79822622309958902</v>
      </c>
      <c r="O888">
        <v>11.7750326144727</v>
      </c>
      <c r="P888">
        <v>44.527467411545601</v>
      </c>
      <c r="Q888">
        <v>7.3827488509256994E-2</v>
      </c>
    </row>
    <row r="889" spans="1:17" hidden="1" x14ac:dyDescent="0.3">
      <c r="A889" t="s">
        <v>1924</v>
      </c>
      <c r="B889" t="s">
        <v>1925</v>
      </c>
      <c r="C889" t="s">
        <v>3159</v>
      </c>
      <c r="D889" t="s">
        <v>271</v>
      </c>
      <c r="E889">
        <v>3745.6204628699902</v>
      </c>
      <c r="F889">
        <v>371.75</v>
      </c>
      <c r="G889">
        <v>58.8364879274516</v>
      </c>
      <c r="H889">
        <v>-14.714516218344899</v>
      </c>
      <c r="I889">
        <v>93.046555250180305</v>
      </c>
      <c r="J889">
        <v>-7.2667673201286602</v>
      </c>
      <c r="K889">
        <v>397.496125740401</v>
      </c>
      <c r="L889">
        <v>265.01202452375497</v>
      </c>
      <c r="M889">
        <v>37.306585799361002</v>
      </c>
      <c r="N889">
        <v>0.341118373300208</v>
      </c>
      <c r="O889">
        <v>38.533960995292503</v>
      </c>
      <c r="P889">
        <v>146.84594953519201</v>
      </c>
    </row>
    <row r="890" spans="1:17" hidden="1" x14ac:dyDescent="0.3">
      <c r="A890" t="s">
        <v>1926</v>
      </c>
      <c r="B890" t="s">
        <v>1927</v>
      </c>
      <c r="C890" t="s">
        <v>3159</v>
      </c>
      <c r="D890" t="s">
        <v>1056</v>
      </c>
      <c r="E890">
        <v>3730.8735000000001</v>
      </c>
      <c r="F890">
        <v>57.13</v>
      </c>
      <c r="G890">
        <v>-38.512788513781999</v>
      </c>
      <c r="H890">
        <v>-7.2570574951251698</v>
      </c>
      <c r="I890">
        <v>-17.6325625640388</v>
      </c>
      <c r="J890">
        <v>-4.9814839392614996</v>
      </c>
      <c r="K890">
        <v>60.419067181382196</v>
      </c>
      <c r="L890">
        <v>64.053854518863503</v>
      </c>
      <c r="M890">
        <v>80.428401478298795</v>
      </c>
      <c r="N890">
        <v>1.29248693422751</v>
      </c>
      <c r="O890">
        <v>25.065639768947999</v>
      </c>
      <c r="P890">
        <v>3.3092224231464802</v>
      </c>
      <c r="Q890">
        <v>-6.679688381315E-3</v>
      </c>
    </row>
    <row r="891" spans="1:17" x14ac:dyDescent="0.3">
      <c r="A891" t="s">
        <v>1928</v>
      </c>
      <c r="B891" t="s">
        <v>1929</v>
      </c>
      <c r="C891" t="s">
        <v>3152</v>
      </c>
      <c r="D891" t="s">
        <v>527</v>
      </c>
      <c r="E891">
        <v>3729.7745080949999</v>
      </c>
      <c r="F891">
        <v>334.85</v>
      </c>
      <c r="G891">
        <v>-29.388575308354199</v>
      </c>
      <c r="H891">
        <v>14.050446570680601</v>
      </c>
      <c r="I891">
        <v>2.1744420255744199</v>
      </c>
      <c r="J891">
        <v>3.0156790924352399</v>
      </c>
      <c r="K891">
        <v>328.23598654230699</v>
      </c>
      <c r="L891">
        <v>329.950841571544</v>
      </c>
      <c r="M891">
        <v>60.972789428174799</v>
      </c>
      <c r="N891">
        <v>1.2228065602868099</v>
      </c>
      <c r="O891">
        <v>34.9559504255636</v>
      </c>
      <c r="P891">
        <v>42.307692307692299</v>
      </c>
      <c r="Q891">
        <v>9.7099732759759992E-3</v>
      </c>
    </row>
    <row r="892" spans="1:17" hidden="1" x14ac:dyDescent="0.3">
      <c r="A892" t="s">
        <v>1930</v>
      </c>
      <c r="B892" t="s">
        <v>1931</v>
      </c>
      <c r="C892" t="s">
        <v>3159</v>
      </c>
      <c r="D892" t="s">
        <v>748</v>
      </c>
      <c r="E892">
        <v>3724.7253936799998</v>
      </c>
      <c r="F892">
        <v>175.42</v>
      </c>
      <c r="G892">
        <v>15.267242960298701</v>
      </c>
      <c r="H892">
        <v>6.3251210795038304</v>
      </c>
      <c r="I892">
        <v>11.1534549494441</v>
      </c>
      <c r="J892">
        <v>0.236754752192114</v>
      </c>
      <c r="K892">
        <v>167.473865953086</v>
      </c>
      <c r="L892">
        <v>155.479009606782</v>
      </c>
      <c r="M892">
        <v>58.331342908403499</v>
      </c>
      <c r="N892">
        <v>1.0300726732343599</v>
      </c>
      <c r="O892">
        <v>1.4137498574848999</v>
      </c>
      <c r="P892">
        <v>37.746368276403601</v>
      </c>
      <c r="Q892">
        <v>8.2626113561340003E-3</v>
      </c>
    </row>
    <row r="893" spans="1:17" hidden="1" x14ac:dyDescent="0.3">
      <c r="A893" t="s">
        <v>1932</v>
      </c>
      <c r="B893" t="s">
        <v>1933</v>
      </c>
      <c r="C893" t="s">
        <v>3159</v>
      </c>
      <c r="D893" t="s">
        <v>153</v>
      </c>
      <c r="E893">
        <v>3722.88001338</v>
      </c>
      <c r="F893">
        <v>988.35</v>
      </c>
      <c r="G893">
        <v>27.946272944821601</v>
      </c>
      <c r="H893">
        <v>20.6919410714885</v>
      </c>
      <c r="I893">
        <v>4.2048550762814498</v>
      </c>
      <c r="J893">
        <v>3.7394154067662599</v>
      </c>
      <c r="K893">
        <v>922.866698168678</v>
      </c>
      <c r="L893">
        <v>832.07199896592203</v>
      </c>
      <c r="M893">
        <v>72.095635235659003</v>
      </c>
      <c r="N893">
        <v>0.13740847591477501</v>
      </c>
      <c r="O893">
        <v>14.240906561440701</v>
      </c>
      <c r="P893">
        <v>77.346133141934303</v>
      </c>
      <c r="Q893">
        <v>9.3472073878304002E-2</v>
      </c>
    </row>
    <row r="894" spans="1:17" hidden="1" x14ac:dyDescent="0.3">
      <c r="A894" t="s">
        <v>1934</v>
      </c>
      <c r="B894" t="s">
        <v>1935</v>
      </c>
      <c r="C894" t="s">
        <v>3159</v>
      </c>
      <c r="D894" t="s">
        <v>46</v>
      </c>
      <c r="E894">
        <v>3718.415560375</v>
      </c>
      <c r="F894">
        <v>594.35</v>
      </c>
      <c r="G894">
        <v>98.259311059396694</v>
      </c>
      <c r="H894">
        <v>23.916370704915799</v>
      </c>
      <c r="I894">
        <v>32.058487491036303</v>
      </c>
      <c r="J894">
        <v>-0.24568006639027201</v>
      </c>
      <c r="K894">
        <v>497.95303621573902</v>
      </c>
      <c r="L894">
        <v>428.98389381175201</v>
      </c>
      <c r="M894">
        <v>73.601530629425596</v>
      </c>
      <c r="N894">
        <v>2.59007650052772</v>
      </c>
      <c r="O894">
        <v>6.4692521241692402</v>
      </c>
      <c r="P894">
        <v>130.287884071447</v>
      </c>
      <c r="Q894">
        <v>0.18919796705178399</v>
      </c>
    </row>
    <row r="895" spans="1:17" x14ac:dyDescent="0.3">
      <c r="A895" t="s">
        <v>1936</v>
      </c>
      <c r="B895" t="s">
        <v>1937</v>
      </c>
      <c r="C895" t="s">
        <v>3161</v>
      </c>
      <c r="D895" t="s">
        <v>1469</v>
      </c>
      <c r="E895">
        <v>3702.70178248</v>
      </c>
      <c r="F895">
        <v>560.6</v>
      </c>
      <c r="G895">
        <v>-34.321126153049001</v>
      </c>
      <c r="H895">
        <v>4.1990905964529999</v>
      </c>
      <c r="I895">
        <v>-12.467896718385999</v>
      </c>
      <c r="J895">
        <v>-0.29632534906505897</v>
      </c>
      <c r="K895">
        <v>577.18541780444298</v>
      </c>
      <c r="L895">
        <v>612.85603481165799</v>
      </c>
      <c r="M895">
        <v>53.574470512322499</v>
      </c>
      <c r="N895">
        <v>0.77681066568639601</v>
      </c>
      <c r="O895">
        <v>45.379950053514001</v>
      </c>
      <c r="P895">
        <v>6.9643197863003197</v>
      </c>
      <c r="Q895">
        <v>8.8049049457382997E-2</v>
      </c>
    </row>
    <row r="896" spans="1:17" x14ac:dyDescent="0.3">
      <c r="A896" t="s">
        <v>1938</v>
      </c>
      <c r="B896" t="s">
        <v>1939</v>
      </c>
      <c r="C896" t="s">
        <v>3148</v>
      </c>
      <c r="D896" t="s">
        <v>163</v>
      </c>
      <c r="E896">
        <v>3701.9624391399998</v>
      </c>
      <c r="F896">
        <v>236.12</v>
      </c>
      <c r="G896">
        <v>17.146828632221698</v>
      </c>
      <c r="H896">
        <v>34.455091656537597</v>
      </c>
      <c r="I896">
        <v>18.3365767943694</v>
      </c>
      <c r="J896">
        <v>3.54788082907241</v>
      </c>
      <c r="K896">
        <v>198.696089540868</v>
      </c>
      <c r="L896">
        <v>189.36533409539399</v>
      </c>
      <c r="M896">
        <v>68.905679935028203</v>
      </c>
      <c r="N896">
        <v>3.2611838548940599</v>
      </c>
      <c r="O896">
        <v>19.854311367101399</v>
      </c>
      <c r="P896">
        <v>77.533834586466099</v>
      </c>
      <c r="Q896">
        <v>-4.3293747055650001E-3</v>
      </c>
    </row>
    <row r="897" spans="1:17" hidden="1" x14ac:dyDescent="0.3">
      <c r="A897" t="s">
        <v>1940</v>
      </c>
      <c r="B897" t="s">
        <v>1941</v>
      </c>
      <c r="C897" t="s">
        <v>3159</v>
      </c>
      <c r="D897" t="s">
        <v>46</v>
      </c>
      <c r="E897">
        <v>3700.6803599999998</v>
      </c>
      <c r="F897">
        <v>296.89999999999998</v>
      </c>
      <c r="G897">
        <v>19.188559998790101</v>
      </c>
      <c r="H897">
        <v>5.6888102687075301</v>
      </c>
      <c r="I897">
        <v>59.324227572361401</v>
      </c>
      <c r="J897">
        <v>5.2900938145297598</v>
      </c>
      <c r="K897">
        <v>274.98409790707598</v>
      </c>
      <c r="L897">
        <v>234.831556667943</v>
      </c>
      <c r="M897">
        <v>66.253358315125297</v>
      </c>
      <c r="N897">
        <v>0.63068487529678996</v>
      </c>
      <c r="O897">
        <v>13.169417312226299</v>
      </c>
      <c r="P897">
        <v>110.567375886524</v>
      </c>
    </row>
    <row r="898" spans="1:17" x14ac:dyDescent="0.3">
      <c r="A898" t="s">
        <v>1942</v>
      </c>
      <c r="B898" t="s">
        <v>1943</v>
      </c>
      <c r="C898" t="s">
        <v>3154</v>
      </c>
      <c r="D898" t="s">
        <v>117</v>
      </c>
      <c r="E898">
        <v>3697.9228535120001</v>
      </c>
      <c r="F898">
        <v>205.19</v>
      </c>
      <c r="G898">
        <v>-16.102908389807801</v>
      </c>
      <c r="H898">
        <v>3.2716155762496202</v>
      </c>
      <c r="I898">
        <v>-6.6100240950316502</v>
      </c>
      <c r="J898">
        <v>0.14514249536946999</v>
      </c>
      <c r="K898">
        <v>210.30739442619401</v>
      </c>
      <c r="L898">
        <v>213.240122007823</v>
      </c>
      <c r="M898">
        <v>58.585921838127</v>
      </c>
      <c r="N898">
        <v>0.50871441316287203</v>
      </c>
      <c r="O898">
        <v>33.997758175349603</v>
      </c>
      <c r="P898">
        <v>17.251428571428502</v>
      </c>
      <c r="Q898">
        <v>9.7048361322461002E-2</v>
      </c>
    </row>
    <row r="899" spans="1:17" hidden="1" x14ac:dyDescent="0.3">
      <c r="A899" t="s">
        <v>1944</v>
      </c>
      <c r="B899" t="s">
        <v>1945</v>
      </c>
      <c r="C899" t="s">
        <v>3159</v>
      </c>
      <c r="D899" t="s">
        <v>451</v>
      </c>
      <c r="E899">
        <v>3697.1991902699901</v>
      </c>
      <c r="F899">
        <v>583.95000000000005</v>
      </c>
      <c r="G899">
        <v>36.805289055384897</v>
      </c>
      <c r="I899">
        <v>15.2528241516605</v>
      </c>
      <c r="K899">
        <v>555.13151102030702</v>
      </c>
      <c r="L899">
        <v>481.76224515429197</v>
      </c>
      <c r="M899">
        <v>64.780785260819798</v>
      </c>
      <c r="N899">
        <v>0.538881452332724</v>
      </c>
      <c r="O899">
        <v>5.9851014641664397</v>
      </c>
      <c r="P899">
        <v>77.492401215805501</v>
      </c>
      <c r="Q899">
        <v>-3.9150349227047E-2</v>
      </c>
    </row>
    <row r="900" spans="1:17" hidden="1" x14ac:dyDescent="0.3">
      <c r="A900" t="s">
        <v>1946</v>
      </c>
      <c r="B900" t="s">
        <v>1947</v>
      </c>
      <c r="C900" t="s">
        <v>3159</v>
      </c>
      <c r="D900" t="s">
        <v>371</v>
      </c>
      <c r="E900">
        <v>3677.88522444</v>
      </c>
      <c r="F900">
        <v>1111.5999999999999</v>
      </c>
      <c r="G900">
        <v>20.146282872413</v>
      </c>
      <c r="H900">
        <v>10.958632033501001</v>
      </c>
      <c r="I900">
        <v>68.731199349425694</v>
      </c>
      <c r="J900">
        <v>9.3832690698334993</v>
      </c>
      <c r="K900">
        <v>1042.44556539003</v>
      </c>
      <c r="L900">
        <v>882.56788729500204</v>
      </c>
      <c r="M900">
        <v>68.078846114368503</v>
      </c>
      <c r="N900">
        <v>0.55478494108856702</v>
      </c>
      <c r="O900">
        <v>22.346167686217999</v>
      </c>
      <c r="P900">
        <v>95.103115401491806</v>
      </c>
      <c r="Q900">
        <v>3.6345591231214003E-2</v>
      </c>
    </row>
    <row r="901" spans="1:17" hidden="1" x14ac:dyDescent="0.3">
      <c r="A901" t="s">
        <v>1948</v>
      </c>
      <c r="B901" t="s">
        <v>1949</v>
      </c>
      <c r="C901" t="s">
        <v>3159</v>
      </c>
      <c r="D901" t="s">
        <v>371</v>
      </c>
      <c r="E901">
        <v>3657.9083955249998</v>
      </c>
      <c r="F901">
        <v>332.95</v>
      </c>
      <c r="G901">
        <v>33.179249748145601</v>
      </c>
      <c r="H901">
        <v>20.267361273499901</v>
      </c>
      <c r="I901">
        <v>52.199683961813697</v>
      </c>
      <c r="J901">
        <v>10.7322903556072</v>
      </c>
      <c r="K901">
        <v>290.07718411975998</v>
      </c>
      <c r="L901">
        <v>250.523131798652</v>
      </c>
      <c r="M901">
        <v>79.2610375920123</v>
      </c>
      <c r="N901">
        <v>0.58204344361750804</v>
      </c>
      <c r="O901">
        <v>1.7269860339390299</v>
      </c>
      <c r="P901">
        <v>86.005586592178702</v>
      </c>
      <c r="Q901">
        <v>7.6749858031459006E-2</v>
      </c>
    </row>
    <row r="902" spans="1:17" hidden="1" x14ac:dyDescent="0.3">
      <c r="A902" t="s">
        <v>1950</v>
      </c>
      <c r="B902" t="s">
        <v>1951</v>
      </c>
      <c r="C902" t="s">
        <v>3159</v>
      </c>
      <c r="D902" t="s">
        <v>46</v>
      </c>
      <c r="E902">
        <v>3637.0726948000001</v>
      </c>
      <c r="F902">
        <v>23.26</v>
      </c>
      <c r="G902">
        <v>2.5146227746991401</v>
      </c>
      <c r="H902">
        <v>-4.4013830446481297</v>
      </c>
      <c r="I902">
        <v>28.805831842272799</v>
      </c>
      <c r="J902">
        <v>-1.97790208050029</v>
      </c>
      <c r="K902">
        <v>25.2135871125565</v>
      </c>
      <c r="L902">
        <v>22.570230366164299</v>
      </c>
      <c r="M902">
        <v>46.424288452669302</v>
      </c>
      <c r="N902">
        <v>0.40668689624198201</v>
      </c>
      <c r="O902">
        <v>43.809114359415297</v>
      </c>
      <c r="P902">
        <v>55.646571927200199</v>
      </c>
      <c r="Q902">
        <v>0.103629499155123</v>
      </c>
    </row>
    <row r="903" spans="1:17" hidden="1" x14ac:dyDescent="0.3">
      <c r="A903" t="s">
        <v>1952</v>
      </c>
      <c r="B903" t="s">
        <v>1953</v>
      </c>
      <c r="C903" t="s">
        <v>3159</v>
      </c>
      <c r="D903" t="s">
        <v>1954</v>
      </c>
      <c r="E903">
        <v>3626.88</v>
      </c>
      <c r="F903">
        <v>566.70000000000005</v>
      </c>
      <c r="G903">
        <v>67.238525886624302</v>
      </c>
      <c r="H903">
        <v>18.7116751803377</v>
      </c>
      <c r="I903">
        <v>98.672018240569201</v>
      </c>
      <c r="J903">
        <v>-0.17596807840975301</v>
      </c>
      <c r="K903">
        <v>467.21972968662402</v>
      </c>
      <c r="L903">
        <v>368.27114829144602</v>
      </c>
      <c r="M903">
        <v>82.155734056005699</v>
      </c>
      <c r="N903">
        <v>0.96179070026954505</v>
      </c>
      <c r="O903">
        <v>0.91759308275982598</v>
      </c>
      <c r="P903">
        <v>149.59260074873299</v>
      </c>
      <c r="Q903">
        <v>0.207852808952494</v>
      </c>
    </row>
    <row r="904" spans="1:17" hidden="1" x14ac:dyDescent="0.3">
      <c r="A904" t="s">
        <v>1955</v>
      </c>
      <c r="B904" t="s">
        <v>1956</v>
      </c>
      <c r="C904" t="s">
        <v>3159</v>
      </c>
      <c r="D904" t="s">
        <v>21</v>
      </c>
      <c r="E904">
        <v>3615.3517182000001</v>
      </c>
      <c r="F904">
        <v>898.2</v>
      </c>
      <c r="G904">
        <v>131.39804159032099</v>
      </c>
      <c r="H904">
        <v>32.8128440618243</v>
      </c>
      <c r="I904">
        <v>63.5622327979993</v>
      </c>
      <c r="J904">
        <v>17.351485960573701</v>
      </c>
      <c r="K904">
        <v>766.33568900743103</v>
      </c>
      <c r="L904">
        <v>659.97384563522803</v>
      </c>
      <c r="M904">
        <v>78.043680030110707</v>
      </c>
      <c r="N904">
        <v>1.31993901084743</v>
      </c>
      <c r="O904">
        <v>2.8724114896459398</v>
      </c>
      <c r="P904">
        <v>154.44759206798801</v>
      </c>
      <c r="Q904">
        <v>9.7077280163208005E-2</v>
      </c>
    </row>
    <row r="905" spans="1:17" hidden="1" x14ac:dyDescent="0.3">
      <c r="A905" t="s">
        <v>1957</v>
      </c>
      <c r="B905" t="s">
        <v>1958</v>
      </c>
      <c r="C905" t="s">
        <v>3159</v>
      </c>
      <c r="D905" t="s">
        <v>256</v>
      </c>
      <c r="E905">
        <v>3605.04203048</v>
      </c>
      <c r="F905">
        <v>2976.8</v>
      </c>
      <c r="G905">
        <v>7.3700268223878203</v>
      </c>
      <c r="H905">
        <v>-1.53239284412956</v>
      </c>
      <c r="I905">
        <v>46.069866107247499</v>
      </c>
      <c r="J905">
        <v>-2.4911513495061302</v>
      </c>
      <c r="K905">
        <v>3048.7791535895199</v>
      </c>
      <c r="L905">
        <v>2689.7654661280799</v>
      </c>
      <c r="M905">
        <v>54.995203402361199</v>
      </c>
      <c r="N905">
        <v>0.42028073043898201</v>
      </c>
      <c r="O905">
        <v>25.451827465735001</v>
      </c>
      <c r="P905">
        <v>97.315480727803006</v>
      </c>
      <c r="Q905">
        <v>0.110590990990938</v>
      </c>
    </row>
    <row r="906" spans="1:17" hidden="1" x14ac:dyDescent="0.3">
      <c r="A906" t="s">
        <v>1959</v>
      </c>
      <c r="B906" t="s">
        <v>1960</v>
      </c>
      <c r="C906" t="s">
        <v>3159</v>
      </c>
      <c r="D906" t="s">
        <v>51</v>
      </c>
      <c r="E906">
        <v>3597.488223975</v>
      </c>
      <c r="F906">
        <v>330</v>
      </c>
      <c r="G906">
        <v>144.66323513069401</v>
      </c>
      <c r="H906">
        <v>21.639225785566001</v>
      </c>
      <c r="I906">
        <v>23.226309348810702</v>
      </c>
      <c r="J906">
        <v>-2.6772347680473798</v>
      </c>
      <c r="K906">
        <v>322.38698562837499</v>
      </c>
      <c r="L906">
        <v>291.64947710747202</v>
      </c>
      <c r="M906">
        <v>60.532646015567998</v>
      </c>
      <c r="N906">
        <v>0.86763448672862997</v>
      </c>
      <c r="O906">
        <v>18.181818181818102</v>
      </c>
      <c r="P906">
        <v>204.99075785582201</v>
      </c>
      <c r="Q906">
        <v>0.153173870960158</v>
      </c>
    </row>
    <row r="907" spans="1:17" x14ac:dyDescent="0.3">
      <c r="A907" t="s">
        <v>1961</v>
      </c>
      <c r="B907" t="s">
        <v>1962</v>
      </c>
      <c r="C907" t="s">
        <v>3152</v>
      </c>
      <c r="D907" t="s">
        <v>117</v>
      </c>
      <c r="E907">
        <v>3597.0121439999998</v>
      </c>
      <c r="F907">
        <v>824</v>
      </c>
      <c r="G907">
        <v>49.507430883510203</v>
      </c>
      <c r="H907">
        <v>10.941015855061201</v>
      </c>
      <c r="I907">
        <v>-5.9239703369369803</v>
      </c>
      <c r="J907">
        <v>2.4571124491306899</v>
      </c>
      <c r="K907">
        <v>801.40973606876696</v>
      </c>
      <c r="L907">
        <v>783.50442084903796</v>
      </c>
      <c r="M907">
        <v>67.349598408684699</v>
      </c>
      <c r="N907">
        <v>0.470346527738911</v>
      </c>
      <c r="O907">
        <v>31.432038834951399</v>
      </c>
      <c r="P907">
        <v>92.838754973086793</v>
      </c>
      <c r="Q907">
        <v>0.10257524260102401</v>
      </c>
    </row>
    <row r="908" spans="1:17" x14ac:dyDescent="0.3">
      <c r="A908" t="s">
        <v>1963</v>
      </c>
      <c r="B908" t="s">
        <v>1964</v>
      </c>
      <c r="C908" t="s">
        <v>3146</v>
      </c>
      <c r="D908" t="s">
        <v>229</v>
      </c>
      <c r="E908">
        <v>3596.6942916899998</v>
      </c>
      <c r="F908">
        <v>426.1</v>
      </c>
      <c r="G908">
        <v>-27.7541868854371</v>
      </c>
      <c r="H908">
        <v>2.7222967675918301</v>
      </c>
      <c r="I908">
        <v>-17.0954663542601</v>
      </c>
      <c r="J908">
        <v>4.2136872261846001</v>
      </c>
      <c r="K908">
        <v>431.29735000120297</v>
      </c>
      <c r="L908">
        <v>474.66022288419703</v>
      </c>
      <c r="M908">
        <v>70.293752840765293</v>
      </c>
      <c r="N908">
        <v>0.74597451227912603</v>
      </c>
      <c r="O908">
        <v>64.045998591879794</v>
      </c>
      <c r="P908">
        <v>11.4423957107362</v>
      </c>
    </row>
    <row r="909" spans="1:17" hidden="1" x14ac:dyDescent="0.3">
      <c r="A909" t="s">
        <v>1965</v>
      </c>
      <c r="B909" t="s">
        <v>1966</v>
      </c>
      <c r="C909" t="s">
        <v>3159</v>
      </c>
      <c r="D909" t="s">
        <v>1621</v>
      </c>
      <c r="E909">
        <v>3594.7350000000001</v>
      </c>
      <c r="F909">
        <v>323.85000000000002</v>
      </c>
      <c r="G909">
        <v>-36.257539428036402</v>
      </c>
      <c r="H909">
        <v>-0.760720691429847</v>
      </c>
      <c r="I909">
        <v>-3.8456273385920099</v>
      </c>
      <c r="J909">
        <v>-3.1943454914545502</v>
      </c>
      <c r="K909">
        <v>334.99659104579302</v>
      </c>
      <c r="L909">
        <v>341.69126064075499</v>
      </c>
      <c r="M909">
        <v>48.371177921351098</v>
      </c>
      <c r="N909">
        <v>0.38130940364059901</v>
      </c>
      <c r="O909">
        <v>25.3512428593484</v>
      </c>
      <c r="P909">
        <v>11.5185950413223</v>
      </c>
      <c r="Q909">
        <v>-4.7727652701874998E-2</v>
      </c>
    </row>
    <row r="910" spans="1:17" hidden="1" x14ac:dyDescent="0.3">
      <c r="A910" t="s">
        <v>1967</v>
      </c>
      <c r="B910" t="s">
        <v>1968</v>
      </c>
      <c r="C910" t="s">
        <v>3159</v>
      </c>
      <c r="D910" t="s">
        <v>46</v>
      </c>
      <c r="E910">
        <v>3587.6344434150001</v>
      </c>
      <c r="F910">
        <v>424.05</v>
      </c>
      <c r="G910">
        <v>42.013221465234103</v>
      </c>
      <c r="H910">
        <v>23.5664444387413</v>
      </c>
      <c r="I910">
        <v>27.4146871637166</v>
      </c>
      <c r="J910">
        <v>13.675613948955499</v>
      </c>
      <c r="K910">
        <v>372.36812552170602</v>
      </c>
      <c r="L910">
        <v>328.78186281664898</v>
      </c>
      <c r="M910">
        <v>81.731143259474095</v>
      </c>
      <c r="N910">
        <v>0.98845983019814798</v>
      </c>
      <c r="O910">
        <v>2.77089965805918</v>
      </c>
      <c r="P910">
        <v>101.832460732984</v>
      </c>
      <c r="Q910">
        <v>9.4280144917762002E-2</v>
      </c>
    </row>
    <row r="911" spans="1:17" hidden="1" x14ac:dyDescent="0.3">
      <c r="A911" t="s">
        <v>1969</v>
      </c>
      <c r="B911" t="s">
        <v>1970</v>
      </c>
      <c r="C911" t="s">
        <v>3159</v>
      </c>
      <c r="E911">
        <v>3581.733709525</v>
      </c>
      <c r="F911">
        <v>1890</v>
      </c>
      <c r="G911">
        <v>2408.6162213252901</v>
      </c>
      <c r="H911">
        <v>-5.2223008781226499</v>
      </c>
      <c r="I911">
        <v>161.17197997699401</v>
      </c>
      <c r="J911">
        <v>-11.3053332389155</v>
      </c>
      <c r="K911">
        <v>2038.42064479756</v>
      </c>
      <c r="L911">
        <v>1266.7801477906901</v>
      </c>
      <c r="M911">
        <v>38.372102708005499</v>
      </c>
      <c r="N911">
        <v>0.38245667570456598</v>
      </c>
      <c r="O911">
        <v>67.6719576719576</v>
      </c>
      <c r="P911">
        <v>2459.9349857781299</v>
      </c>
    </row>
    <row r="912" spans="1:17" x14ac:dyDescent="0.3">
      <c r="A912" t="s">
        <v>1971</v>
      </c>
      <c r="B912" t="s">
        <v>1972</v>
      </c>
      <c r="C912" t="s">
        <v>3158</v>
      </c>
      <c r="D912" t="s">
        <v>256</v>
      </c>
      <c r="E912">
        <v>3575.3931504000002</v>
      </c>
      <c r="F912">
        <v>349.2</v>
      </c>
      <c r="G912">
        <v>54.453504046300999</v>
      </c>
      <c r="H912">
        <v>20.154202936401699</v>
      </c>
      <c r="I912">
        <v>31.631148989844</v>
      </c>
      <c r="J912">
        <v>5.7080150469486899</v>
      </c>
      <c r="K912">
        <v>320.61206790920698</v>
      </c>
      <c r="L912">
        <v>294.639185533199</v>
      </c>
      <c r="M912">
        <v>75.289712566125999</v>
      </c>
      <c r="N912">
        <v>1.48384586472883</v>
      </c>
      <c r="O912">
        <v>3.9089347079037799</v>
      </c>
      <c r="P912">
        <v>79.629629629629605</v>
      </c>
      <c r="Q912">
        <v>3.5321343178713001E-2</v>
      </c>
    </row>
    <row r="913" spans="1:17" hidden="1" x14ac:dyDescent="0.3">
      <c r="A913" t="s">
        <v>1973</v>
      </c>
      <c r="B913" t="s">
        <v>1974</v>
      </c>
      <c r="C913" t="s">
        <v>3159</v>
      </c>
      <c r="D913" t="s">
        <v>136</v>
      </c>
      <c r="E913">
        <v>3575.25215948</v>
      </c>
      <c r="F913">
        <v>276.39999999999998</v>
      </c>
      <c r="G913">
        <v>252.77147952340101</v>
      </c>
      <c r="H913">
        <v>11.230935456522801</v>
      </c>
      <c r="I913">
        <v>113.412482774677</v>
      </c>
      <c r="J913">
        <v>0.70850142827164098</v>
      </c>
      <c r="K913">
        <v>272.20487482191498</v>
      </c>
      <c r="L913">
        <v>210.99382697574799</v>
      </c>
      <c r="M913">
        <v>51.105693292597103</v>
      </c>
      <c r="N913">
        <v>0.35403228477005699</v>
      </c>
      <c r="O913">
        <v>24.565846599131699</v>
      </c>
      <c r="P913">
        <v>286.30328441649101</v>
      </c>
      <c r="Q913">
        <v>0.169852359954381</v>
      </c>
    </row>
    <row r="914" spans="1:17" hidden="1" x14ac:dyDescent="0.3">
      <c r="A914" t="s">
        <v>1975</v>
      </c>
      <c r="B914" t="s">
        <v>1976</v>
      </c>
      <c r="C914" t="s">
        <v>3159</v>
      </c>
      <c r="D914" t="s">
        <v>1658</v>
      </c>
      <c r="E914">
        <v>3559.1199801050002</v>
      </c>
      <c r="F914">
        <v>2098.4499999999998</v>
      </c>
      <c r="G914">
        <v>-1.6732867699571099</v>
      </c>
      <c r="H914">
        <v>4.5373314008903103</v>
      </c>
      <c r="I914">
        <v>25.835604580643501</v>
      </c>
      <c r="J914">
        <v>-1.01332701958997</v>
      </c>
      <c r="K914">
        <v>2106.6023794247999</v>
      </c>
      <c r="L914">
        <v>1948.10833752177</v>
      </c>
      <c r="M914">
        <v>53.790101279515497</v>
      </c>
      <c r="N914">
        <v>0.45615528535914202</v>
      </c>
      <c r="O914">
        <v>17.658271581405302</v>
      </c>
      <c r="P914">
        <v>48.190388757459097</v>
      </c>
      <c r="Q914">
        <v>0.10802068041450499</v>
      </c>
    </row>
    <row r="915" spans="1:17" x14ac:dyDescent="0.3">
      <c r="A915" t="s">
        <v>1977</v>
      </c>
      <c r="B915" t="s">
        <v>1978</v>
      </c>
      <c r="C915" t="s">
        <v>3160</v>
      </c>
      <c r="D915" t="s">
        <v>448</v>
      </c>
      <c r="E915">
        <v>3552.60390911999</v>
      </c>
      <c r="F915">
        <v>23.04</v>
      </c>
      <c r="G915">
        <v>-40.510656234531297</v>
      </c>
      <c r="H915">
        <v>6.0623778390038501</v>
      </c>
      <c r="I915">
        <v>-11.579443172911001</v>
      </c>
      <c r="J915">
        <v>-2.1544898381038902</v>
      </c>
      <c r="K915">
        <v>22.856302607342599</v>
      </c>
      <c r="L915">
        <v>23.568925927741098</v>
      </c>
      <c r="M915">
        <v>55.249846253778202</v>
      </c>
      <c r="N915">
        <v>0.28434498816390702</v>
      </c>
      <c r="O915">
        <v>95.9635416666666</v>
      </c>
      <c r="P915">
        <v>37.964071856287397</v>
      </c>
    </row>
    <row r="916" spans="1:17" hidden="1" x14ac:dyDescent="0.3">
      <c r="A916" t="s">
        <v>1979</v>
      </c>
      <c r="B916" t="s">
        <v>1980</v>
      </c>
      <c r="C916" t="s">
        <v>3159</v>
      </c>
      <c r="D916" t="s">
        <v>85</v>
      </c>
      <c r="E916">
        <v>3549.572208</v>
      </c>
      <c r="F916">
        <v>2886</v>
      </c>
      <c r="G916">
        <v>-26.471572085031099</v>
      </c>
      <c r="H916">
        <v>16.8698227470788</v>
      </c>
      <c r="I916">
        <v>13.0661569579527</v>
      </c>
      <c r="J916">
        <v>-0.669206152955791</v>
      </c>
      <c r="K916">
        <v>2810.4184137641</v>
      </c>
      <c r="L916">
        <v>2782.2179669339198</v>
      </c>
      <c r="M916">
        <v>65.458311603777204</v>
      </c>
      <c r="N916">
        <v>0.61423120451261604</v>
      </c>
      <c r="O916">
        <v>32.198544698544701</v>
      </c>
      <c r="P916">
        <v>37.950813795081302</v>
      </c>
      <c r="Q916">
        <v>0.12718492933177999</v>
      </c>
    </row>
    <row r="917" spans="1:17" hidden="1" x14ac:dyDescent="0.3">
      <c r="A917" t="s">
        <v>1981</v>
      </c>
      <c r="B917" t="s">
        <v>1982</v>
      </c>
      <c r="C917" t="s">
        <v>3159</v>
      </c>
      <c r="D917" t="s">
        <v>54</v>
      </c>
      <c r="E917">
        <v>3545.6258637449901</v>
      </c>
      <c r="F917">
        <v>260.55</v>
      </c>
      <c r="G917">
        <v>28.4956917126921</v>
      </c>
      <c r="H917">
        <v>-1.25513095811394</v>
      </c>
      <c r="I917">
        <v>15.0630983984762</v>
      </c>
      <c r="J917">
        <v>-2.1500349249830202</v>
      </c>
      <c r="K917">
        <v>270.14205917190202</v>
      </c>
      <c r="L917">
        <v>247.61626930692</v>
      </c>
      <c r="M917">
        <v>47.149264132616103</v>
      </c>
      <c r="N917">
        <v>0.37036612418582698</v>
      </c>
      <c r="O917">
        <v>31.644597965841399</v>
      </c>
      <c r="P917">
        <v>62.84375</v>
      </c>
      <c r="Q917">
        <v>5.8092357775289998E-3</v>
      </c>
    </row>
    <row r="918" spans="1:17" hidden="1" x14ac:dyDescent="0.3">
      <c r="A918" t="s">
        <v>1983</v>
      </c>
      <c r="B918" t="s">
        <v>1984</v>
      </c>
      <c r="C918" t="s">
        <v>3159</v>
      </c>
      <c r="D918" t="s">
        <v>51</v>
      </c>
      <c r="E918">
        <v>3533.4778596750002</v>
      </c>
      <c r="F918">
        <v>2136.4499999999998</v>
      </c>
      <c r="G918">
        <v>33.406806162103102</v>
      </c>
      <c r="H918">
        <v>-11.529090919344901</v>
      </c>
      <c r="I918">
        <v>41.539475781760899</v>
      </c>
      <c r="J918">
        <v>-2.7815856123473202</v>
      </c>
      <c r="K918">
        <v>2313.2813121424101</v>
      </c>
      <c r="L918">
        <v>1958.07161706642</v>
      </c>
      <c r="M918">
        <v>44.823145023081203</v>
      </c>
      <c r="N918">
        <v>0.48892785101132802</v>
      </c>
      <c r="O918">
        <v>39.247349575229897</v>
      </c>
      <c r="P918">
        <v>65.359907120743003</v>
      </c>
      <c r="Q918">
        <v>0.138269842944788</v>
      </c>
    </row>
    <row r="919" spans="1:17" hidden="1" x14ac:dyDescent="0.3">
      <c r="A919" t="s">
        <v>1985</v>
      </c>
      <c r="B919" t="s">
        <v>1986</v>
      </c>
      <c r="C919" t="s">
        <v>3159</v>
      </c>
      <c r="D919" t="s">
        <v>262</v>
      </c>
      <c r="E919">
        <v>3531.65184</v>
      </c>
      <c r="F919">
        <v>2592</v>
      </c>
      <c r="G919">
        <v>79.527248579158595</v>
      </c>
      <c r="H919">
        <v>73.738400534162906</v>
      </c>
      <c r="I919">
        <v>98.001511944002601</v>
      </c>
      <c r="J919">
        <v>7.7268908377782397</v>
      </c>
      <c r="K919">
        <v>1826.6339115324699</v>
      </c>
      <c r="L919">
        <v>1522.8891090893201</v>
      </c>
      <c r="M919">
        <v>79.019730976574706</v>
      </c>
      <c r="N919">
        <v>1.8626231122363099</v>
      </c>
      <c r="O919">
        <v>1.62037037037037</v>
      </c>
      <c r="P919">
        <v>118.73417721518901</v>
      </c>
      <c r="Q919">
        <v>9.8885322889464E-2</v>
      </c>
    </row>
    <row r="920" spans="1:17" hidden="1" x14ac:dyDescent="0.3">
      <c r="A920" t="s">
        <v>1987</v>
      </c>
      <c r="B920" t="s">
        <v>1988</v>
      </c>
      <c r="C920" t="s">
        <v>3159</v>
      </c>
      <c r="D920" t="s">
        <v>234</v>
      </c>
      <c r="E920">
        <v>3512.9758200000001</v>
      </c>
      <c r="F920">
        <v>264.8</v>
      </c>
      <c r="G920">
        <v>151.40154911441101</v>
      </c>
      <c r="H920">
        <v>35.788598537995298</v>
      </c>
      <c r="I920">
        <v>162.72217461296799</v>
      </c>
      <c r="J920">
        <v>6.19339766358594</v>
      </c>
      <c r="K920">
        <v>229.21332475253499</v>
      </c>
      <c r="L920">
        <v>186.82915740256101</v>
      </c>
      <c r="M920">
        <v>80.832773937870101</v>
      </c>
      <c r="N920">
        <v>1.8362369926851401</v>
      </c>
      <c r="O920">
        <v>16.314199395770299</v>
      </c>
      <c r="P920">
        <v>214.489311163895</v>
      </c>
      <c r="Q920">
        <v>0.18441153177191899</v>
      </c>
    </row>
    <row r="921" spans="1:17" hidden="1" x14ac:dyDescent="0.3">
      <c r="A921" t="s">
        <v>1989</v>
      </c>
      <c r="B921" t="s">
        <v>1990</v>
      </c>
      <c r="C921" t="s">
        <v>3159</v>
      </c>
      <c r="D921" t="s">
        <v>979</v>
      </c>
      <c r="E921">
        <v>3506.3492500000002</v>
      </c>
      <c r="F921">
        <v>433.15</v>
      </c>
      <c r="G921">
        <v>-22.466817295758101</v>
      </c>
      <c r="H921">
        <v>2.66588088661369</v>
      </c>
      <c r="I921">
        <v>12.3165759983911</v>
      </c>
      <c r="J921">
        <v>8.0346012170127707</v>
      </c>
      <c r="K921">
        <v>454.67568216088603</v>
      </c>
      <c r="L921">
        <v>433.55787705645702</v>
      </c>
      <c r="M921">
        <v>52.6886611721416</v>
      </c>
      <c r="N921">
        <v>0.32333585367020701</v>
      </c>
      <c r="O921">
        <v>35.057139559044202</v>
      </c>
      <c r="P921">
        <v>28.131933145984299</v>
      </c>
      <c r="Q921">
        <v>6.7486492934250002E-3</v>
      </c>
    </row>
    <row r="922" spans="1:17" hidden="1" x14ac:dyDescent="0.3">
      <c r="A922" t="s">
        <v>1991</v>
      </c>
      <c r="B922" t="s">
        <v>1992</v>
      </c>
      <c r="C922" t="s">
        <v>3159</v>
      </c>
      <c r="D922" t="s">
        <v>221</v>
      </c>
      <c r="E922">
        <v>3506.0323451999998</v>
      </c>
      <c r="F922">
        <v>514.4</v>
      </c>
      <c r="G922">
        <v>12.4802986613588</v>
      </c>
      <c r="H922">
        <v>4.9406023834028696</v>
      </c>
      <c r="I922">
        <v>2.47231594630526</v>
      </c>
      <c r="J922">
        <v>0.42087167048617902</v>
      </c>
      <c r="K922">
        <v>525.76897219451598</v>
      </c>
      <c r="L922">
        <v>502.08333610621997</v>
      </c>
      <c r="M922">
        <v>52.817878039649798</v>
      </c>
      <c r="N922">
        <v>1.1275302418772499</v>
      </c>
      <c r="O922">
        <v>18.575038880248801</v>
      </c>
      <c r="P922">
        <v>41.903448275861997</v>
      </c>
      <c r="Q922">
        <v>0.13349735909990701</v>
      </c>
    </row>
    <row r="923" spans="1:17" hidden="1" x14ac:dyDescent="0.3">
      <c r="A923" t="s">
        <v>1993</v>
      </c>
      <c r="B923" t="s">
        <v>1994</v>
      </c>
      <c r="C923" t="s">
        <v>3156</v>
      </c>
      <c r="D923" t="s">
        <v>224</v>
      </c>
      <c r="E923">
        <v>3498.057388924</v>
      </c>
      <c r="F923">
        <v>163.94</v>
      </c>
      <c r="G923">
        <v>-38.244156500995402</v>
      </c>
      <c r="H923">
        <v>15.9448715012959</v>
      </c>
      <c r="I923">
        <v>-13.958096919727099</v>
      </c>
      <c r="J923">
        <v>15.1944950857769</v>
      </c>
      <c r="K923">
        <v>157.66417453947099</v>
      </c>
      <c r="M923">
        <v>70.345240556517396</v>
      </c>
      <c r="N923">
        <v>3.5662326993468598</v>
      </c>
      <c r="O923">
        <v>43.345126265706902</v>
      </c>
      <c r="P923">
        <v>18.797101449275299</v>
      </c>
    </row>
    <row r="924" spans="1:17" hidden="1" x14ac:dyDescent="0.3">
      <c r="A924" t="s">
        <v>1995</v>
      </c>
      <c r="B924" t="s">
        <v>1996</v>
      </c>
      <c r="C924" t="s">
        <v>3159</v>
      </c>
      <c r="D924" t="s">
        <v>574</v>
      </c>
      <c r="E924">
        <v>3495.0847290800002</v>
      </c>
      <c r="F924">
        <v>770.35</v>
      </c>
      <c r="G924">
        <v>20.585098314324402</v>
      </c>
      <c r="H924">
        <v>47.749875411077298</v>
      </c>
      <c r="I924">
        <v>67.317063402439203</v>
      </c>
      <c r="J924">
        <v>13.9194019022052</v>
      </c>
      <c r="K924">
        <v>603.25133799809805</v>
      </c>
      <c r="L924">
        <v>530.89257256476697</v>
      </c>
      <c r="M924">
        <v>71.962778238390399</v>
      </c>
      <c r="N924">
        <v>2.0960285198158801</v>
      </c>
      <c r="O924">
        <v>4.4070876874148004</v>
      </c>
      <c r="P924">
        <v>88.07373046875</v>
      </c>
      <c r="Q924">
        <v>5.1699681689893001E-2</v>
      </c>
    </row>
    <row r="925" spans="1:17" hidden="1" x14ac:dyDescent="0.3">
      <c r="A925" t="s">
        <v>1997</v>
      </c>
      <c r="B925" t="s">
        <v>1998</v>
      </c>
      <c r="C925" t="s">
        <v>3159</v>
      </c>
      <c r="D925" t="s">
        <v>234</v>
      </c>
      <c r="E925">
        <v>3494.0884092400001</v>
      </c>
      <c r="F925">
        <v>543.4</v>
      </c>
      <c r="G925">
        <v>145.425632796527</v>
      </c>
      <c r="H925">
        <v>14.786974265489</v>
      </c>
      <c r="I925">
        <v>30.406247490787401</v>
      </c>
      <c r="J925">
        <v>11.5429706186841</v>
      </c>
      <c r="K925">
        <v>529.878103424953</v>
      </c>
      <c r="L925">
        <v>468.42962329133201</v>
      </c>
      <c r="M925">
        <v>63.346948311387798</v>
      </c>
      <c r="N925">
        <v>1.23143716442104</v>
      </c>
      <c r="O925">
        <v>27.714390872285598</v>
      </c>
      <c r="P925">
        <v>173.68421052631501</v>
      </c>
      <c r="Q925">
        <v>0.19254999596752001</v>
      </c>
    </row>
    <row r="926" spans="1:17" hidden="1" x14ac:dyDescent="0.3">
      <c r="A926" t="s">
        <v>1999</v>
      </c>
      <c r="B926" t="s">
        <v>2000</v>
      </c>
      <c r="C926" t="s">
        <v>3159</v>
      </c>
      <c r="D926" t="s">
        <v>468</v>
      </c>
      <c r="E926">
        <v>3485.1256077059902</v>
      </c>
      <c r="F926">
        <v>171.59</v>
      </c>
      <c r="G926">
        <v>35.6009898179122</v>
      </c>
      <c r="H926">
        <v>2.9706477348767901</v>
      </c>
      <c r="I926">
        <v>32.4606670142526</v>
      </c>
      <c r="J926">
        <v>3.1154163218886599</v>
      </c>
      <c r="K926">
        <v>178.53649757743</v>
      </c>
      <c r="L926">
        <v>156.81743104033399</v>
      </c>
      <c r="M926">
        <v>50.164633986994403</v>
      </c>
      <c r="N926">
        <v>0.34892687664840299</v>
      </c>
      <c r="O926">
        <v>22.880121219185199</v>
      </c>
      <c r="P926">
        <v>75.719406041986602</v>
      </c>
      <c r="Q926">
        <v>0.11363146569216601</v>
      </c>
    </row>
    <row r="927" spans="1:17" hidden="1" x14ac:dyDescent="0.3">
      <c r="A927" t="s">
        <v>2001</v>
      </c>
      <c r="B927" t="s">
        <v>2002</v>
      </c>
      <c r="C927" t="s">
        <v>3159</v>
      </c>
      <c r="D927" t="s">
        <v>966</v>
      </c>
      <c r="E927">
        <v>3407.6824999999999</v>
      </c>
      <c r="F927">
        <v>636.95000000000005</v>
      </c>
      <c r="G927">
        <v>494.20024057448398</v>
      </c>
      <c r="H927">
        <v>-2.8881704192505202</v>
      </c>
      <c r="I927">
        <v>11.210728532216599</v>
      </c>
      <c r="J927">
        <v>-2.2675957504117301</v>
      </c>
      <c r="K927">
        <v>640.66244125918899</v>
      </c>
      <c r="L927">
        <v>556.32014576962501</v>
      </c>
      <c r="M927">
        <v>50.3057543953324</v>
      </c>
      <c r="N927">
        <v>0.16147940926472701</v>
      </c>
      <c r="O927">
        <v>24.444618886882701</v>
      </c>
      <c r="P927">
        <v>543.12399030694598</v>
      </c>
      <c r="Q927">
        <v>0.17506176562936701</v>
      </c>
    </row>
    <row r="928" spans="1:17" hidden="1" x14ac:dyDescent="0.3">
      <c r="A928" t="s">
        <v>2003</v>
      </c>
      <c r="B928" t="s">
        <v>2004</v>
      </c>
      <c r="C928" t="s">
        <v>3159</v>
      </c>
      <c r="D928" t="s">
        <v>46</v>
      </c>
      <c r="E928">
        <v>3401.637629625</v>
      </c>
      <c r="F928">
        <v>609.75</v>
      </c>
      <c r="G928">
        <v>-34.019744168044298</v>
      </c>
      <c r="H928">
        <v>-2.4305103279642801</v>
      </c>
      <c r="I928">
        <v>-9.4986359549838397</v>
      </c>
      <c r="J928">
        <v>-4.40520468515827</v>
      </c>
      <c r="K928">
        <v>648.59614115519798</v>
      </c>
      <c r="M928">
        <v>49.134932897676798</v>
      </c>
      <c r="N928">
        <v>0.82375164122341604</v>
      </c>
      <c r="O928">
        <v>47.150471504715</v>
      </c>
      <c r="P928">
        <v>10.863636363636299</v>
      </c>
    </row>
    <row r="929" spans="1:17" hidden="1" x14ac:dyDescent="0.3">
      <c r="A929" t="s">
        <v>2005</v>
      </c>
      <c r="B929" t="s">
        <v>2006</v>
      </c>
      <c r="C929" t="s">
        <v>3159</v>
      </c>
      <c r="D929" t="s">
        <v>85</v>
      </c>
      <c r="E929">
        <v>3394.4829527699999</v>
      </c>
      <c r="F929">
        <v>317.85000000000002</v>
      </c>
      <c r="G929">
        <v>59.879958383000002</v>
      </c>
      <c r="H929">
        <v>-6.0861320595857498</v>
      </c>
      <c r="I929">
        <v>88.797963431704503</v>
      </c>
      <c r="J929">
        <v>-1.9244350796648599</v>
      </c>
      <c r="K929">
        <v>330.09797656833598</v>
      </c>
      <c r="L929">
        <v>257.37572135949301</v>
      </c>
      <c r="M929">
        <v>41.291297015151102</v>
      </c>
      <c r="N929">
        <v>0.38289530008235301</v>
      </c>
      <c r="O929">
        <v>27.4815164385716</v>
      </c>
      <c r="P929">
        <v>121.42110762800399</v>
      </c>
      <c r="Q929">
        <v>6.3202683806377002E-2</v>
      </c>
    </row>
    <row r="930" spans="1:17" hidden="1" x14ac:dyDescent="0.3">
      <c r="A930" t="s">
        <v>2007</v>
      </c>
      <c r="B930" t="s">
        <v>2008</v>
      </c>
      <c r="C930" t="s">
        <v>3159</v>
      </c>
      <c r="D930" t="s">
        <v>212</v>
      </c>
      <c r="E930">
        <v>3394.433041065</v>
      </c>
      <c r="F930">
        <v>3113.65</v>
      </c>
      <c r="G930">
        <v>98.436713081818198</v>
      </c>
      <c r="H930">
        <v>19.4546489333583</v>
      </c>
      <c r="I930">
        <v>117.019073924528</v>
      </c>
      <c r="J930">
        <v>-9.5554110928107505</v>
      </c>
      <c r="K930">
        <v>2863.4827674543899</v>
      </c>
      <c r="L930">
        <v>2122.57198598687</v>
      </c>
      <c r="M930">
        <v>47.105193123181998</v>
      </c>
      <c r="N930">
        <v>0.81519980050298402</v>
      </c>
      <c r="O930">
        <v>16.776130907455801</v>
      </c>
      <c r="P930">
        <v>175.55644055046599</v>
      </c>
      <c r="Q930">
        <v>0.175761330097364</v>
      </c>
    </row>
    <row r="931" spans="1:17" hidden="1" x14ac:dyDescent="0.3">
      <c r="A931" t="s">
        <v>2009</v>
      </c>
      <c r="B931" t="s">
        <v>2010</v>
      </c>
      <c r="C931" t="s">
        <v>3159</v>
      </c>
      <c r="D931" t="s">
        <v>120</v>
      </c>
      <c r="E931">
        <v>3392.1478655750002</v>
      </c>
      <c r="F931">
        <v>267.39999999999998</v>
      </c>
      <c r="G931">
        <v>-1.36297943438124</v>
      </c>
      <c r="H931">
        <v>-12.890713569421401</v>
      </c>
      <c r="I931">
        <v>-0.19249737249840701</v>
      </c>
      <c r="J931">
        <v>-2.91882415312371</v>
      </c>
      <c r="K931">
        <v>321.09766157989799</v>
      </c>
      <c r="M931">
        <v>41.539689013238402</v>
      </c>
      <c r="N931">
        <v>1.3282280886571101</v>
      </c>
      <c r="O931">
        <v>98.2049364248317</v>
      </c>
      <c r="P931">
        <v>57.851239669421403</v>
      </c>
    </row>
    <row r="932" spans="1:17" hidden="1" x14ac:dyDescent="0.3">
      <c r="A932" t="s">
        <v>2011</v>
      </c>
      <c r="B932" t="s">
        <v>2012</v>
      </c>
      <c r="C932" t="s">
        <v>3159</v>
      </c>
      <c r="D932" t="s">
        <v>256</v>
      </c>
      <c r="E932">
        <v>3381.7424698750001</v>
      </c>
      <c r="F932">
        <v>491.75</v>
      </c>
      <c r="G932">
        <v>33.078709088416801</v>
      </c>
      <c r="H932">
        <v>1.41174367061631</v>
      </c>
      <c r="I932">
        <v>-5.4692792682985401</v>
      </c>
      <c r="J932">
        <v>9.5488086599766001E-2</v>
      </c>
      <c r="K932">
        <v>526.54387875675195</v>
      </c>
      <c r="L932">
        <v>511.97339977866801</v>
      </c>
      <c r="M932">
        <v>46.749678918794501</v>
      </c>
      <c r="N932">
        <v>0.60499692404255601</v>
      </c>
      <c r="O932">
        <v>33.197763091001498</v>
      </c>
      <c r="P932">
        <v>53.671874999999901</v>
      </c>
      <c r="Q932">
        <v>7.7353421569736E-2</v>
      </c>
    </row>
    <row r="933" spans="1:17" hidden="1" x14ac:dyDescent="0.3">
      <c r="A933" t="s">
        <v>2013</v>
      </c>
      <c r="B933" t="s">
        <v>2014</v>
      </c>
      <c r="C933" t="s">
        <v>3159</v>
      </c>
      <c r="D933" t="s">
        <v>491</v>
      </c>
      <c r="E933">
        <v>3381.230427336</v>
      </c>
      <c r="F933">
        <v>121.14</v>
      </c>
      <c r="G933">
        <v>77.332000592239694</v>
      </c>
      <c r="H933">
        <v>-0.16477323513064099</v>
      </c>
      <c r="I933">
        <v>32.108536287951402</v>
      </c>
      <c r="J933">
        <v>4.6543870566966001</v>
      </c>
      <c r="K933">
        <v>124.422901187645</v>
      </c>
      <c r="L933">
        <v>104.22124193043</v>
      </c>
      <c r="M933">
        <v>54.239522337283702</v>
      </c>
      <c r="N933">
        <v>0.16878793118397201</v>
      </c>
      <c r="O933">
        <v>31.557102172435201</v>
      </c>
      <c r="P933">
        <v>119.840420242327</v>
      </c>
      <c r="Q933">
        <v>5.7063030948010997E-2</v>
      </c>
    </row>
    <row r="934" spans="1:17" hidden="1" x14ac:dyDescent="0.3">
      <c r="A934" t="s">
        <v>2015</v>
      </c>
      <c r="B934" t="s">
        <v>2016</v>
      </c>
      <c r="C934" t="s">
        <v>3159</v>
      </c>
      <c r="D934" t="s">
        <v>85</v>
      </c>
      <c r="E934">
        <v>3379.6542123999998</v>
      </c>
      <c r="F934">
        <v>1494.7</v>
      </c>
      <c r="G934">
        <v>160.81066536992299</v>
      </c>
      <c r="H934">
        <v>-9.66809914664133</v>
      </c>
      <c r="I934">
        <v>14.8546563699387</v>
      </c>
      <c r="J934">
        <v>-3.8656354594282099</v>
      </c>
      <c r="K934">
        <v>1633.33638770998</v>
      </c>
      <c r="L934">
        <v>1319.74424252215</v>
      </c>
      <c r="M934">
        <v>26.177741043780301</v>
      </c>
      <c r="N934">
        <v>0.287757567186741</v>
      </c>
      <c r="O934">
        <v>28.922191744162699</v>
      </c>
      <c r="P934">
        <v>176.79629629629599</v>
      </c>
      <c r="Q934">
        <v>0.15600132653635401</v>
      </c>
    </row>
    <row r="935" spans="1:17" hidden="1" x14ac:dyDescent="0.3">
      <c r="A935" t="s">
        <v>2017</v>
      </c>
      <c r="B935" t="s">
        <v>2018</v>
      </c>
      <c r="C935" t="s">
        <v>3159</v>
      </c>
      <c r="D935" t="s">
        <v>51</v>
      </c>
      <c r="E935">
        <v>3369.7479288439999</v>
      </c>
      <c r="F935">
        <v>131.22999999999999</v>
      </c>
      <c r="G935">
        <v>35.207072192101599</v>
      </c>
      <c r="H935">
        <v>9.7218225776783207</v>
      </c>
      <c r="I935">
        <v>28.206916460475501</v>
      </c>
      <c r="J935">
        <v>1.3643409027990301</v>
      </c>
      <c r="K935">
        <v>132.72238433519101</v>
      </c>
      <c r="L935">
        <v>121.945271740829</v>
      </c>
      <c r="M935">
        <v>59.554151251779203</v>
      </c>
      <c r="N935">
        <v>0.49664494392140002</v>
      </c>
      <c r="O935">
        <v>28.781528613883999</v>
      </c>
      <c r="P935">
        <v>68.028169014084497</v>
      </c>
      <c r="Q935">
        <v>1.7525127362544999E-2</v>
      </c>
    </row>
    <row r="936" spans="1:17" hidden="1" x14ac:dyDescent="0.3">
      <c r="A936" t="s">
        <v>2019</v>
      </c>
      <c r="B936" t="s">
        <v>2020</v>
      </c>
      <c r="C936" t="s">
        <v>3159</v>
      </c>
      <c r="D936" t="s">
        <v>234</v>
      </c>
      <c r="E936">
        <v>3355.5540864499999</v>
      </c>
      <c r="F936">
        <v>187.82</v>
      </c>
      <c r="G936">
        <v>36.4560558448484</v>
      </c>
      <c r="H936">
        <v>6.8103825812762406E-2</v>
      </c>
      <c r="I936">
        <v>39.551073351925602</v>
      </c>
      <c r="J936">
        <v>2.09805607355662</v>
      </c>
      <c r="K936">
        <v>184.84559478979099</v>
      </c>
      <c r="L936">
        <v>162.10859247518101</v>
      </c>
      <c r="M936">
        <v>66.857287834562001</v>
      </c>
      <c r="N936">
        <v>0.40778567927583798</v>
      </c>
      <c r="O936">
        <v>17.665850282185001</v>
      </c>
      <c r="P936">
        <v>81.380975374215296</v>
      </c>
      <c r="Q936">
        <v>0.141186607973319</v>
      </c>
    </row>
    <row r="937" spans="1:17" x14ac:dyDescent="0.3">
      <c r="A937" t="s">
        <v>2021</v>
      </c>
      <c r="B937" t="s">
        <v>2022</v>
      </c>
      <c r="C937" t="s">
        <v>3143</v>
      </c>
      <c r="D937" t="s">
        <v>21</v>
      </c>
      <c r="E937">
        <v>3348.1326054000001</v>
      </c>
      <c r="F937">
        <v>566.5</v>
      </c>
      <c r="G937">
        <v>-24.4488825331572</v>
      </c>
      <c r="H937">
        <v>2.8024334582199302</v>
      </c>
      <c r="I937">
        <v>-1.3044520592278901</v>
      </c>
      <c r="J937">
        <v>5.5800865164901898</v>
      </c>
      <c r="K937">
        <v>576.28529550427095</v>
      </c>
      <c r="L937">
        <v>593.44805876840098</v>
      </c>
      <c r="M937">
        <v>61.025581940761001</v>
      </c>
      <c r="N937">
        <v>0.25715443628880702</v>
      </c>
      <c r="O937">
        <v>39.717563989408603</v>
      </c>
      <c r="P937">
        <v>25.8888888888888</v>
      </c>
      <c r="Q937">
        <v>6.4670353624514995E-2</v>
      </c>
    </row>
    <row r="938" spans="1:17" x14ac:dyDescent="0.3">
      <c r="A938" t="s">
        <v>2023</v>
      </c>
      <c r="B938" t="s">
        <v>2024</v>
      </c>
      <c r="C938" t="s">
        <v>3152</v>
      </c>
      <c r="D938" t="s">
        <v>117</v>
      </c>
      <c r="E938">
        <v>3314.1518019</v>
      </c>
      <c r="F938">
        <v>1632.9</v>
      </c>
      <c r="G938">
        <v>2.3850747561103902</v>
      </c>
      <c r="H938">
        <v>-8.9386246697372194</v>
      </c>
      <c r="I938">
        <v>-28.3319438009827</v>
      </c>
      <c r="J938">
        <v>-2.06844947848783</v>
      </c>
      <c r="K938">
        <v>1887.6502896902</v>
      </c>
      <c r="L938">
        <v>1904.3873565373101</v>
      </c>
      <c r="M938">
        <v>29.3480714097321</v>
      </c>
      <c r="N938">
        <v>1.80167730615777</v>
      </c>
      <c r="O938">
        <v>50.061240737338402</v>
      </c>
      <c r="P938">
        <v>26.56177336847</v>
      </c>
      <c r="Q938">
        <v>0.217113377662982</v>
      </c>
    </row>
    <row r="939" spans="1:17" hidden="1" x14ac:dyDescent="0.3">
      <c r="A939" t="s">
        <v>2025</v>
      </c>
      <c r="B939" t="s">
        <v>2026</v>
      </c>
      <c r="C939" t="s">
        <v>3159</v>
      </c>
      <c r="D939" t="s">
        <v>403</v>
      </c>
      <c r="E939">
        <v>3296.3718721499999</v>
      </c>
      <c r="F939">
        <v>1486.5</v>
      </c>
      <c r="G939">
        <v>42.750645874163602</v>
      </c>
      <c r="H939">
        <v>40.628823176891302</v>
      </c>
      <c r="I939">
        <v>47.565610057102298</v>
      </c>
      <c r="J939">
        <v>24.855417157605601</v>
      </c>
      <c r="K939">
        <v>1146.0418774232301</v>
      </c>
      <c r="L939">
        <v>1084.0186878659299</v>
      </c>
      <c r="M939">
        <v>92.688323892999605</v>
      </c>
      <c r="N939">
        <v>3.2181351207737898</v>
      </c>
      <c r="O939">
        <v>0.81062899428185897</v>
      </c>
      <c r="P939">
        <v>72.848837209302303</v>
      </c>
      <c r="Q939">
        <v>9.0066343576307994E-2</v>
      </c>
    </row>
    <row r="940" spans="1:17" hidden="1" x14ac:dyDescent="0.3">
      <c r="A940" t="s">
        <v>2027</v>
      </c>
      <c r="B940" t="s">
        <v>2028</v>
      </c>
      <c r="C940" t="s">
        <v>3159</v>
      </c>
      <c r="D940" t="s">
        <v>21</v>
      </c>
      <c r="E940">
        <v>3282.1308971399999</v>
      </c>
      <c r="F940">
        <v>608.9</v>
      </c>
      <c r="G940">
        <v>52.0638400575438</v>
      </c>
      <c r="H940">
        <v>4.4332187078712</v>
      </c>
      <c r="I940">
        <v>42.434932661365899</v>
      </c>
      <c r="J940">
        <v>4.2753663883266197</v>
      </c>
      <c r="K940">
        <v>626.82188391601903</v>
      </c>
      <c r="L940">
        <v>554.92962557083001</v>
      </c>
      <c r="M940">
        <v>54.943672659037603</v>
      </c>
      <c r="N940">
        <v>0.39755860213606498</v>
      </c>
      <c r="O940">
        <v>35.490228280505796</v>
      </c>
      <c r="P940">
        <v>77.858916313714005</v>
      </c>
      <c r="Q940">
        <v>9.9119028145191995E-2</v>
      </c>
    </row>
    <row r="941" spans="1:17" hidden="1" x14ac:dyDescent="0.3">
      <c r="A941" t="s">
        <v>2029</v>
      </c>
      <c r="B941" t="s">
        <v>2030</v>
      </c>
      <c r="C941" t="s">
        <v>3159</v>
      </c>
      <c r="D941" t="s">
        <v>136</v>
      </c>
      <c r="E941">
        <v>3265.2510600999999</v>
      </c>
      <c r="F941">
        <v>70.099999999999994</v>
      </c>
      <c r="G941">
        <v>27.5139081222129</v>
      </c>
      <c r="H941">
        <v>17.274519109786901</v>
      </c>
      <c r="I941">
        <v>-2.44482327339471</v>
      </c>
      <c r="J941">
        <v>11.1769973632309</v>
      </c>
      <c r="K941">
        <v>68.2646160098856</v>
      </c>
      <c r="M941">
        <v>72.583815442646895</v>
      </c>
      <c r="N941">
        <v>0.92549303329111998</v>
      </c>
      <c r="O941">
        <v>54.850213980028499</v>
      </c>
      <c r="P941">
        <v>94.7222222222222</v>
      </c>
    </row>
    <row r="942" spans="1:17" x14ac:dyDescent="0.3">
      <c r="A942" t="s">
        <v>2031</v>
      </c>
      <c r="B942" t="s">
        <v>2032</v>
      </c>
      <c r="C942" t="s">
        <v>3155</v>
      </c>
      <c r="D942" t="s">
        <v>448</v>
      </c>
      <c r="E942">
        <v>3262.3017</v>
      </c>
      <c r="F942">
        <v>850</v>
      </c>
      <c r="G942">
        <v>-59.843075859993</v>
      </c>
      <c r="H942">
        <v>-13.575557193662799</v>
      </c>
      <c r="I942">
        <v>-21.507268745079202</v>
      </c>
      <c r="J942">
        <v>-2.6032455596801598</v>
      </c>
      <c r="K942">
        <v>967.35341546370603</v>
      </c>
      <c r="L942">
        <v>1111.47966082427</v>
      </c>
      <c r="M942">
        <v>41.001114299027101</v>
      </c>
      <c r="N942">
        <v>2.1012619300500699</v>
      </c>
      <c r="O942">
        <v>70.323529411764696</v>
      </c>
      <c r="P942">
        <v>6.1438561438561496</v>
      </c>
      <c r="Q942">
        <v>-0.183951455373839</v>
      </c>
    </row>
    <row r="943" spans="1:17" x14ac:dyDescent="0.3">
      <c r="A943" t="s">
        <v>2033</v>
      </c>
      <c r="B943" t="s">
        <v>2034</v>
      </c>
      <c r="C943" t="s">
        <v>3152</v>
      </c>
      <c r="D943" t="s">
        <v>117</v>
      </c>
      <c r="E943">
        <v>3257.2294889999998</v>
      </c>
      <c r="F943">
        <v>565.45000000000005</v>
      </c>
      <c r="G943">
        <v>-18.827688849883899</v>
      </c>
      <c r="H943">
        <v>-8.8584485869532905</v>
      </c>
      <c r="I943">
        <v>7.6764106596336603</v>
      </c>
      <c r="J943">
        <v>-7.6796564664652101</v>
      </c>
      <c r="K943">
        <v>612.48067694674705</v>
      </c>
      <c r="L943">
        <v>589.90927340657095</v>
      </c>
      <c r="M943">
        <v>33.905872974428803</v>
      </c>
      <c r="N943">
        <v>0.69568931573655401</v>
      </c>
      <c r="O943">
        <v>29.0653461844548</v>
      </c>
      <c r="P943">
        <v>22.923913043478201</v>
      </c>
      <c r="Q943">
        <v>8.5530460639203998E-2</v>
      </c>
    </row>
    <row r="944" spans="1:17" hidden="1" x14ac:dyDescent="0.3">
      <c r="A944" t="s">
        <v>2035</v>
      </c>
      <c r="B944" t="s">
        <v>2036</v>
      </c>
      <c r="C944" t="s">
        <v>3159</v>
      </c>
      <c r="D944" t="s">
        <v>117</v>
      </c>
      <c r="E944">
        <v>3253.0619467849901</v>
      </c>
      <c r="F944">
        <v>993.65</v>
      </c>
      <c r="G944">
        <v>-9.5619689815426199</v>
      </c>
      <c r="H944">
        <v>7.5736264823578798</v>
      </c>
      <c r="I944">
        <v>11.726909407866099</v>
      </c>
      <c r="J944">
        <v>1.61935236385526</v>
      </c>
      <c r="K944">
        <v>1003.26865879286</v>
      </c>
      <c r="L944">
        <v>959.511274858359</v>
      </c>
      <c r="M944">
        <v>61.350932584948097</v>
      </c>
      <c r="N944">
        <v>0.50309239286531104</v>
      </c>
      <c r="O944">
        <v>33.849947164494502</v>
      </c>
      <c r="P944">
        <v>38.0069444444444</v>
      </c>
      <c r="Q944">
        <v>0.13240437263344501</v>
      </c>
    </row>
    <row r="945" spans="1:17" hidden="1" x14ac:dyDescent="0.3">
      <c r="A945" t="s">
        <v>2037</v>
      </c>
      <c r="B945" t="s">
        <v>2038</v>
      </c>
      <c r="C945" t="s">
        <v>3159</v>
      </c>
      <c r="D945" t="s">
        <v>224</v>
      </c>
      <c r="E945">
        <v>3234.0739514400002</v>
      </c>
      <c r="F945">
        <v>181.08</v>
      </c>
      <c r="G945">
        <v>61.209046146008198</v>
      </c>
      <c r="H945">
        <v>9.4910192382104395</v>
      </c>
      <c r="I945">
        <v>27.259782821292099</v>
      </c>
      <c r="J945">
        <v>-1.90001505524484</v>
      </c>
      <c r="K945">
        <v>173.274427636843</v>
      </c>
      <c r="L945">
        <v>149.03093562206399</v>
      </c>
      <c r="M945">
        <v>50.427289794051497</v>
      </c>
      <c r="N945">
        <v>0.56612894848566298</v>
      </c>
      <c r="O945">
        <v>6.5275016567263</v>
      </c>
      <c r="P945">
        <v>82.909090909090907</v>
      </c>
      <c r="Q945">
        <v>0.17287065164423701</v>
      </c>
    </row>
    <row r="946" spans="1:17" hidden="1" x14ac:dyDescent="0.3">
      <c r="A946" t="s">
        <v>2039</v>
      </c>
      <c r="B946" t="s">
        <v>2040</v>
      </c>
      <c r="C946" t="s">
        <v>3159</v>
      </c>
      <c r="D946" t="s">
        <v>259</v>
      </c>
      <c r="E946">
        <v>3233.981213265</v>
      </c>
      <c r="F946">
        <v>1001.55</v>
      </c>
      <c r="G946">
        <v>36.662847145045497</v>
      </c>
      <c r="H946">
        <v>24.206763999564402</v>
      </c>
      <c r="I946">
        <v>71.212445484280806</v>
      </c>
      <c r="J946">
        <v>4.83403221383427</v>
      </c>
      <c r="K946">
        <v>880.94055186951596</v>
      </c>
      <c r="L946">
        <v>744.79113059624001</v>
      </c>
      <c r="M946">
        <v>68.468506132435493</v>
      </c>
      <c r="N946">
        <v>1.36624023137883</v>
      </c>
      <c r="O946">
        <v>4.2384304328291202</v>
      </c>
      <c r="P946">
        <v>89.669538869425196</v>
      </c>
      <c r="Q946">
        <v>2.6667072775007E-2</v>
      </c>
    </row>
    <row r="947" spans="1:17" hidden="1" x14ac:dyDescent="0.3">
      <c r="A947" t="s">
        <v>2041</v>
      </c>
      <c r="B947" t="s">
        <v>2042</v>
      </c>
      <c r="C947" t="s">
        <v>3159</v>
      </c>
      <c r="D947" t="s">
        <v>262</v>
      </c>
      <c r="E947">
        <v>3222.08</v>
      </c>
      <c r="F947">
        <v>16110.4</v>
      </c>
      <c r="G947">
        <v>-7.1105270414931798</v>
      </c>
      <c r="H947">
        <v>6.6128246056250903</v>
      </c>
      <c r="I947">
        <v>5.7443821610245003</v>
      </c>
      <c r="J947">
        <v>1.9755323277818599</v>
      </c>
      <c r="K947">
        <v>15242.4849519237</v>
      </c>
      <c r="L947">
        <v>14399.2634671495</v>
      </c>
      <c r="M947">
        <v>62.285140963623697</v>
      </c>
      <c r="N947">
        <v>0.92501344128530305</v>
      </c>
      <c r="O947">
        <v>5.5222092561326903</v>
      </c>
      <c r="P947">
        <v>54.892798769349</v>
      </c>
      <c r="Q947">
        <v>0.135824688823627</v>
      </c>
    </row>
    <row r="948" spans="1:17" hidden="1" x14ac:dyDescent="0.3">
      <c r="A948" t="s">
        <v>2043</v>
      </c>
      <c r="B948" t="s">
        <v>2044</v>
      </c>
      <c r="C948" t="s">
        <v>3159</v>
      </c>
      <c r="D948" t="s">
        <v>262</v>
      </c>
      <c r="E948">
        <v>3217.2299751349901</v>
      </c>
      <c r="F948">
        <v>3171.85</v>
      </c>
      <c r="G948">
        <v>3.6666606972540601</v>
      </c>
      <c r="H948">
        <v>-14.0464188095641</v>
      </c>
      <c r="I948">
        <v>19.072635541214598</v>
      </c>
      <c r="J948">
        <v>-1.9206876017061001</v>
      </c>
      <c r="K948">
        <v>3586.6194672124102</v>
      </c>
      <c r="L948">
        <v>3336.7169572428702</v>
      </c>
      <c r="M948">
        <v>42.067033505296997</v>
      </c>
      <c r="N948">
        <v>0.46630989167297598</v>
      </c>
      <c r="O948">
        <v>41.873039393413897</v>
      </c>
      <c r="P948">
        <v>47.117346938775498</v>
      </c>
      <c r="Q948">
        <v>8.2877210818753003E-2</v>
      </c>
    </row>
    <row r="949" spans="1:17" hidden="1" x14ac:dyDescent="0.3">
      <c r="A949" t="s">
        <v>2045</v>
      </c>
      <c r="B949" t="s">
        <v>2046</v>
      </c>
      <c r="C949" t="s">
        <v>3159</v>
      </c>
      <c r="D949" t="s">
        <v>57</v>
      </c>
      <c r="E949">
        <v>3216.810266384</v>
      </c>
      <c r="F949">
        <v>212.68</v>
      </c>
      <c r="G949">
        <v>15.5225581716793</v>
      </c>
      <c r="H949">
        <v>5.8654125973435098</v>
      </c>
      <c r="I949">
        <v>12.6963943815188</v>
      </c>
      <c r="J949">
        <v>9.51726211203232</v>
      </c>
      <c r="K949">
        <v>211.16899935188201</v>
      </c>
      <c r="L949">
        <v>205.763878760164</v>
      </c>
      <c r="M949">
        <v>68.534838059668004</v>
      </c>
      <c r="N949">
        <v>1.1261874122292499</v>
      </c>
      <c r="O949">
        <v>26.904269324807199</v>
      </c>
      <c r="P949">
        <v>40.475561426684202</v>
      </c>
      <c r="Q949">
        <v>0.108084430590519</v>
      </c>
    </row>
    <row r="950" spans="1:17" x14ac:dyDescent="0.3">
      <c r="A950" t="s">
        <v>2047</v>
      </c>
      <c r="B950" t="s">
        <v>2048</v>
      </c>
      <c r="C950" t="s">
        <v>3150</v>
      </c>
      <c r="D950" t="s">
        <v>221</v>
      </c>
      <c r="E950">
        <v>3214.5402933</v>
      </c>
      <c r="F950">
        <v>204.84</v>
      </c>
      <c r="G950">
        <v>-47.102814991475498</v>
      </c>
      <c r="H950">
        <v>6.1288110001829104</v>
      </c>
      <c r="I950">
        <v>-8.49391546483597</v>
      </c>
      <c r="J950">
        <v>-3.9091077488673598</v>
      </c>
      <c r="K950">
        <v>208.97856514016999</v>
      </c>
      <c r="L950">
        <v>221.46532549592499</v>
      </c>
      <c r="M950">
        <v>49.392514182727702</v>
      </c>
      <c r="N950">
        <v>0.54057215058512198</v>
      </c>
      <c r="O950">
        <v>41.3298183948447</v>
      </c>
      <c r="P950">
        <v>8.4670373312152503</v>
      </c>
      <c r="Q950">
        <v>1.590170986996E-3</v>
      </c>
    </row>
    <row r="951" spans="1:17" x14ac:dyDescent="0.3">
      <c r="A951" t="s">
        <v>2049</v>
      </c>
      <c r="B951" t="s">
        <v>2050</v>
      </c>
      <c r="C951" t="s">
        <v>3144</v>
      </c>
      <c r="D951" t="s">
        <v>2051</v>
      </c>
      <c r="E951">
        <v>3210.9384053499998</v>
      </c>
      <c r="F951">
        <v>191.65</v>
      </c>
      <c r="G951">
        <v>-48.687719016855503</v>
      </c>
      <c r="H951">
        <v>-4.9107048061396101</v>
      </c>
      <c r="I951">
        <v>-17.684661732985798</v>
      </c>
      <c r="J951">
        <v>0.72508955523512497</v>
      </c>
      <c r="K951">
        <v>206.51752741955499</v>
      </c>
      <c r="L951">
        <v>223.405457475166</v>
      </c>
      <c r="M951">
        <v>49.0573175607759</v>
      </c>
      <c r="N951">
        <v>1.1558510621171401</v>
      </c>
      <c r="O951">
        <v>46.621445343073297</v>
      </c>
      <c r="P951">
        <v>6.2302533119006798</v>
      </c>
    </row>
    <row r="952" spans="1:17" hidden="1" x14ac:dyDescent="0.3">
      <c r="A952" t="s">
        <v>2052</v>
      </c>
      <c r="B952" t="s">
        <v>2053</v>
      </c>
      <c r="C952" t="s">
        <v>3159</v>
      </c>
      <c r="D952" t="s">
        <v>256</v>
      </c>
      <c r="E952">
        <v>3209.8461172799998</v>
      </c>
      <c r="F952">
        <v>310.2</v>
      </c>
      <c r="G952">
        <v>31.156453599945401</v>
      </c>
      <c r="H952">
        <v>6.3940698732586201</v>
      </c>
      <c r="I952">
        <v>0.33233355484917698</v>
      </c>
      <c r="J952">
        <v>9.1520558246948909</v>
      </c>
      <c r="K952">
        <v>302.69478619414798</v>
      </c>
      <c r="L952">
        <v>293.93537354630502</v>
      </c>
      <c r="M952">
        <v>72.186475670463096</v>
      </c>
      <c r="N952">
        <v>0.84217705981865998</v>
      </c>
      <c r="O952">
        <v>47.807865892972202</v>
      </c>
      <c r="P952">
        <v>93.875</v>
      </c>
      <c r="Q952">
        <v>0.20277479925033901</v>
      </c>
    </row>
    <row r="953" spans="1:17" hidden="1" x14ac:dyDescent="0.3">
      <c r="A953" t="s">
        <v>2054</v>
      </c>
      <c r="B953" t="s">
        <v>2055</v>
      </c>
      <c r="C953" t="s">
        <v>3159</v>
      </c>
      <c r="D953" t="s">
        <v>1954</v>
      </c>
      <c r="E953">
        <v>3204.3127500000001</v>
      </c>
      <c r="F953">
        <v>1260.3</v>
      </c>
      <c r="G953">
        <v>16.421080406994299</v>
      </c>
      <c r="H953">
        <v>-0.80852956104157603</v>
      </c>
      <c r="I953">
        <v>6.8463359232476204</v>
      </c>
      <c r="J953">
        <v>3.3765463816219299</v>
      </c>
      <c r="K953">
        <v>1314.58017342316</v>
      </c>
      <c r="L953">
        <v>1257.3248161684801</v>
      </c>
      <c r="M953">
        <v>58.297601907527103</v>
      </c>
      <c r="N953">
        <v>0.90816305218408799</v>
      </c>
      <c r="O953">
        <v>32.5041656748393</v>
      </c>
      <c r="P953">
        <v>41.273399843066898</v>
      </c>
      <c r="Q953">
        <v>2.2912473974690001E-2</v>
      </c>
    </row>
    <row r="954" spans="1:17" hidden="1" x14ac:dyDescent="0.3">
      <c r="A954" t="s">
        <v>2056</v>
      </c>
      <c r="B954" t="s">
        <v>2057</v>
      </c>
      <c r="C954" t="s">
        <v>3159</v>
      </c>
      <c r="D954" t="s">
        <v>72</v>
      </c>
      <c r="E954">
        <v>3201.163</v>
      </c>
      <c r="F954">
        <v>1032.5</v>
      </c>
      <c r="G954">
        <v>73.100117869081799</v>
      </c>
      <c r="H954">
        <v>5.7461579389584303</v>
      </c>
      <c r="I954">
        <v>82.530553262984697</v>
      </c>
      <c r="J954">
        <v>-5.3452094627231599</v>
      </c>
      <c r="K954">
        <v>1014.78399811874</v>
      </c>
      <c r="L954">
        <v>806.97460094802398</v>
      </c>
      <c r="M954">
        <v>53.443533116220699</v>
      </c>
      <c r="N954">
        <v>0.47236717811828899</v>
      </c>
      <c r="O954">
        <v>13.7723970944309</v>
      </c>
      <c r="P954">
        <v>145.16205627448599</v>
      </c>
      <c r="Q954">
        <v>4.9584383411441002E-2</v>
      </c>
    </row>
    <row r="955" spans="1:17" hidden="1" x14ac:dyDescent="0.3">
      <c r="A955" t="s">
        <v>2058</v>
      </c>
      <c r="B955" t="s">
        <v>2059</v>
      </c>
      <c r="C955" t="s">
        <v>3159</v>
      </c>
      <c r="D955" t="s">
        <v>499</v>
      </c>
      <c r="E955">
        <v>3186.1487985499998</v>
      </c>
      <c r="F955">
        <v>572.75</v>
      </c>
      <c r="G955">
        <v>76.568337615492496</v>
      </c>
      <c r="H955">
        <v>57.256910627130402</v>
      </c>
      <c r="I955">
        <v>79.208799910951598</v>
      </c>
      <c r="J955">
        <v>7.9842647870502601</v>
      </c>
      <c r="K955">
        <v>433.37492512735798</v>
      </c>
      <c r="L955">
        <v>374.31363718467799</v>
      </c>
      <c r="M955">
        <v>72.520661369737994</v>
      </c>
      <c r="N955">
        <v>2.90800761967528</v>
      </c>
      <c r="O955">
        <v>6.5822784810126702</v>
      </c>
      <c r="P955">
        <v>104.371097234611</v>
      </c>
      <c r="Q955">
        <v>1.9509596307649001E-2</v>
      </c>
    </row>
    <row r="956" spans="1:17" hidden="1" x14ac:dyDescent="0.3">
      <c r="A956" t="s">
        <v>2060</v>
      </c>
      <c r="B956" t="s">
        <v>2061</v>
      </c>
      <c r="C956" t="s">
        <v>3159</v>
      </c>
      <c r="D956" t="s">
        <v>491</v>
      </c>
      <c r="E956">
        <v>3184.33716873</v>
      </c>
      <c r="F956">
        <v>405.85</v>
      </c>
      <c r="G956">
        <v>48.426125137653003</v>
      </c>
      <c r="H956">
        <v>4.9028516509259799</v>
      </c>
      <c r="I956">
        <v>47.949255903266398</v>
      </c>
      <c r="J956">
        <v>0.596541053540671</v>
      </c>
      <c r="K956">
        <v>411.01888122022001</v>
      </c>
      <c r="L956">
        <v>342.49679437788501</v>
      </c>
      <c r="M956">
        <v>42.501967334739099</v>
      </c>
      <c r="N956">
        <v>0.47367282941345201</v>
      </c>
      <c r="O956">
        <v>22.9518294936552</v>
      </c>
      <c r="P956">
        <v>91.913937817708899</v>
      </c>
      <c r="Q956">
        <v>0.14594619786247701</v>
      </c>
    </row>
    <row r="957" spans="1:17" hidden="1" x14ac:dyDescent="0.3">
      <c r="A957" t="s">
        <v>2062</v>
      </c>
      <c r="B957" t="s">
        <v>2063</v>
      </c>
      <c r="C957" t="s">
        <v>3159</v>
      </c>
      <c r="D957" t="s">
        <v>1368</v>
      </c>
      <c r="E957">
        <v>3181.04884128</v>
      </c>
      <c r="F957">
        <v>216.2</v>
      </c>
      <c r="K957">
        <v>198.53034696656701</v>
      </c>
      <c r="L957">
        <v>172.215069946667</v>
      </c>
      <c r="M957">
        <v>81.1750791682543</v>
      </c>
      <c r="N957">
        <v>1</v>
      </c>
      <c r="Q957">
        <v>0.14788253940821999</v>
      </c>
    </row>
    <row r="958" spans="1:17" hidden="1" x14ac:dyDescent="0.3">
      <c r="A958" t="s">
        <v>2064</v>
      </c>
      <c r="B958" t="s">
        <v>2065</v>
      </c>
      <c r="C958" t="s">
        <v>3159</v>
      </c>
      <c r="D958" t="s">
        <v>707</v>
      </c>
      <c r="E958">
        <v>3180.3592840249999</v>
      </c>
      <c r="F958">
        <v>683.65</v>
      </c>
      <c r="G958">
        <v>-46.1449202647416</v>
      </c>
      <c r="H958">
        <v>-1.9026760802459599</v>
      </c>
      <c r="I958">
        <v>-20.532279097862101</v>
      </c>
      <c r="J958">
        <v>8.4858461034117596</v>
      </c>
      <c r="K958">
        <v>754.75567961769298</v>
      </c>
      <c r="L958">
        <v>838.44938863996003</v>
      </c>
      <c r="M958">
        <v>50.232987728878399</v>
      </c>
      <c r="N958">
        <v>2.5113913672149302</v>
      </c>
      <c r="O958">
        <v>52.124625173699997</v>
      </c>
      <c r="P958">
        <v>15.296399359136499</v>
      </c>
      <c r="Q958">
        <v>-0.104046117411993</v>
      </c>
    </row>
    <row r="959" spans="1:17" hidden="1" x14ac:dyDescent="0.3">
      <c r="A959" t="s">
        <v>2066</v>
      </c>
      <c r="B959" t="s">
        <v>2067</v>
      </c>
      <c r="C959" t="s">
        <v>3159</v>
      </c>
      <c r="D959" t="s">
        <v>249</v>
      </c>
      <c r="E959">
        <v>3179.12946345</v>
      </c>
      <c r="F959">
        <v>2104.5</v>
      </c>
      <c r="G959">
        <v>58.6441884237639</v>
      </c>
      <c r="H959">
        <v>40.720351487345503</v>
      </c>
      <c r="I959">
        <v>33.2599104623364</v>
      </c>
      <c r="J959">
        <v>1.33635300310288E-2</v>
      </c>
      <c r="K959">
        <v>1808.22925342949</v>
      </c>
      <c r="L959">
        <v>1602.14936242368</v>
      </c>
      <c r="M959">
        <v>60.761802681085598</v>
      </c>
      <c r="N959">
        <v>1.8332911936451299</v>
      </c>
      <c r="O959">
        <v>8.5768591114278898</v>
      </c>
      <c r="P959">
        <v>85.745807590467706</v>
      </c>
      <c r="Q959">
        <v>6.4750110011060999E-2</v>
      </c>
    </row>
    <row r="960" spans="1:17" hidden="1" x14ac:dyDescent="0.3">
      <c r="A960" t="s">
        <v>2068</v>
      </c>
      <c r="B960" t="s">
        <v>2069</v>
      </c>
      <c r="C960" t="s">
        <v>3159</v>
      </c>
      <c r="D960" t="s">
        <v>54</v>
      </c>
      <c r="E960">
        <v>3162.16404229</v>
      </c>
      <c r="F960">
        <v>505.45</v>
      </c>
      <c r="G960">
        <v>8.7403884938833905</v>
      </c>
      <c r="H960">
        <v>-4.35546848795338</v>
      </c>
      <c r="I960">
        <v>-0.22318053051780301</v>
      </c>
      <c r="J960">
        <v>1.32234071398592</v>
      </c>
      <c r="K960">
        <v>488.23584222261701</v>
      </c>
      <c r="L960">
        <v>480.18713562005598</v>
      </c>
      <c r="M960">
        <v>71.545957495755601</v>
      </c>
      <c r="N960">
        <v>0.88021442462860799</v>
      </c>
      <c r="O960">
        <v>17.716885943218902</v>
      </c>
      <c r="P960">
        <v>37.912687585265999</v>
      </c>
      <c r="Q960">
        <v>4.8549744661282999E-2</v>
      </c>
    </row>
    <row r="961" spans="1:17" hidden="1" x14ac:dyDescent="0.3">
      <c r="A961" t="s">
        <v>2070</v>
      </c>
      <c r="B961" t="s">
        <v>2071</v>
      </c>
      <c r="C961" t="s">
        <v>3159</v>
      </c>
      <c r="D961" t="s">
        <v>2072</v>
      </c>
      <c r="E961">
        <v>3161.4039508999999</v>
      </c>
      <c r="F961">
        <v>661.75</v>
      </c>
      <c r="G961">
        <v>77.598746323642999</v>
      </c>
      <c r="H961">
        <v>-5.4472635841019796</v>
      </c>
      <c r="I961">
        <v>63.155076429123604</v>
      </c>
      <c r="J961">
        <v>8.5435766612373598</v>
      </c>
      <c r="K961">
        <v>683.21093058797703</v>
      </c>
      <c r="L961">
        <v>538.29569838524105</v>
      </c>
      <c r="M961">
        <v>62.660442699466103</v>
      </c>
      <c r="N961">
        <v>0.56755379720156796</v>
      </c>
      <c r="O961">
        <v>27.993955421231501</v>
      </c>
      <c r="P961">
        <v>158.69820172009301</v>
      </c>
    </row>
    <row r="962" spans="1:17" hidden="1" x14ac:dyDescent="0.3">
      <c r="A962" t="s">
        <v>2073</v>
      </c>
      <c r="B962" t="s">
        <v>2074</v>
      </c>
      <c r="C962" t="s">
        <v>3159</v>
      </c>
      <c r="D962" t="s">
        <v>221</v>
      </c>
      <c r="E962">
        <v>3153.09023858</v>
      </c>
      <c r="F962">
        <v>523.85</v>
      </c>
      <c r="G962">
        <v>-13.6952998655185</v>
      </c>
      <c r="H962">
        <v>7.2242151632736702</v>
      </c>
      <c r="I962">
        <v>-6.9223747247765903</v>
      </c>
      <c r="J962">
        <v>-0.11549126380814601</v>
      </c>
      <c r="K962">
        <v>533.84725435305404</v>
      </c>
      <c r="L962">
        <v>533.31002802831597</v>
      </c>
      <c r="M962">
        <v>57.932020899921902</v>
      </c>
      <c r="N962">
        <v>0.631742747852578</v>
      </c>
      <c r="O962">
        <v>33.148802138016599</v>
      </c>
      <c r="P962">
        <v>21.4020857473928</v>
      </c>
      <c r="Q962">
        <v>7.8144073126710997E-2</v>
      </c>
    </row>
    <row r="963" spans="1:17" x14ac:dyDescent="0.3">
      <c r="A963" t="s">
        <v>2075</v>
      </c>
      <c r="B963" t="s">
        <v>2076</v>
      </c>
      <c r="C963" t="s">
        <v>3158</v>
      </c>
      <c r="D963" t="s">
        <v>256</v>
      </c>
      <c r="E963">
        <v>3151.0458205199998</v>
      </c>
      <c r="F963">
        <v>126.62</v>
      </c>
      <c r="G963">
        <v>12.8601413670734</v>
      </c>
      <c r="H963">
        <v>0.21490793895843099</v>
      </c>
      <c r="I963">
        <v>29.933466901741301</v>
      </c>
      <c r="J963">
        <v>2.0942808644242201</v>
      </c>
      <c r="K963">
        <v>136.35893340241799</v>
      </c>
      <c r="L963">
        <v>128.13671803916299</v>
      </c>
      <c r="M963">
        <v>52.566662589482</v>
      </c>
      <c r="N963">
        <v>0.44864462916443298</v>
      </c>
      <c r="O963">
        <v>39.788343073763997</v>
      </c>
      <c r="P963">
        <v>55.171568627451002</v>
      </c>
      <c r="Q963">
        <v>1.7670661930991999E-2</v>
      </c>
    </row>
    <row r="964" spans="1:17" hidden="1" x14ac:dyDescent="0.3">
      <c r="A964" t="s">
        <v>2077</v>
      </c>
      <c r="B964" t="s">
        <v>2078</v>
      </c>
      <c r="C964" t="s">
        <v>3159</v>
      </c>
      <c r="D964" t="s">
        <v>72</v>
      </c>
      <c r="E964">
        <v>3150.05962344</v>
      </c>
      <c r="F964">
        <v>244.34</v>
      </c>
      <c r="G964">
        <v>39.036137355721301</v>
      </c>
      <c r="H964">
        <v>19.2188719821308</v>
      </c>
      <c r="I964">
        <v>36.185149097781803</v>
      </c>
      <c r="J964">
        <v>2.8748057760977201</v>
      </c>
      <c r="K964">
        <v>230.44690706110001</v>
      </c>
      <c r="L964">
        <v>213.243133358764</v>
      </c>
      <c r="M964">
        <v>70.554529368062802</v>
      </c>
      <c r="N964">
        <v>0.753869709036734</v>
      </c>
      <c r="O964">
        <v>15.327003355979301</v>
      </c>
      <c r="P964">
        <v>74.341776667855797</v>
      </c>
      <c r="Q964">
        <v>6.3718540231538001E-2</v>
      </c>
    </row>
    <row r="965" spans="1:17" hidden="1" x14ac:dyDescent="0.3">
      <c r="A965" t="s">
        <v>2079</v>
      </c>
      <c r="B965" t="s">
        <v>2080</v>
      </c>
      <c r="C965" t="s">
        <v>3159</v>
      </c>
      <c r="D965" t="s">
        <v>136</v>
      </c>
      <c r="E965">
        <v>3119.7889369949999</v>
      </c>
      <c r="F965">
        <v>310.35000000000002</v>
      </c>
      <c r="G965">
        <v>0.44565762505433698</v>
      </c>
      <c r="H965">
        <v>3.01510981766641</v>
      </c>
      <c r="I965">
        <v>-17.925703423652099</v>
      </c>
      <c r="J965">
        <v>-2.1881508307399402</v>
      </c>
      <c r="K965">
        <v>316.43412262379201</v>
      </c>
      <c r="L965">
        <v>325.30039961181899</v>
      </c>
      <c r="M965">
        <v>56.123766755190601</v>
      </c>
      <c r="N965">
        <v>0.64488875614151098</v>
      </c>
      <c r="O965">
        <v>51.119703560496198</v>
      </c>
      <c r="P965">
        <v>27.192622950819601</v>
      </c>
      <c r="Q965">
        <v>5.7344061246668E-2</v>
      </c>
    </row>
    <row r="966" spans="1:17" x14ac:dyDescent="0.3">
      <c r="A966" t="s">
        <v>2081</v>
      </c>
      <c r="B966" t="s">
        <v>2082</v>
      </c>
      <c r="C966" t="s">
        <v>3142</v>
      </c>
      <c r="D966" t="s">
        <v>256</v>
      </c>
      <c r="E966">
        <v>3118.8117329000002</v>
      </c>
      <c r="F966">
        <v>1835.15</v>
      </c>
      <c r="G966">
        <v>19.051196995466199</v>
      </c>
      <c r="H966">
        <v>-0.36828347793530303</v>
      </c>
      <c r="I966">
        <v>-4.20124821433535</v>
      </c>
      <c r="J966">
        <v>-2.0084265721755599</v>
      </c>
      <c r="K966">
        <v>1987.4326461816099</v>
      </c>
      <c r="L966">
        <v>1959.8041156423801</v>
      </c>
      <c r="M966">
        <v>55.476451716734601</v>
      </c>
      <c r="N966">
        <v>0.96573012662021396</v>
      </c>
      <c r="O966">
        <v>52.576083698880097</v>
      </c>
      <c r="P966">
        <v>44.363593455003098</v>
      </c>
      <c r="Q966">
        <v>-5.4732655514810004E-3</v>
      </c>
    </row>
    <row r="967" spans="1:17" x14ac:dyDescent="0.3">
      <c r="A967" t="s">
        <v>2083</v>
      </c>
      <c r="B967" t="s">
        <v>2084</v>
      </c>
      <c r="C967" t="s">
        <v>3154</v>
      </c>
      <c r="D967" t="s">
        <v>117</v>
      </c>
      <c r="E967">
        <v>3102.1267680000001</v>
      </c>
      <c r="F967">
        <v>1065.5999999999999</v>
      </c>
      <c r="G967">
        <v>-22.6469537791133</v>
      </c>
      <c r="H967">
        <v>8.5509660665045697</v>
      </c>
      <c r="I967">
        <v>-16.5582496551331</v>
      </c>
      <c r="J967">
        <v>-3.4603009948411301</v>
      </c>
      <c r="K967">
        <v>1074.79605341961</v>
      </c>
      <c r="L967">
        <v>1105.74213665908</v>
      </c>
      <c r="M967">
        <v>51.259336287332403</v>
      </c>
      <c r="N967">
        <v>0.55031735853436903</v>
      </c>
      <c r="O967">
        <v>27.533783783783701</v>
      </c>
      <c r="P967">
        <v>11.5811518324607</v>
      </c>
      <c r="Q967">
        <v>-7.5258442805319998E-3</v>
      </c>
    </row>
    <row r="968" spans="1:17" x14ac:dyDescent="0.3">
      <c r="A968" t="s">
        <v>2085</v>
      </c>
      <c r="B968" t="s">
        <v>2086</v>
      </c>
      <c r="C968" t="s">
        <v>3156</v>
      </c>
      <c r="D968" t="s">
        <v>1319</v>
      </c>
      <c r="E968">
        <v>3101.8603876480001</v>
      </c>
      <c r="F968">
        <v>115.84</v>
      </c>
      <c r="G968">
        <v>-34.4331677330376</v>
      </c>
      <c r="H968">
        <v>3.90615793895843</v>
      </c>
      <c r="I968">
        <v>-4.4913008308948204</v>
      </c>
      <c r="J968">
        <v>-2.3729748948481202</v>
      </c>
      <c r="K968">
        <v>119.865135449683</v>
      </c>
      <c r="L968">
        <v>130.73226775446599</v>
      </c>
      <c r="M968">
        <v>54.292747100346403</v>
      </c>
      <c r="N968">
        <v>0.409565675693983</v>
      </c>
      <c r="O968">
        <v>37.948895027624303</v>
      </c>
      <c r="P968">
        <v>10.904739109621801</v>
      </c>
      <c r="Q968">
        <v>-0.10629420678085399</v>
      </c>
    </row>
    <row r="969" spans="1:17" hidden="1" x14ac:dyDescent="0.3">
      <c r="A969" t="s">
        <v>2087</v>
      </c>
      <c r="B969" t="s">
        <v>2088</v>
      </c>
      <c r="C969" t="s">
        <v>3159</v>
      </c>
      <c r="D969" t="s">
        <v>221</v>
      </c>
      <c r="E969">
        <v>3090.3641417250001</v>
      </c>
      <c r="F969">
        <v>325.35000000000002</v>
      </c>
      <c r="G969">
        <v>14.180537569259601</v>
      </c>
      <c r="H969">
        <v>21.7372366691643</v>
      </c>
      <c r="I969">
        <v>71.524904729049496</v>
      </c>
      <c r="J969">
        <v>6.0694701730204201</v>
      </c>
      <c r="K969">
        <v>284.17727555873699</v>
      </c>
      <c r="L969">
        <v>240.41575536627701</v>
      </c>
      <c r="M969">
        <v>71.476965778973394</v>
      </c>
      <c r="N969">
        <v>0.55386072406574105</v>
      </c>
      <c r="O969">
        <v>5.1175656984785398</v>
      </c>
      <c r="P969">
        <v>88.444830582102497</v>
      </c>
      <c r="Q969">
        <v>7.5697336258253006E-2</v>
      </c>
    </row>
    <row r="970" spans="1:17" x14ac:dyDescent="0.3">
      <c r="A970" t="s">
        <v>2089</v>
      </c>
      <c r="B970" t="s">
        <v>2090</v>
      </c>
      <c r="C970" t="s">
        <v>3162</v>
      </c>
      <c r="D970" t="s">
        <v>2091</v>
      </c>
      <c r="E970">
        <v>3083.5220389999999</v>
      </c>
      <c r="F970">
        <v>17.420000000000002</v>
      </c>
      <c r="G970">
        <v>-34.920556417514703</v>
      </c>
      <c r="H970">
        <v>-4.0645780876049402</v>
      </c>
      <c r="I970">
        <v>-20.124315468466701</v>
      </c>
      <c r="J970">
        <v>-9.1050950629564191</v>
      </c>
      <c r="K970">
        <v>19.386658985312</v>
      </c>
      <c r="L970">
        <v>20.560576203990799</v>
      </c>
      <c r="M970">
        <v>33.896635912758498</v>
      </c>
      <c r="N970">
        <v>1.78535320127851</v>
      </c>
      <c r="O970">
        <v>60.447761194029802</v>
      </c>
      <c r="P970">
        <v>17.543859649122801</v>
      </c>
      <c r="Q970">
        <v>-5.5554645605942997E-2</v>
      </c>
    </row>
    <row r="971" spans="1:17" hidden="1" x14ac:dyDescent="0.3">
      <c r="A971" t="s">
        <v>2092</v>
      </c>
      <c r="B971" t="s">
        <v>2093</v>
      </c>
      <c r="C971" t="s">
        <v>3159</v>
      </c>
      <c r="D971" t="s">
        <v>27</v>
      </c>
      <c r="E971">
        <v>3082.59</v>
      </c>
      <c r="F971">
        <v>48.93</v>
      </c>
      <c r="G971">
        <v>54.937331545636297</v>
      </c>
      <c r="H971">
        <v>5.0617796180232499</v>
      </c>
      <c r="I971">
        <v>27.0495890851534</v>
      </c>
      <c r="J971">
        <v>7.4366087729043997</v>
      </c>
      <c r="K971">
        <v>49.933502788151998</v>
      </c>
      <c r="L971">
        <v>47.615169070980699</v>
      </c>
      <c r="M971">
        <v>63.882491160682797</v>
      </c>
      <c r="N971">
        <v>0.78612168075439504</v>
      </c>
      <c r="O971">
        <v>108.318005313713</v>
      </c>
      <c r="P971">
        <v>78.251366120218506</v>
      </c>
      <c r="Q971">
        <v>8.6942666432982998E-2</v>
      </c>
    </row>
    <row r="972" spans="1:17" hidden="1" x14ac:dyDescent="0.3">
      <c r="A972" t="s">
        <v>2094</v>
      </c>
      <c r="B972" t="s">
        <v>2095</v>
      </c>
      <c r="C972" t="s">
        <v>3159</v>
      </c>
      <c r="D972" t="s">
        <v>234</v>
      </c>
      <c r="E972">
        <v>3053.1952346500002</v>
      </c>
      <c r="F972">
        <v>1956.35</v>
      </c>
      <c r="G972">
        <v>60.424577587504203</v>
      </c>
      <c r="H972">
        <v>18.877407938958399</v>
      </c>
      <c r="I972">
        <v>16.331880517333399</v>
      </c>
      <c r="J972">
        <v>-6.6625061545928501E-3</v>
      </c>
      <c r="K972">
        <v>1742.8096284964199</v>
      </c>
      <c r="L972">
        <v>1635.6944317898401</v>
      </c>
      <c r="M972">
        <v>71.241244061080295</v>
      </c>
      <c r="N972">
        <v>2.0137194495789599</v>
      </c>
      <c r="O972">
        <v>28.811306770260899</v>
      </c>
      <c r="P972">
        <v>85.611954459203005</v>
      </c>
      <c r="Q972">
        <v>0.300245195662801</v>
      </c>
    </row>
    <row r="973" spans="1:17" hidden="1" x14ac:dyDescent="0.3">
      <c r="A973" t="s">
        <v>2096</v>
      </c>
      <c r="B973" t="s">
        <v>2097</v>
      </c>
      <c r="C973" t="s">
        <v>3159</v>
      </c>
      <c r="D973" t="s">
        <v>148</v>
      </c>
      <c r="E973">
        <v>3049.9572569439902</v>
      </c>
      <c r="F973">
        <v>319.27999999999997</v>
      </c>
      <c r="G973">
        <v>-38.135408040894397</v>
      </c>
      <c r="H973">
        <v>10.9744364063086</v>
      </c>
      <c r="I973">
        <v>-14.060692202245701</v>
      </c>
      <c r="J973">
        <v>18.4915062072441</v>
      </c>
      <c r="K973">
        <v>282.76066637928102</v>
      </c>
      <c r="L973">
        <v>318.17677168182797</v>
      </c>
      <c r="M973">
        <v>82.726447425042593</v>
      </c>
      <c r="N973">
        <v>1.0172702095333299</v>
      </c>
      <c r="O973">
        <v>51.340516161362999</v>
      </c>
      <c r="P973">
        <v>59.281616363182799</v>
      </c>
      <c r="Q973">
        <v>0.109766315686623</v>
      </c>
    </row>
    <row r="974" spans="1:17" hidden="1" x14ac:dyDescent="0.3">
      <c r="A974" t="s">
        <v>2098</v>
      </c>
      <c r="B974" t="s">
        <v>2099</v>
      </c>
      <c r="C974" t="s">
        <v>3159</v>
      </c>
      <c r="D974" t="s">
        <v>46</v>
      </c>
      <c r="E974">
        <v>3047.4151824599999</v>
      </c>
      <c r="F974">
        <v>811.65</v>
      </c>
      <c r="G974">
        <v>-14.893151760512101</v>
      </c>
      <c r="H974">
        <v>4.2272185450190296</v>
      </c>
      <c r="I974">
        <v>-24.200769869570401</v>
      </c>
      <c r="J974">
        <v>-5.3872098687994896</v>
      </c>
      <c r="K974">
        <v>830.892556325633</v>
      </c>
      <c r="L974">
        <v>870.52007999520004</v>
      </c>
      <c r="M974">
        <v>47.867834721457399</v>
      </c>
      <c r="N974">
        <v>0.88127255324191001</v>
      </c>
      <c r="O974">
        <v>69.531201872728303</v>
      </c>
      <c r="P974">
        <v>14.494286923402401</v>
      </c>
    </row>
    <row r="975" spans="1:17" hidden="1" x14ac:dyDescent="0.3">
      <c r="A975" t="s">
        <v>2100</v>
      </c>
      <c r="B975" t="s">
        <v>2101</v>
      </c>
      <c r="C975" t="s">
        <v>3159</v>
      </c>
      <c r="D975" t="s">
        <v>136</v>
      </c>
      <c r="E975">
        <v>3037.1547833999998</v>
      </c>
      <c r="F975">
        <v>593.1</v>
      </c>
      <c r="G975">
        <v>7.6032117808667303</v>
      </c>
      <c r="H975">
        <v>5.31136017047863</v>
      </c>
      <c r="I975">
        <v>34.4817171499719</v>
      </c>
      <c r="J975">
        <v>1.7205861859190901</v>
      </c>
      <c r="K975">
        <v>598.18884774768196</v>
      </c>
      <c r="L975">
        <v>544.85649575031198</v>
      </c>
      <c r="M975">
        <v>57.728205615309001</v>
      </c>
      <c r="N975">
        <v>0.43258936930967401</v>
      </c>
      <c r="O975">
        <v>24.245489799359198</v>
      </c>
      <c r="P975">
        <v>75.629256736748601</v>
      </c>
      <c r="Q975">
        <v>0.19096978822267799</v>
      </c>
    </row>
    <row r="976" spans="1:17" hidden="1" x14ac:dyDescent="0.3">
      <c r="A976" t="s">
        <v>2102</v>
      </c>
      <c r="B976" t="s">
        <v>2103</v>
      </c>
      <c r="C976" t="s">
        <v>3159</v>
      </c>
      <c r="D976" t="s">
        <v>1658</v>
      </c>
      <c r="E976">
        <v>3036.1509092249999</v>
      </c>
      <c r="F976">
        <v>137.25</v>
      </c>
      <c r="G976">
        <v>-20.5244317069006</v>
      </c>
      <c r="H976">
        <v>1.5644058488093899</v>
      </c>
      <c r="I976">
        <v>-13.5283946254859</v>
      </c>
      <c r="J976">
        <v>-3.6110869424825198</v>
      </c>
      <c r="K976">
        <v>142.07331191264799</v>
      </c>
      <c r="L976">
        <v>147.274915351429</v>
      </c>
      <c r="M976">
        <v>46.6003037110451</v>
      </c>
      <c r="N976">
        <v>0.50279818757632</v>
      </c>
      <c r="O976">
        <v>30.484517304189399</v>
      </c>
      <c r="P976">
        <v>6.3953488372092897</v>
      </c>
      <c r="Q976">
        <v>1.8363253235680999E-2</v>
      </c>
    </row>
    <row r="977" spans="1:17" hidden="1" x14ac:dyDescent="0.3">
      <c r="A977" t="s">
        <v>2104</v>
      </c>
      <c r="B977" t="s">
        <v>2105</v>
      </c>
      <c r="C977" t="s">
        <v>3159</v>
      </c>
      <c r="D977" t="s">
        <v>117</v>
      </c>
      <c r="E977">
        <v>3019.6779692179998</v>
      </c>
      <c r="F977">
        <v>168.62</v>
      </c>
      <c r="G977">
        <v>-7.5199358822193103</v>
      </c>
      <c r="H977">
        <v>15.031327515518701</v>
      </c>
      <c r="I977">
        <v>-2.0092566426868999</v>
      </c>
      <c r="J977">
        <v>-0.613072061358655</v>
      </c>
      <c r="K977">
        <v>172.405412807982</v>
      </c>
      <c r="L977">
        <v>172.76154234798199</v>
      </c>
      <c r="M977">
        <v>53.572350257538801</v>
      </c>
      <c r="N977">
        <v>0.62686213555052395</v>
      </c>
      <c r="O977">
        <v>40.552722097022802</v>
      </c>
      <c r="P977">
        <v>31.580179477175101</v>
      </c>
      <c r="Q977">
        <v>0.100520924367034</v>
      </c>
    </row>
    <row r="978" spans="1:17" hidden="1" x14ac:dyDescent="0.3">
      <c r="A978" t="s">
        <v>2106</v>
      </c>
      <c r="B978" t="s">
        <v>2107</v>
      </c>
      <c r="C978" t="s">
        <v>3159</v>
      </c>
      <c r="D978" t="s">
        <v>558</v>
      </c>
      <c r="E978">
        <v>3016.41571836</v>
      </c>
      <c r="F978">
        <v>278.75</v>
      </c>
      <c r="G978">
        <v>-58.413036786767897</v>
      </c>
      <c r="H978">
        <v>2.9809500217621201</v>
      </c>
      <c r="I978">
        <v>-13.8027730782566</v>
      </c>
      <c r="J978">
        <v>3.5519484915675799</v>
      </c>
      <c r="K978">
        <v>284.20687890345999</v>
      </c>
      <c r="L978">
        <v>300.28543011490001</v>
      </c>
      <c r="M978">
        <v>69.037830861767802</v>
      </c>
      <c r="N978">
        <v>1.16332042948901</v>
      </c>
      <c r="O978">
        <v>84.538116591928201</v>
      </c>
      <c r="P978">
        <v>13.266964648516799</v>
      </c>
    </row>
    <row r="979" spans="1:17" hidden="1" x14ac:dyDescent="0.3">
      <c r="A979" t="s">
        <v>2108</v>
      </c>
      <c r="B979" t="s">
        <v>2109</v>
      </c>
      <c r="C979" t="s">
        <v>3159</v>
      </c>
      <c r="D979" t="s">
        <v>249</v>
      </c>
      <c r="E979">
        <v>3011.4337439999999</v>
      </c>
      <c r="F979">
        <v>138.05000000000001</v>
      </c>
      <c r="G979">
        <v>73.500702831184</v>
      </c>
      <c r="H979">
        <v>11.3032674960679</v>
      </c>
      <c r="I979">
        <v>75.668707766037301</v>
      </c>
      <c r="J979">
        <v>-11.4194027343614</v>
      </c>
      <c r="K979">
        <v>155.87368026277201</v>
      </c>
      <c r="L979">
        <v>143.434326377503</v>
      </c>
      <c r="M979">
        <v>39.954896312467802</v>
      </c>
      <c r="N979">
        <v>0.36153572730063099</v>
      </c>
      <c r="O979">
        <v>89.061934081854304</v>
      </c>
      <c r="P979">
        <v>199.587673611111</v>
      </c>
      <c r="Q979">
        <v>0.19904847469387099</v>
      </c>
    </row>
    <row r="980" spans="1:17" hidden="1" x14ac:dyDescent="0.3">
      <c r="A980" t="s">
        <v>2110</v>
      </c>
      <c r="B980" t="s">
        <v>2111</v>
      </c>
      <c r="C980" t="s">
        <v>3159</v>
      </c>
      <c r="D980" t="s">
        <v>24</v>
      </c>
      <c r="E980">
        <v>3003.2041591799998</v>
      </c>
      <c r="F980">
        <v>359.8</v>
      </c>
      <c r="G980">
        <v>2.2304217767796701</v>
      </c>
      <c r="H980">
        <v>-0.64125388958199903</v>
      </c>
      <c r="I980">
        <v>27.3604970155072</v>
      </c>
      <c r="J980">
        <v>2.8189503899563499</v>
      </c>
      <c r="K980">
        <v>371.274222327926</v>
      </c>
      <c r="L980">
        <v>342.92961728504901</v>
      </c>
      <c r="M980">
        <v>57.160641405446697</v>
      </c>
      <c r="N980">
        <v>0.37026048407416901</v>
      </c>
      <c r="O980">
        <v>29.7943301834352</v>
      </c>
      <c r="P980">
        <v>44.266238973536403</v>
      </c>
      <c r="Q980">
        <v>-2.2562676708572999E-2</v>
      </c>
    </row>
    <row r="981" spans="1:17" hidden="1" x14ac:dyDescent="0.3">
      <c r="A981" t="s">
        <v>2112</v>
      </c>
      <c r="B981" t="s">
        <v>2113</v>
      </c>
      <c r="C981" t="s">
        <v>3159</v>
      </c>
      <c r="D981" t="s">
        <v>1569</v>
      </c>
      <c r="E981">
        <v>3002.0228332779998</v>
      </c>
      <c r="F981">
        <v>221.62</v>
      </c>
      <c r="G981">
        <v>73.606333160642194</v>
      </c>
      <c r="H981">
        <v>49.513544661824596</v>
      </c>
      <c r="I981">
        <v>109.953712249471</v>
      </c>
      <c r="J981">
        <v>18.2190194668758</v>
      </c>
      <c r="K981">
        <v>175.24653524471501</v>
      </c>
      <c r="L981">
        <v>141.78727583649601</v>
      </c>
      <c r="M981">
        <v>79.708395704777502</v>
      </c>
      <c r="N981">
        <v>1.87774791745897</v>
      </c>
      <c r="O981">
        <v>2.8336792708239402</v>
      </c>
      <c r="P981">
        <v>144.74875759248999</v>
      </c>
      <c r="Q981">
        <v>8.5140643770169999E-2</v>
      </c>
    </row>
    <row r="982" spans="1:17" hidden="1" x14ac:dyDescent="0.3">
      <c r="A982" t="s">
        <v>2114</v>
      </c>
      <c r="B982" t="s">
        <v>2115</v>
      </c>
      <c r="C982" t="s">
        <v>3159</v>
      </c>
      <c r="D982" t="s">
        <v>256</v>
      </c>
      <c r="E982">
        <v>2973.0964862410001</v>
      </c>
      <c r="F982">
        <v>100.73</v>
      </c>
      <c r="G982">
        <v>70.295515523646998</v>
      </c>
      <c r="H982">
        <v>10.276859693344299</v>
      </c>
      <c r="I982">
        <v>91.109564030345993</v>
      </c>
      <c r="J982">
        <v>0.15344961480014299</v>
      </c>
      <c r="K982">
        <v>96.458507824564506</v>
      </c>
      <c r="L982">
        <v>77.202928100532802</v>
      </c>
      <c r="M982">
        <v>57.5086378944847</v>
      </c>
      <c r="N982">
        <v>0.38537372082537102</v>
      </c>
      <c r="O982">
        <v>12.1810781296535</v>
      </c>
      <c r="P982">
        <v>119.21653971708299</v>
      </c>
      <c r="Q982">
        <v>8.9516876318576993E-2</v>
      </c>
    </row>
    <row r="983" spans="1:17" hidden="1" x14ac:dyDescent="0.3">
      <c r="A983" t="s">
        <v>2116</v>
      </c>
      <c r="B983" t="s">
        <v>2117</v>
      </c>
      <c r="C983" t="s">
        <v>3159</v>
      </c>
      <c r="D983" t="s">
        <v>249</v>
      </c>
      <c r="E983">
        <v>2973.0437635799999</v>
      </c>
      <c r="F983">
        <v>1110.45</v>
      </c>
      <c r="G983">
        <v>-42.110158747527201</v>
      </c>
      <c r="H983">
        <v>-3.6396634941531398</v>
      </c>
      <c r="I983">
        <v>-12.0991415251197</v>
      </c>
      <c r="J983">
        <v>-1.83992199515177</v>
      </c>
      <c r="K983">
        <v>1196.74876533516</v>
      </c>
      <c r="L983">
        <v>1271.38834214289</v>
      </c>
      <c r="M983">
        <v>47.025696247261202</v>
      </c>
      <c r="N983">
        <v>0.89176208902720799</v>
      </c>
      <c r="O983">
        <v>64.163177090368706</v>
      </c>
      <c r="P983">
        <v>6.6407375396139603</v>
      </c>
      <c r="Q983">
        <v>7.3033249812486004E-2</v>
      </c>
    </row>
    <row r="984" spans="1:17" hidden="1" x14ac:dyDescent="0.3">
      <c r="A984" t="s">
        <v>2118</v>
      </c>
      <c r="B984" t="s">
        <v>2119</v>
      </c>
      <c r="C984" t="s">
        <v>3159</v>
      </c>
      <c r="D984" t="s">
        <v>120</v>
      </c>
      <c r="E984">
        <v>2951.8009523599999</v>
      </c>
      <c r="F984">
        <v>96.31</v>
      </c>
      <c r="G984">
        <v>-44.347258155886202</v>
      </c>
      <c r="H984">
        <v>-7.5088563876891303</v>
      </c>
      <c r="I984">
        <v>-16.0843211133691</v>
      </c>
      <c r="J984">
        <v>0.85524055870642901</v>
      </c>
      <c r="K984">
        <v>99.351168218076396</v>
      </c>
      <c r="L984">
        <v>101.968920285715</v>
      </c>
      <c r="M984">
        <v>53.403523549540402</v>
      </c>
      <c r="N984">
        <v>0.70764522662666496</v>
      </c>
      <c r="O984">
        <v>53.203198006437503</v>
      </c>
      <c r="P984">
        <v>9.4556199568132708</v>
      </c>
      <c r="Q984">
        <v>0.186061682999103</v>
      </c>
    </row>
    <row r="985" spans="1:17" hidden="1" x14ac:dyDescent="0.3">
      <c r="A985" t="s">
        <v>2120</v>
      </c>
      <c r="B985" t="s">
        <v>2121</v>
      </c>
      <c r="C985" t="s">
        <v>3159</v>
      </c>
      <c r="D985" t="s">
        <v>43</v>
      </c>
      <c r="E985">
        <v>2941.17</v>
      </c>
      <c r="F985">
        <v>87.6</v>
      </c>
      <c r="G985">
        <v>67.798614735519905</v>
      </c>
      <c r="H985">
        <v>114.577790592019</v>
      </c>
      <c r="I985">
        <v>78.780929346997098</v>
      </c>
      <c r="J985">
        <v>13.7974588039507</v>
      </c>
      <c r="K985">
        <v>54.125155938360997</v>
      </c>
      <c r="L985">
        <v>47.619570230019001</v>
      </c>
      <c r="M985">
        <v>97.339332106180507</v>
      </c>
      <c r="N985">
        <v>2.58655203030952</v>
      </c>
      <c r="O985">
        <v>0</v>
      </c>
      <c r="P985">
        <v>141.988950276243</v>
      </c>
      <c r="Q985">
        <v>0.132804061609023</v>
      </c>
    </row>
    <row r="986" spans="1:17" hidden="1" x14ac:dyDescent="0.3">
      <c r="A986" t="s">
        <v>2122</v>
      </c>
      <c r="B986" t="s">
        <v>2123</v>
      </c>
      <c r="C986" t="s">
        <v>3159</v>
      </c>
      <c r="D986" t="s">
        <v>166</v>
      </c>
      <c r="E986">
        <v>2917.9512</v>
      </c>
      <c r="F986">
        <v>2747.6</v>
      </c>
      <c r="G986">
        <v>367.92136194071901</v>
      </c>
      <c r="H986">
        <v>27.963369167674401</v>
      </c>
      <c r="I986">
        <v>50.871848718251201</v>
      </c>
      <c r="J986">
        <v>-3.0433101659312598</v>
      </c>
      <c r="K986">
        <v>2327.8901901416398</v>
      </c>
      <c r="L986">
        <v>1774.0664990709299</v>
      </c>
      <c r="M986">
        <v>64.929535231254704</v>
      </c>
      <c r="N986">
        <v>1.24732744073877</v>
      </c>
      <c r="O986">
        <v>4.0908429174552197</v>
      </c>
      <c r="P986">
        <v>398.97393988922101</v>
      </c>
      <c r="Q986">
        <v>0.188335184291089</v>
      </c>
    </row>
    <row r="987" spans="1:17" hidden="1" x14ac:dyDescent="0.3">
      <c r="A987" t="s">
        <v>2124</v>
      </c>
      <c r="B987" t="s">
        <v>2125</v>
      </c>
      <c r="C987" t="s">
        <v>3159</v>
      </c>
      <c r="D987" t="s">
        <v>451</v>
      </c>
      <c r="E987">
        <v>2916.9100515999999</v>
      </c>
      <c r="F987">
        <v>514.29999999999995</v>
      </c>
      <c r="G987">
        <v>-2.0185682363903901</v>
      </c>
      <c r="H987">
        <v>7.94450504639644</v>
      </c>
      <c r="I987">
        <v>-11.631973908050099</v>
      </c>
      <c r="J987">
        <v>-0.62424191265319995</v>
      </c>
      <c r="K987">
        <v>514.15140289372198</v>
      </c>
      <c r="L987">
        <v>510.37031406646702</v>
      </c>
      <c r="M987">
        <v>54.534491913261803</v>
      </c>
      <c r="N987">
        <v>0.36795797991669699</v>
      </c>
      <c r="O987">
        <v>28.320046665370398</v>
      </c>
      <c r="P987">
        <v>23.023561774907201</v>
      </c>
      <c r="Q987">
        <v>2.1978756346129999E-3</v>
      </c>
    </row>
    <row r="988" spans="1:17" hidden="1" x14ac:dyDescent="0.3">
      <c r="A988" t="s">
        <v>2126</v>
      </c>
      <c r="B988" t="s">
        <v>2127</v>
      </c>
      <c r="C988" t="s">
        <v>3159</v>
      </c>
      <c r="D988" t="s">
        <v>51</v>
      </c>
      <c r="E988">
        <v>2913.8606270999999</v>
      </c>
      <c r="F988">
        <v>316.2</v>
      </c>
      <c r="G988">
        <v>-36.588020547938001</v>
      </c>
      <c r="H988">
        <v>2.2559425138638698</v>
      </c>
      <c r="I988">
        <v>-4.0538933719305801</v>
      </c>
      <c r="J988">
        <v>-1.55841276314749</v>
      </c>
      <c r="K988">
        <v>324.19418539782799</v>
      </c>
      <c r="L988">
        <v>336.59681275534598</v>
      </c>
      <c r="M988">
        <v>54.595999275829897</v>
      </c>
      <c r="N988">
        <v>1.1722629938779201</v>
      </c>
      <c r="O988">
        <v>31.246046805819098</v>
      </c>
      <c r="P988">
        <v>10.327983251918999</v>
      </c>
      <c r="Q988">
        <v>-7.5339626287197994E-2</v>
      </c>
    </row>
    <row r="989" spans="1:17" hidden="1" x14ac:dyDescent="0.3">
      <c r="A989" t="s">
        <v>2128</v>
      </c>
      <c r="B989" t="s">
        <v>2129</v>
      </c>
      <c r="C989" t="s">
        <v>3159</v>
      </c>
      <c r="D989" t="s">
        <v>21</v>
      </c>
      <c r="E989">
        <v>2909.85961155</v>
      </c>
      <c r="F989">
        <v>631.5</v>
      </c>
      <c r="G989">
        <v>14.5297722946982</v>
      </c>
      <c r="H989">
        <v>32.496157938958397</v>
      </c>
      <c r="I989">
        <v>71.251295122487804</v>
      </c>
      <c r="J989">
        <v>0.21126356460814699</v>
      </c>
      <c r="K989">
        <v>512.44996712574095</v>
      </c>
      <c r="L989">
        <v>423.60705073512798</v>
      </c>
      <c r="M989">
        <v>75.055169668611796</v>
      </c>
      <c r="N989">
        <v>0.94406891764088796</v>
      </c>
      <c r="O989">
        <v>9.3824228028503498</v>
      </c>
      <c r="P989">
        <v>100.699189575719</v>
      </c>
      <c r="Q989">
        <v>0.13574739409056399</v>
      </c>
    </row>
    <row r="990" spans="1:17" hidden="1" x14ac:dyDescent="0.3">
      <c r="A990" t="s">
        <v>2130</v>
      </c>
      <c r="B990" t="s">
        <v>2131</v>
      </c>
      <c r="C990" t="s">
        <v>3159</v>
      </c>
      <c r="D990" t="s">
        <v>2132</v>
      </c>
      <c r="E990">
        <v>2908.01595</v>
      </c>
      <c r="F990">
        <v>251.7</v>
      </c>
      <c r="G990">
        <v>13.3977393218335</v>
      </c>
      <c r="H990">
        <v>3.9603286313899799</v>
      </c>
      <c r="I990">
        <v>-4.9177955616411699</v>
      </c>
      <c r="J990">
        <v>5.1226797425452499</v>
      </c>
      <c r="K990">
        <v>254.075675303493</v>
      </c>
      <c r="L990">
        <v>244.601183942972</v>
      </c>
      <c r="M990">
        <v>60.046987427922303</v>
      </c>
      <c r="N990">
        <v>0.93907631552349602</v>
      </c>
      <c r="O990">
        <v>31.108462455303901</v>
      </c>
      <c r="P990">
        <v>132.51732101616599</v>
      </c>
    </row>
    <row r="991" spans="1:17" x14ac:dyDescent="0.3">
      <c r="A991" t="s">
        <v>2133</v>
      </c>
      <c r="B991" t="s">
        <v>2134</v>
      </c>
      <c r="C991" t="s">
        <v>3146</v>
      </c>
      <c r="D991" t="s">
        <v>193</v>
      </c>
      <c r="E991">
        <v>2905.7935292060001</v>
      </c>
      <c r="F991">
        <v>212.02</v>
      </c>
      <c r="G991">
        <v>-24.884479931084101</v>
      </c>
      <c r="H991">
        <v>-1.8825263791305</v>
      </c>
      <c r="I991">
        <v>-13.1931103141312</v>
      </c>
      <c r="J991">
        <v>-1.3688795241093099</v>
      </c>
      <c r="K991">
        <v>227.68898319074</v>
      </c>
      <c r="L991">
        <v>238.59917618461</v>
      </c>
      <c r="M991">
        <v>48.496962676627298</v>
      </c>
      <c r="N991">
        <v>0.64128015156023799</v>
      </c>
      <c r="O991">
        <v>36.284312800679103</v>
      </c>
      <c r="P991">
        <v>6.1426783479349103</v>
      </c>
      <c r="Q991">
        <v>-1.4193474258793999E-2</v>
      </c>
    </row>
    <row r="992" spans="1:17" hidden="1" x14ac:dyDescent="0.3">
      <c r="A992" t="s">
        <v>2135</v>
      </c>
      <c r="B992" t="s">
        <v>2136</v>
      </c>
      <c r="C992" t="s">
        <v>3159</v>
      </c>
      <c r="D992" t="s">
        <v>425</v>
      </c>
      <c r="E992">
        <v>2903.1705075</v>
      </c>
      <c r="F992">
        <v>3791.5</v>
      </c>
      <c r="G992">
        <v>-44.908519271904098</v>
      </c>
      <c r="H992">
        <v>5.1271974907418603</v>
      </c>
      <c r="I992">
        <v>-15.0710429918612</v>
      </c>
      <c r="J992">
        <v>1.0405828244273601</v>
      </c>
      <c r="K992">
        <v>3889.8668718516201</v>
      </c>
      <c r="L992">
        <v>4077.36361709321</v>
      </c>
      <c r="M992">
        <v>65.237979455515898</v>
      </c>
      <c r="N992">
        <v>0.90700191567296495</v>
      </c>
      <c r="O992">
        <v>34.4322827377027</v>
      </c>
      <c r="P992">
        <v>9.2793013503191997</v>
      </c>
      <c r="Q992">
        <v>5.1407267837375002E-2</v>
      </c>
    </row>
    <row r="993" spans="1:17" hidden="1" x14ac:dyDescent="0.3">
      <c r="A993" t="s">
        <v>2137</v>
      </c>
      <c r="B993" t="s">
        <v>2138</v>
      </c>
      <c r="C993" t="s">
        <v>3159</v>
      </c>
      <c r="D993" t="s">
        <v>21</v>
      </c>
      <c r="E993">
        <v>2900.934602625</v>
      </c>
      <c r="F993">
        <v>228.63</v>
      </c>
      <c r="G993">
        <v>-37.743581290998797</v>
      </c>
      <c r="H993">
        <v>4.49143451532992</v>
      </c>
      <c r="I993">
        <v>8.2317857632915992</v>
      </c>
      <c r="J993">
        <v>3.70595040786348</v>
      </c>
      <c r="K993">
        <v>230.998729072933</v>
      </c>
      <c r="L993">
        <v>232.76168875148801</v>
      </c>
      <c r="M993">
        <v>64.104792941283804</v>
      </c>
      <c r="N993">
        <v>0.23456924533550499</v>
      </c>
      <c r="O993">
        <v>39.745440230940801</v>
      </c>
      <c r="P993">
        <v>36.1216956418194</v>
      </c>
      <c r="Q993">
        <v>0.11117859165794999</v>
      </c>
    </row>
    <row r="994" spans="1:17" x14ac:dyDescent="0.3">
      <c r="A994" t="s">
        <v>2139</v>
      </c>
      <c r="B994" t="s">
        <v>2140</v>
      </c>
      <c r="C994" t="s">
        <v>3144</v>
      </c>
      <c r="D994" t="s">
        <v>54</v>
      </c>
      <c r="E994">
        <v>2890.3540120399998</v>
      </c>
      <c r="F994">
        <v>405.35</v>
      </c>
      <c r="G994">
        <v>-77.590107049657604</v>
      </c>
      <c r="H994">
        <v>-14.0230728302723</v>
      </c>
      <c r="I994">
        <v>-51.839811836505497</v>
      </c>
      <c r="J994">
        <v>-0.29819321601293303</v>
      </c>
      <c r="K994">
        <v>461.065186001771</v>
      </c>
      <c r="L994">
        <v>646.16152353225095</v>
      </c>
      <c r="M994">
        <v>67.849162415191998</v>
      </c>
      <c r="N994">
        <v>0.94985800863798897</v>
      </c>
      <c r="O994">
        <v>206.69791538176801</v>
      </c>
      <c r="P994">
        <v>11.9287588016015</v>
      </c>
      <c r="Q994">
        <v>-1.9312356450956001E-2</v>
      </c>
    </row>
    <row r="995" spans="1:17" x14ac:dyDescent="0.3">
      <c r="A995" t="s">
        <v>2141</v>
      </c>
      <c r="B995" t="s">
        <v>2142</v>
      </c>
      <c r="C995" t="s">
        <v>3152</v>
      </c>
      <c r="D995" t="s">
        <v>391</v>
      </c>
      <c r="E995">
        <v>2883.84656</v>
      </c>
      <c r="F995">
        <v>333.1</v>
      </c>
      <c r="G995">
        <v>-39.0389388834786</v>
      </c>
      <c r="H995">
        <v>-17.4943164491314</v>
      </c>
      <c r="I995">
        <v>-44.307436389713999</v>
      </c>
      <c r="J995">
        <v>-0.61942478037974602</v>
      </c>
      <c r="K995">
        <v>388.441167814111</v>
      </c>
      <c r="L995">
        <v>445.95236678312699</v>
      </c>
      <c r="M995">
        <v>42.312572411367803</v>
      </c>
      <c r="N995">
        <v>1.4745402070199201</v>
      </c>
      <c r="O995">
        <v>124.399579705794</v>
      </c>
      <c r="P995">
        <v>10.298013245033101</v>
      </c>
      <c r="Q995">
        <v>0.118012911654767</v>
      </c>
    </row>
    <row r="996" spans="1:17" hidden="1" x14ac:dyDescent="0.3">
      <c r="A996" t="s">
        <v>2143</v>
      </c>
      <c r="B996" t="s">
        <v>2144</v>
      </c>
      <c r="C996" t="s">
        <v>3159</v>
      </c>
      <c r="D996" t="s">
        <v>499</v>
      </c>
      <c r="E996">
        <v>2881.0913163750001</v>
      </c>
      <c r="F996">
        <v>4471.95</v>
      </c>
      <c r="G996">
        <v>7.0869000501808497</v>
      </c>
      <c r="H996">
        <v>6.2332550523099099</v>
      </c>
      <c r="I996">
        <v>18.886573885859299</v>
      </c>
      <c r="J996">
        <v>-3.3655677751525199</v>
      </c>
      <c r="K996">
        <v>4527.9328642869496</v>
      </c>
      <c r="L996">
        <v>4189.2347203869904</v>
      </c>
      <c r="M996">
        <v>56.815479946452697</v>
      </c>
      <c r="N996">
        <v>0.73022338042163804</v>
      </c>
      <c r="O996">
        <v>21.3340936280593</v>
      </c>
      <c r="P996">
        <v>56.797741975070501</v>
      </c>
      <c r="Q996">
        <v>0.13215692889091199</v>
      </c>
    </row>
    <row r="997" spans="1:17" hidden="1" x14ac:dyDescent="0.3">
      <c r="A997" t="s">
        <v>2145</v>
      </c>
      <c r="B997" t="s">
        <v>2146</v>
      </c>
      <c r="C997" t="s">
        <v>3159</v>
      </c>
      <c r="D997" t="s">
        <v>1569</v>
      </c>
      <c r="E997">
        <v>2877.875</v>
      </c>
      <c r="F997">
        <v>177</v>
      </c>
      <c r="G997">
        <v>155.16433572625101</v>
      </c>
      <c r="H997">
        <v>11.00996161994</v>
      </c>
      <c r="I997">
        <v>83.855275264093294</v>
      </c>
      <c r="J997">
        <v>2.31740322186175</v>
      </c>
      <c r="K997">
        <v>164.828432258021</v>
      </c>
      <c r="L997">
        <v>122.232486420551</v>
      </c>
      <c r="M997">
        <v>62.086652200910002</v>
      </c>
      <c r="N997">
        <v>0.29554115569922601</v>
      </c>
      <c r="O997">
        <v>17.372881355932201</v>
      </c>
      <c r="P997">
        <v>240.319169390501</v>
      </c>
      <c r="Q997">
        <v>0.20620125513482099</v>
      </c>
    </row>
    <row r="998" spans="1:17" hidden="1" x14ac:dyDescent="0.3">
      <c r="A998" t="s">
        <v>2147</v>
      </c>
      <c r="B998" t="s">
        <v>2148</v>
      </c>
      <c r="C998" t="s">
        <v>3159</v>
      </c>
      <c r="D998" t="s">
        <v>819</v>
      </c>
      <c r="E998">
        <v>2864.7981315799998</v>
      </c>
      <c r="F998">
        <v>687.1</v>
      </c>
      <c r="G998">
        <v>-16.754923962884199</v>
      </c>
      <c r="H998">
        <v>6.1686503401742296</v>
      </c>
      <c r="I998">
        <v>-10.571645949225299</v>
      </c>
      <c r="J998">
        <v>5.1445534007199898</v>
      </c>
      <c r="K998">
        <v>682.29754789241804</v>
      </c>
      <c r="L998">
        <v>696.49689512334601</v>
      </c>
      <c r="M998">
        <v>70.854111701391403</v>
      </c>
      <c r="N998">
        <v>0.86987841038180802</v>
      </c>
      <c r="O998">
        <v>26.997525833211999</v>
      </c>
      <c r="P998">
        <v>22.4340698503207</v>
      </c>
      <c r="Q998">
        <v>-5.2688879114415998E-2</v>
      </c>
    </row>
    <row r="999" spans="1:17" hidden="1" x14ac:dyDescent="0.3">
      <c r="A999" t="s">
        <v>2149</v>
      </c>
      <c r="B999" t="s">
        <v>2150</v>
      </c>
      <c r="C999" t="s">
        <v>3159</v>
      </c>
      <c r="D999" t="s">
        <v>2151</v>
      </c>
      <c r="E999">
        <v>2857</v>
      </c>
      <c r="F999">
        <v>571.4</v>
      </c>
      <c r="G999">
        <v>159.76616037446499</v>
      </c>
      <c r="H999">
        <v>2.7857661527224802</v>
      </c>
      <c r="I999">
        <v>4.3865317446536896</v>
      </c>
      <c r="J999">
        <v>-1.9036780589078399</v>
      </c>
      <c r="K999">
        <v>578.55170643623399</v>
      </c>
      <c r="M999">
        <v>41.636044488654797</v>
      </c>
      <c r="N999">
        <v>0.66108911727805098</v>
      </c>
      <c r="O999">
        <v>34.555477773888697</v>
      </c>
      <c r="P999">
        <v>185.7</v>
      </c>
    </row>
    <row r="1000" spans="1:17" hidden="1" x14ac:dyDescent="0.3">
      <c r="A1000" t="s">
        <v>2152</v>
      </c>
      <c r="B1000" t="s">
        <v>2153</v>
      </c>
      <c r="C1000" t="s">
        <v>3159</v>
      </c>
      <c r="D1000" t="s">
        <v>72</v>
      </c>
      <c r="E1000">
        <v>2810.3429895479999</v>
      </c>
      <c r="F1000">
        <v>215.01</v>
      </c>
      <c r="G1000">
        <v>-39.305130569658097</v>
      </c>
      <c r="H1000">
        <v>4.4003763376288596</v>
      </c>
      <c r="I1000">
        <v>-3.6809812156496098</v>
      </c>
      <c r="J1000">
        <v>-1.44529803324093</v>
      </c>
      <c r="K1000">
        <v>220.44843160987401</v>
      </c>
      <c r="L1000">
        <v>229.71691994439601</v>
      </c>
      <c r="M1000">
        <v>53.336466933193798</v>
      </c>
      <c r="N1000">
        <v>0.87893767341887796</v>
      </c>
      <c r="O1000">
        <v>41.853867261987801</v>
      </c>
      <c r="P1000">
        <v>10.8298969072164</v>
      </c>
      <c r="Q1000">
        <v>-5.4167312810946E-2</v>
      </c>
    </row>
    <row r="1001" spans="1:17" x14ac:dyDescent="0.3">
      <c r="A1001" t="s">
        <v>2154</v>
      </c>
      <c r="B1001" t="s">
        <v>2155</v>
      </c>
      <c r="C1001" t="s">
        <v>3146</v>
      </c>
      <c r="D1001" t="s">
        <v>530</v>
      </c>
      <c r="E1001">
        <v>2807.5454175</v>
      </c>
      <c r="F1001">
        <v>392</v>
      </c>
      <c r="G1001">
        <v>-4.0856914773866704</v>
      </c>
      <c r="H1001">
        <v>5.3402382772248096</v>
      </c>
      <c r="I1001">
        <v>12.1145945542482</v>
      </c>
      <c r="J1001">
        <v>2.3543152729863301</v>
      </c>
      <c r="K1001">
        <v>404.924514093742</v>
      </c>
      <c r="L1001">
        <v>392.92178387939498</v>
      </c>
      <c r="M1001">
        <v>52.765597223467502</v>
      </c>
      <c r="N1001">
        <v>0.450934578081574</v>
      </c>
      <c r="O1001">
        <v>28.826530612244799</v>
      </c>
      <c r="P1001">
        <v>32.858837485171897</v>
      </c>
      <c r="Q1001">
        <v>-4.312974286122E-3</v>
      </c>
    </row>
    <row r="1002" spans="1:17" hidden="1" x14ac:dyDescent="0.3">
      <c r="A1002" t="s">
        <v>2156</v>
      </c>
      <c r="B1002" t="s">
        <v>2157</v>
      </c>
      <c r="C1002" t="s">
        <v>3159</v>
      </c>
      <c r="D1002" t="s">
        <v>1368</v>
      </c>
      <c r="E1002">
        <v>2796.9386789250002</v>
      </c>
      <c r="F1002">
        <v>3080.75</v>
      </c>
      <c r="G1002">
        <v>13.308283090605499</v>
      </c>
      <c r="H1002">
        <v>2.3471055871729098</v>
      </c>
      <c r="I1002">
        <v>44.212941224078598</v>
      </c>
      <c r="J1002">
        <v>-4.1389958702461698</v>
      </c>
      <c r="K1002">
        <v>3173.1505182349501</v>
      </c>
      <c r="L1002">
        <v>2778.3058804655702</v>
      </c>
      <c r="M1002">
        <v>42.503762220553902</v>
      </c>
      <c r="N1002">
        <v>0.53794577250151898</v>
      </c>
      <c r="O1002">
        <v>19.173902458816801</v>
      </c>
      <c r="P1002">
        <v>52.890818858560699</v>
      </c>
      <c r="Q1002">
        <v>0.187729052896834</v>
      </c>
    </row>
    <row r="1003" spans="1:17" hidden="1" x14ac:dyDescent="0.3">
      <c r="A1003" t="s">
        <v>2158</v>
      </c>
      <c r="B1003" t="s">
        <v>2159</v>
      </c>
      <c r="C1003" t="s">
        <v>3159</v>
      </c>
      <c r="D1003" t="s">
        <v>403</v>
      </c>
      <c r="E1003">
        <v>2796.7796355</v>
      </c>
      <c r="F1003">
        <v>1874.2</v>
      </c>
      <c r="G1003">
        <v>-35.340058767628399</v>
      </c>
      <c r="H1003">
        <v>5.8011766079678599</v>
      </c>
      <c r="I1003">
        <v>-2.4437415259803399</v>
      </c>
      <c r="J1003">
        <v>2.06880770825178</v>
      </c>
      <c r="K1003">
        <v>1892.4529437897199</v>
      </c>
      <c r="L1003">
        <v>1941.32959684262</v>
      </c>
      <c r="M1003">
        <v>49.703896013428697</v>
      </c>
      <c r="N1003">
        <v>0.47210606272189798</v>
      </c>
      <c r="O1003">
        <v>24.586490235833899</v>
      </c>
      <c r="P1003">
        <v>10.8994082840236</v>
      </c>
      <c r="Q1003">
        <v>-7.0269205580897998E-2</v>
      </c>
    </row>
    <row r="1004" spans="1:17" hidden="1" x14ac:dyDescent="0.3">
      <c r="A1004" t="s">
        <v>2160</v>
      </c>
      <c r="B1004" t="s">
        <v>2161</v>
      </c>
      <c r="C1004" t="s">
        <v>3159</v>
      </c>
      <c r="D1004" t="s">
        <v>139</v>
      </c>
      <c r="E1004">
        <v>2794.5747905849998</v>
      </c>
      <c r="F1004">
        <v>43.51</v>
      </c>
      <c r="G1004">
        <v>14.9923694228271</v>
      </c>
      <c r="H1004">
        <v>5.6291876609143303</v>
      </c>
      <c r="I1004">
        <v>6.2297992140215399</v>
      </c>
      <c r="J1004">
        <v>4.2272022156732199</v>
      </c>
      <c r="K1004">
        <v>45.245324015231901</v>
      </c>
      <c r="L1004">
        <v>45.109038772051903</v>
      </c>
      <c r="M1004">
        <v>61.227887299523204</v>
      </c>
      <c r="N1004">
        <v>0.58798740324388898</v>
      </c>
      <c r="O1004">
        <v>56.170995173523302</v>
      </c>
      <c r="P1004">
        <v>36.3949843260188</v>
      </c>
      <c r="Q1004">
        <v>8.8254566140582996E-2</v>
      </c>
    </row>
    <row r="1005" spans="1:17" x14ac:dyDescent="0.3">
      <c r="A1005" t="s">
        <v>2162</v>
      </c>
      <c r="B1005" t="s">
        <v>2163</v>
      </c>
      <c r="C1005" t="s">
        <v>3155</v>
      </c>
      <c r="D1005" t="s">
        <v>448</v>
      </c>
      <c r="E1005">
        <v>2794.1122239799902</v>
      </c>
      <c r="F1005">
        <v>387.8</v>
      </c>
      <c r="G1005">
        <v>-12.316767133535301</v>
      </c>
      <c r="H1005">
        <v>-4.9318204878989196</v>
      </c>
      <c r="I1005">
        <v>-14.7453092663</v>
      </c>
      <c r="J1005">
        <v>-5.5245896752894499</v>
      </c>
      <c r="K1005">
        <v>432.95950428321697</v>
      </c>
      <c r="L1005">
        <v>450.635015832742</v>
      </c>
      <c r="M1005">
        <v>35.078163422957601</v>
      </c>
      <c r="N1005">
        <v>1.10988733294487</v>
      </c>
      <c r="O1005">
        <v>43.037648272305297</v>
      </c>
      <c r="P1005">
        <v>8.9325842696629199</v>
      </c>
      <c r="Q1005">
        <v>-0.11397649574698</v>
      </c>
    </row>
    <row r="1006" spans="1:17" hidden="1" x14ac:dyDescent="0.3">
      <c r="A1006" t="s">
        <v>2164</v>
      </c>
      <c r="B1006" t="s">
        <v>2165</v>
      </c>
      <c r="C1006" t="s">
        <v>3159</v>
      </c>
      <c r="D1006" t="s">
        <v>262</v>
      </c>
      <c r="E1006">
        <v>2793.4234415999999</v>
      </c>
      <c r="F1006">
        <v>409.2</v>
      </c>
      <c r="G1006">
        <v>-50.119318324572802</v>
      </c>
      <c r="H1006">
        <v>8.5868671390142701</v>
      </c>
      <c r="I1006">
        <v>-7.82505707431958</v>
      </c>
      <c r="J1006">
        <v>1.8194044519708901</v>
      </c>
      <c r="K1006">
        <v>384.47343317244997</v>
      </c>
      <c r="L1006">
        <v>434.69785679045202</v>
      </c>
      <c r="M1006">
        <v>72.591100522216294</v>
      </c>
      <c r="N1006">
        <v>0.85151881775702998</v>
      </c>
      <c r="O1006">
        <v>41.202346041055698</v>
      </c>
      <c r="P1006">
        <v>16.9142857142857</v>
      </c>
      <c r="Q1006">
        <v>-0.17417024545203999</v>
      </c>
    </row>
    <row r="1007" spans="1:17" hidden="1" x14ac:dyDescent="0.3">
      <c r="A1007" t="s">
        <v>2166</v>
      </c>
      <c r="B1007" t="s">
        <v>2167</v>
      </c>
      <c r="C1007" t="s">
        <v>3159</v>
      </c>
      <c r="D1007" t="s">
        <v>371</v>
      </c>
      <c r="E1007">
        <v>2787.4201400000002</v>
      </c>
      <c r="F1007">
        <v>10862.9</v>
      </c>
      <c r="G1007">
        <v>-51.7642865757973</v>
      </c>
      <c r="H1007">
        <v>-9.1229684857967808</v>
      </c>
      <c r="I1007">
        <v>-4.1010248601936201</v>
      </c>
      <c r="J1007">
        <v>-5.7514699798770303</v>
      </c>
      <c r="K1007">
        <v>11951.577877296701</v>
      </c>
      <c r="L1007">
        <v>12194.171999117299</v>
      </c>
      <c r="M1007">
        <v>33.060492149043498</v>
      </c>
      <c r="N1007">
        <v>0.899334143350355</v>
      </c>
      <c r="O1007">
        <v>48.192471623599502</v>
      </c>
      <c r="P1007">
        <v>19.372527472527398</v>
      </c>
      <c r="Q1007">
        <v>-3.6798338162129997E-2</v>
      </c>
    </row>
    <row r="1008" spans="1:17" hidden="1" x14ac:dyDescent="0.3">
      <c r="A1008" t="s">
        <v>2168</v>
      </c>
      <c r="B1008" t="s">
        <v>2169</v>
      </c>
      <c r="C1008" t="s">
        <v>3159</v>
      </c>
      <c r="D1008" t="s">
        <v>2170</v>
      </c>
      <c r="E1008">
        <v>2784.75681016</v>
      </c>
      <c r="F1008">
        <v>559.45000000000005</v>
      </c>
      <c r="G1008">
        <v>55.127558309334098</v>
      </c>
      <c r="H1008">
        <v>4.0366607322545001</v>
      </c>
      <c r="I1008">
        <v>31.075848103263901</v>
      </c>
      <c r="J1008">
        <v>-3.71916679560761</v>
      </c>
      <c r="K1008">
        <v>526.061505043323</v>
      </c>
      <c r="L1008">
        <v>463.98619380933701</v>
      </c>
      <c r="M1008">
        <v>58.190532271634801</v>
      </c>
      <c r="N1008">
        <v>0.53541333497305998</v>
      </c>
      <c r="O1008">
        <v>10.823129859683601</v>
      </c>
      <c r="P1008">
        <v>84.576047509072893</v>
      </c>
      <c r="Q1008">
        <v>0.29612681536395602</v>
      </c>
    </row>
    <row r="1009" spans="1:17" x14ac:dyDescent="0.3">
      <c r="A1009" t="s">
        <v>2171</v>
      </c>
      <c r="B1009" t="s">
        <v>2172</v>
      </c>
      <c r="C1009" t="s">
        <v>3157</v>
      </c>
      <c r="D1009" t="s">
        <v>136</v>
      </c>
      <c r="E1009">
        <v>2777.581126905</v>
      </c>
      <c r="F1009">
        <v>365.45</v>
      </c>
      <c r="G1009">
        <v>-52.2181738291901</v>
      </c>
      <c r="H1009">
        <v>2.2144774981870698</v>
      </c>
      <c r="I1009">
        <v>-25.3123916830022</v>
      </c>
      <c r="J1009">
        <v>-1.2514500280390399</v>
      </c>
      <c r="K1009">
        <v>377.85235085267101</v>
      </c>
      <c r="L1009">
        <v>417.35310525422102</v>
      </c>
      <c r="M1009">
        <v>53.810684498512899</v>
      </c>
      <c r="N1009">
        <v>0.42553500344561301</v>
      </c>
      <c r="O1009">
        <v>60.076617868381398</v>
      </c>
      <c r="P1009">
        <v>5.9275362318840399</v>
      </c>
      <c r="Q1009">
        <v>1.3193498955016999E-2</v>
      </c>
    </row>
    <row r="1010" spans="1:17" hidden="1" x14ac:dyDescent="0.3">
      <c r="A1010" t="s">
        <v>2173</v>
      </c>
      <c r="B1010" t="s">
        <v>2174</v>
      </c>
      <c r="C1010" t="s">
        <v>3159</v>
      </c>
      <c r="D1010" t="s">
        <v>51</v>
      </c>
      <c r="E1010">
        <v>2777.3868597119999</v>
      </c>
      <c r="F1010">
        <v>127.36</v>
      </c>
      <c r="G1010">
        <v>33.027291541733497</v>
      </c>
      <c r="H1010">
        <v>7.0680463509755898</v>
      </c>
      <c r="I1010">
        <v>28.599880654911001</v>
      </c>
      <c r="J1010">
        <v>-1.0031586262783101</v>
      </c>
      <c r="K1010">
        <v>128.78875332397399</v>
      </c>
      <c r="L1010">
        <v>120.151619642047</v>
      </c>
      <c r="M1010">
        <v>63.518083569363498</v>
      </c>
      <c r="N1010">
        <v>0.49182620241145703</v>
      </c>
      <c r="O1010">
        <v>32.930276381909501</v>
      </c>
      <c r="P1010">
        <v>70.953020134228197</v>
      </c>
      <c r="Q1010">
        <v>3.9369844892316E-2</v>
      </c>
    </row>
    <row r="1011" spans="1:17" x14ac:dyDescent="0.3">
      <c r="A1011" t="s">
        <v>2175</v>
      </c>
      <c r="B1011" t="s">
        <v>2176</v>
      </c>
      <c r="C1011" t="s">
        <v>3150</v>
      </c>
      <c r="D1011" t="s">
        <v>262</v>
      </c>
      <c r="E1011">
        <v>2776.8324899999998</v>
      </c>
      <c r="F1011">
        <v>286.5</v>
      </c>
      <c r="G1011">
        <v>-9.7866538121192406</v>
      </c>
      <c r="H1011">
        <v>15.5765848782248</v>
      </c>
      <c r="I1011">
        <v>-13.775054605451</v>
      </c>
      <c r="J1011">
        <v>-1.4205889149615001</v>
      </c>
      <c r="K1011">
        <v>284.81146271346199</v>
      </c>
      <c r="L1011">
        <v>297.30707202370701</v>
      </c>
      <c r="M1011">
        <v>60.839012995484197</v>
      </c>
      <c r="N1011">
        <v>0.58591870199123897</v>
      </c>
      <c r="O1011">
        <v>40.1570680628272</v>
      </c>
      <c r="P1011">
        <v>18.0956306677658</v>
      </c>
      <c r="Q1011">
        <v>5.1730902759943999E-2</v>
      </c>
    </row>
    <row r="1012" spans="1:17" hidden="1" x14ac:dyDescent="0.3">
      <c r="A1012" t="s">
        <v>2177</v>
      </c>
      <c r="B1012" t="s">
        <v>2178</v>
      </c>
      <c r="C1012" t="s">
        <v>3159</v>
      </c>
      <c r="D1012" t="s">
        <v>212</v>
      </c>
      <c r="E1012">
        <v>2770.4540394000001</v>
      </c>
      <c r="F1012">
        <v>735.5</v>
      </c>
      <c r="G1012">
        <v>20.6106864156285</v>
      </c>
      <c r="H1012">
        <v>14.2066162369292</v>
      </c>
      <c r="I1012">
        <v>29.305416514043401</v>
      </c>
      <c r="J1012">
        <v>-5.1134278107136701</v>
      </c>
      <c r="K1012">
        <v>683.06859308017897</v>
      </c>
      <c r="L1012">
        <v>612.44315589945404</v>
      </c>
      <c r="M1012">
        <v>58.215487779144901</v>
      </c>
      <c r="N1012">
        <v>0.55803519026502701</v>
      </c>
      <c r="O1012">
        <v>12.712440516655301</v>
      </c>
      <c r="P1012">
        <v>49.188640973630797</v>
      </c>
      <c r="Q1012">
        <v>7.4579408994446997E-2</v>
      </c>
    </row>
    <row r="1013" spans="1:17" hidden="1" x14ac:dyDescent="0.3">
      <c r="A1013" t="s">
        <v>2179</v>
      </c>
      <c r="B1013" t="s">
        <v>2180</v>
      </c>
      <c r="C1013" t="s">
        <v>3159</v>
      </c>
      <c r="D1013" t="s">
        <v>117</v>
      </c>
      <c r="E1013">
        <v>2766.2860045799998</v>
      </c>
      <c r="F1013">
        <v>16.02</v>
      </c>
      <c r="G1013">
        <v>38.380021760603697</v>
      </c>
      <c r="H1013">
        <v>-1.6896467626690601</v>
      </c>
      <c r="I1013">
        <v>-25.760310257003901</v>
      </c>
      <c r="J1013">
        <v>-2.6655645742190099</v>
      </c>
      <c r="K1013">
        <v>17.695201094213498</v>
      </c>
      <c r="L1013">
        <v>18.100831655106202</v>
      </c>
      <c r="M1013">
        <v>35.906427492974899</v>
      </c>
      <c r="N1013">
        <v>0.37234186791950702</v>
      </c>
      <c r="O1013">
        <v>111.922596754057</v>
      </c>
      <c r="P1013">
        <v>62.145748987854198</v>
      </c>
      <c r="Q1013">
        <v>0.103324900880244</v>
      </c>
    </row>
    <row r="1014" spans="1:17" hidden="1" x14ac:dyDescent="0.3">
      <c r="A1014" t="s">
        <v>2181</v>
      </c>
      <c r="B1014" t="s">
        <v>2182</v>
      </c>
      <c r="C1014" t="s">
        <v>3159</v>
      </c>
      <c r="D1014" t="s">
        <v>136</v>
      </c>
      <c r="E1014">
        <v>2755.6194035139902</v>
      </c>
      <c r="F1014">
        <v>148.41999999999999</v>
      </c>
      <c r="G1014">
        <v>-31.152686846082201</v>
      </c>
      <c r="H1014">
        <v>12.1391645139733</v>
      </c>
      <c r="I1014">
        <v>-14.997561057018499</v>
      </c>
      <c r="J1014">
        <v>10.5940567288682</v>
      </c>
      <c r="M1014">
        <v>69.6258468414253</v>
      </c>
      <c r="O1014">
        <v>28.015092305619198</v>
      </c>
      <c r="P1014">
        <v>15.8174014826375</v>
      </c>
    </row>
    <row r="1015" spans="1:17" hidden="1" x14ac:dyDescent="0.3">
      <c r="A1015" t="s">
        <v>2183</v>
      </c>
      <c r="B1015" t="s">
        <v>2184</v>
      </c>
      <c r="C1015" t="s">
        <v>3159</v>
      </c>
      <c r="D1015" t="s">
        <v>2185</v>
      </c>
      <c r="E1015">
        <v>2751.5657000000001</v>
      </c>
      <c r="F1015">
        <v>27.95</v>
      </c>
      <c r="G1015">
        <v>152.581225560365</v>
      </c>
      <c r="H1015">
        <v>3.7317175057454199</v>
      </c>
      <c r="I1015">
        <v>46.516790772122903</v>
      </c>
      <c r="J1015">
        <v>-6.9773093825391701</v>
      </c>
      <c r="K1015">
        <v>27.6879484425125</v>
      </c>
      <c r="L1015">
        <v>21.128308583571201</v>
      </c>
      <c r="M1015">
        <v>42.401501185822497</v>
      </c>
      <c r="N1015">
        <v>0.116591859266403</v>
      </c>
      <c r="O1015">
        <v>20.930232558139501</v>
      </c>
      <c r="P1015">
        <v>214.57512661789499</v>
      </c>
    </row>
    <row r="1016" spans="1:17" hidden="1" x14ac:dyDescent="0.3">
      <c r="A1016" t="s">
        <v>2186</v>
      </c>
      <c r="B1016" t="s">
        <v>2187</v>
      </c>
      <c r="C1016" t="s">
        <v>3159</v>
      </c>
      <c r="D1016" t="s">
        <v>391</v>
      </c>
      <c r="E1016">
        <v>2745.55248966</v>
      </c>
      <c r="F1016">
        <v>410.1</v>
      </c>
      <c r="G1016">
        <v>33.217984509170499</v>
      </c>
      <c r="H1016">
        <v>17.250142281192399</v>
      </c>
      <c r="I1016">
        <v>42.585647319722803</v>
      </c>
      <c r="J1016">
        <v>1.4427094735262</v>
      </c>
      <c r="K1016">
        <v>386.74949454280897</v>
      </c>
      <c r="L1016">
        <v>346.81040011827702</v>
      </c>
      <c r="M1016">
        <v>56.862805164868902</v>
      </c>
      <c r="N1016">
        <v>0.45874894017038198</v>
      </c>
      <c r="O1016">
        <v>6.9495245062179896</v>
      </c>
      <c r="P1016">
        <v>67.730061349693202</v>
      </c>
    </row>
    <row r="1017" spans="1:17" hidden="1" x14ac:dyDescent="0.3">
      <c r="A1017" t="s">
        <v>2188</v>
      </c>
      <c r="B1017" t="s">
        <v>2189</v>
      </c>
      <c r="C1017" t="s">
        <v>3159</v>
      </c>
      <c r="D1017" t="s">
        <v>117</v>
      </c>
      <c r="E1017">
        <v>2744.941284771</v>
      </c>
      <c r="F1017">
        <v>203.41</v>
      </c>
      <c r="G1017">
        <v>43.016561658574297</v>
      </c>
      <c r="H1017">
        <v>10.209734814195</v>
      </c>
      <c r="I1017">
        <v>38.161089786415701</v>
      </c>
      <c r="J1017">
        <v>5.9943122390824497</v>
      </c>
      <c r="K1017">
        <v>187.61711501821301</v>
      </c>
      <c r="L1017">
        <v>164.240346680323</v>
      </c>
      <c r="M1017">
        <v>64.0880412514244</v>
      </c>
      <c r="N1017">
        <v>0.79645435779288398</v>
      </c>
      <c r="O1017">
        <v>5.6978516297133899</v>
      </c>
      <c r="P1017">
        <v>91.174812030075103</v>
      </c>
      <c r="Q1017">
        <v>0.19172859975805201</v>
      </c>
    </row>
    <row r="1018" spans="1:17" hidden="1" x14ac:dyDescent="0.3">
      <c r="A1018" t="s">
        <v>2190</v>
      </c>
      <c r="B1018" t="s">
        <v>2191</v>
      </c>
      <c r="C1018" t="s">
        <v>3159</v>
      </c>
      <c r="D1018" t="s">
        <v>46</v>
      </c>
      <c r="E1018">
        <v>2743.2169541549902</v>
      </c>
      <c r="F1018">
        <v>411</v>
      </c>
      <c r="G1018">
        <v>62.595341869127097</v>
      </c>
      <c r="H1018">
        <v>30.183657938958401</v>
      </c>
      <c r="I1018">
        <v>20.8031106274045</v>
      </c>
      <c r="J1018">
        <v>2.1636541000273599</v>
      </c>
      <c r="K1018">
        <v>389.31192515675201</v>
      </c>
      <c r="L1018">
        <v>363.83662050413301</v>
      </c>
      <c r="M1018">
        <v>63.578394125364802</v>
      </c>
      <c r="N1018">
        <v>1.2307714926406701</v>
      </c>
      <c r="O1018">
        <v>57.177615571776101</v>
      </c>
      <c r="P1018">
        <v>91.563738056397099</v>
      </c>
      <c r="Q1018">
        <v>5.1260145067257998E-2</v>
      </c>
    </row>
    <row r="1019" spans="1:17" hidden="1" x14ac:dyDescent="0.3">
      <c r="A1019" t="s">
        <v>2192</v>
      </c>
      <c r="B1019" t="s">
        <v>2193</v>
      </c>
      <c r="C1019" t="s">
        <v>3159</v>
      </c>
      <c r="D1019" t="s">
        <v>212</v>
      </c>
      <c r="E1019">
        <v>2723.6671991099902</v>
      </c>
      <c r="F1019">
        <v>6239.35</v>
      </c>
      <c r="G1019">
        <v>76.666217099440999</v>
      </c>
      <c r="H1019">
        <v>-6.9731028997053901</v>
      </c>
      <c r="I1019">
        <v>35.6990920127962</v>
      </c>
      <c r="J1019">
        <v>-11.7018395145301</v>
      </c>
      <c r="K1019">
        <v>6561.2714711721501</v>
      </c>
      <c r="L1019">
        <v>5459.6290030707596</v>
      </c>
      <c r="M1019">
        <v>33.2016613197477</v>
      </c>
      <c r="N1019">
        <v>1.97049349130281</v>
      </c>
      <c r="O1019">
        <v>31.928005321067001</v>
      </c>
      <c r="P1019">
        <v>102.566433452916</v>
      </c>
      <c r="Q1019">
        <v>0.12576731214415099</v>
      </c>
    </row>
    <row r="1020" spans="1:17" hidden="1" x14ac:dyDescent="0.3">
      <c r="A1020" t="s">
        <v>2194</v>
      </c>
      <c r="B1020" t="s">
        <v>2195</v>
      </c>
      <c r="C1020" t="s">
        <v>3159</v>
      </c>
      <c r="D1020" t="s">
        <v>75</v>
      </c>
      <c r="E1020">
        <v>2723.21764024</v>
      </c>
      <c r="F1020">
        <v>30.22</v>
      </c>
      <c r="G1020">
        <v>67.022765375326003</v>
      </c>
      <c r="H1020">
        <v>-4.9392528701637097</v>
      </c>
      <c r="I1020">
        <v>14.259963633603901</v>
      </c>
      <c r="J1020">
        <v>-4.1599196243599197</v>
      </c>
      <c r="K1020">
        <v>31.1641065087654</v>
      </c>
      <c r="L1020">
        <v>26.8617319338396</v>
      </c>
      <c r="M1020">
        <v>42.732674675218</v>
      </c>
      <c r="N1020">
        <v>0.88729088203989803</v>
      </c>
      <c r="O1020">
        <v>36.796823295830499</v>
      </c>
      <c r="P1020">
        <v>89.450773455842494</v>
      </c>
      <c r="Q1020">
        <v>6.3743753305125994E-2</v>
      </c>
    </row>
    <row r="1021" spans="1:17" x14ac:dyDescent="0.3">
      <c r="A1021" t="s">
        <v>2196</v>
      </c>
      <c r="B1021" t="s">
        <v>2197</v>
      </c>
      <c r="C1021" t="s">
        <v>3150</v>
      </c>
      <c r="D1021" t="s">
        <v>961</v>
      </c>
      <c r="E1021">
        <v>2717.3006779500001</v>
      </c>
      <c r="F1021">
        <v>657.45</v>
      </c>
      <c r="G1021">
        <v>-31.9421701663832</v>
      </c>
      <c r="H1021">
        <v>10.5322851065884</v>
      </c>
      <c r="I1021">
        <v>-6.82949408147927</v>
      </c>
      <c r="J1021">
        <v>0.87658595077438495</v>
      </c>
      <c r="K1021">
        <v>627.86783211247496</v>
      </c>
      <c r="L1021">
        <v>662.27204480972898</v>
      </c>
      <c r="M1021">
        <v>65.173196489146505</v>
      </c>
      <c r="N1021">
        <v>0.411420736745571</v>
      </c>
      <c r="O1021">
        <v>37.653053464141699</v>
      </c>
      <c r="P1021">
        <v>21.480044345898001</v>
      </c>
    </row>
    <row r="1022" spans="1:17" hidden="1" x14ac:dyDescent="0.3">
      <c r="A1022" t="s">
        <v>2198</v>
      </c>
      <c r="B1022" t="s">
        <v>2199</v>
      </c>
      <c r="C1022" t="s">
        <v>3159</v>
      </c>
      <c r="D1022" t="s">
        <v>289</v>
      </c>
      <c r="E1022">
        <v>2702.2814198169999</v>
      </c>
      <c r="F1022">
        <v>2.11</v>
      </c>
      <c r="G1022">
        <v>77.861398469703204</v>
      </c>
      <c r="H1022">
        <v>7.8686069185502596</v>
      </c>
      <c r="I1022">
        <v>36.183997687303901</v>
      </c>
      <c r="J1022">
        <v>0.55379845797461402</v>
      </c>
      <c r="K1022">
        <v>2.20551640192412</v>
      </c>
      <c r="L1022">
        <v>2.1597037459502002</v>
      </c>
      <c r="M1022">
        <v>56.593404768327296</v>
      </c>
      <c r="N1022">
        <v>0.75689550657919802</v>
      </c>
      <c r="O1022">
        <v>105.21327014217999</v>
      </c>
      <c r="P1022">
        <v>110.99999999999901</v>
      </c>
      <c r="Q1022">
        <v>4.9143685387072998E-2</v>
      </c>
    </row>
    <row r="1023" spans="1:17" hidden="1" x14ac:dyDescent="0.3">
      <c r="A1023" t="s">
        <v>2200</v>
      </c>
      <c r="B1023" t="s">
        <v>2201</v>
      </c>
      <c r="C1023" t="s">
        <v>3159</v>
      </c>
      <c r="D1023" t="s">
        <v>125</v>
      </c>
      <c r="E1023">
        <v>2696.62224195</v>
      </c>
      <c r="F1023">
        <v>3751.65</v>
      </c>
      <c r="G1023">
        <v>32.738637438685302</v>
      </c>
      <c r="H1023">
        <v>0.643329934622069</v>
      </c>
      <c r="I1023">
        <v>-17.7994434710447</v>
      </c>
      <c r="J1023">
        <v>-2.2171657265570901</v>
      </c>
      <c r="K1023">
        <v>3857.01929535105</v>
      </c>
      <c r="L1023">
        <v>3855.8546519470701</v>
      </c>
      <c r="M1023">
        <v>55.693011865955903</v>
      </c>
      <c r="N1023">
        <v>0.43822622136109302</v>
      </c>
      <c r="O1023">
        <v>37.086348673250399</v>
      </c>
      <c r="P1023">
        <v>75.869585599099906</v>
      </c>
      <c r="Q1023">
        <v>0.137017848999828</v>
      </c>
    </row>
    <row r="1024" spans="1:17" hidden="1" x14ac:dyDescent="0.3">
      <c r="A1024" t="s">
        <v>2202</v>
      </c>
      <c r="B1024" t="s">
        <v>2203</v>
      </c>
      <c r="C1024" t="s">
        <v>3159</v>
      </c>
      <c r="D1024" t="s">
        <v>221</v>
      </c>
      <c r="E1024">
        <v>2650.6752408500001</v>
      </c>
      <c r="F1024">
        <v>1856.5</v>
      </c>
      <c r="G1024">
        <v>22.959372869644501</v>
      </c>
      <c r="H1024">
        <v>3.3189893168037301</v>
      </c>
      <c r="I1024">
        <v>44.472279470109697</v>
      </c>
      <c r="J1024">
        <v>0.25115400776086799</v>
      </c>
      <c r="K1024">
        <v>1879.93356848297</v>
      </c>
      <c r="L1024">
        <v>1646.57735668551</v>
      </c>
      <c r="M1024">
        <v>59.5272500974555</v>
      </c>
      <c r="N1024">
        <v>0.276131552523046</v>
      </c>
      <c r="O1024">
        <v>32.437382170751398</v>
      </c>
      <c r="P1024">
        <v>81.9919615723948</v>
      </c>
      <c r="Q1024">
        <v>0.124659526948836</v>
      </c>
    </row>
    <row r="1025" spans="1:17" hidden="1" x14ac:dyDescent="0.3">
      <c r="A1025" t="s">
        <v>2204</v>
      </c>
      <c r="B1025" t="s">
        <v>2205</v>
      </c>
      <c r="C1025" t="s">
        <v>3159</v>
      </c>
      <c r="D1025" t="s">
        <v>221</v>
      </c>
      <c r="E1025">
        <v>2647.844699625</v>
      </c>
      <c r="F1025">
        <v>1752.15</v>
      </c>
      <c r="G1025">
        <v>-43.1496925960681</v>
      </c>
      <c r="H1025">
        <v>0.81473207655289104</v>
      </c>
      <c r="I1025">
        <v>-14.8242322389251</v>
      </c>
      <c r="J1025">
        <v>-2.67760250794039</v>
      </c>
      <c r="K1025">
        <v>1829.0803038172701</v>
      </c>
      <c r="L1025">
        <v>1945.50403376806</v>
      </c>
      <c r="M1025">
        <v>42.475863720943899</v>
      </c>
      <c r="N1025">
        <v>0.513169005911144</v>
      </c>
      <c r="O1025">
        <v>36.846160431469897</v>
      </c>
      <c r="P1025">
        <v>1.8691860465116199</v>
      </c>
      <c r="Q1025">
        <v>1.8119229078045002E-2</v>
      </c>
    </row>
    <row r="1026" spans="1:17" hidden="1" x14ac:dyDescent="0.3">
      <c r="A1026" t="s">
        <v>2206</v>
      </c>
      <c r="B1026" t="s">
        <v>2207</v>
      </c>
      <c r="C1026" t="s">
        <v>3159</v>
      </c>
      <c r="D1026" t="s">
        <v>1695</v>
      </c>
      <c r="E1026">
        <v>2644.090741</v>
      </c>
      <c r="F1026">
        <v>65.91</v>
      </c>
      <c r="G1026">
        <v>2.3641904803934199</v>
      </c>
      <c r="H1026">
        <v>-1.018069703318</v>
      </c>
      <c r="I1026">
        <v>0.21947557981125401</v>
      </c>
      <c r="J1026">
        <v>-3.11094301617279</v>
      </c>
      <c r="K1026">
        <v>65.787190533623303</v>
      </c>
      <c r="L1026">
        <v>62.238479138131297</v>
      </c>
      <c r="M1026">
        <v>53.860821394049402</v>
      </c>
      <c r="N1026">
        <v>1.1797079289199901</v>
      </c>
      <c r="O1026">
        <v>7.41920801092399</v>
      </c>
      <c r="P1026">
        <v>25.662535748331699</v>
      </c>
      <c r="Q1026">
        <v>-2.7484158448541001E-2</v>
      </c>
    </row>
    <row r="1027" spans="1:17" hidden="1" x14ac:dyDescent="0.3">
      <c r="A1027" t="s">
        <v>2208</v>
      </c>
      <c r="B1027" t="s">
        <v>2209</v>
      </c>
      <c r="C1027" t="s">
        <v>3159</v>
      </c>
      <c r="D1027" t="s">
        <v>707</v>
      </c>
      <c r="E1027">
        <v>2623.4818373540002</v>
      </c>
      <c r="F1027">
        <v>24.22</v>
      </c>
      <c r="G1027">
        <v>8.2542240349426095</v>
      </c>
      <c r="H1027">
        <v>-7.4583875155870203</v>
      </c>
      <c r="I1027">
        <v>1.51295465302242</v>
      </c>
      <c r="J1027">
        <v>3.2247530809820701</v>
      </c>
      <c r="K1027">
        <v>25.347684680681802</v>
      </c>
      <c r="L1027">
        <v>23.876734918844001</v>
      </c>
      <c r="M1027">
        <v>51.127586501532299</v>
      </c>
      <c r="N1027">
        <v>0.239438026088166</v>
      </c>
      <c r="O1027">
        <v>55.6151940545004</v>
      </c>
      <c r="P1027">
        <v>31.630434782608599</v>
      </c>
      <c r="Q1027">
        <v>-1.3001822748078E-2</v>
      </c>
    </row>
    <row r="1028" spans="1:17" hidden="1" x14ac:dyDescent="0.3">
      <c r="A1028" t="s">
        <v>2210</v>
      </c>
      <c r="B1028" t="s">
        <v>2211</v>
      </c>
      <c r="C1028" t="s">
        <v>3159</v>
      </c>
      <c r="D1028" t="s">
        <v>51</v>
      </c>
      <c r="E1028">
        <v>2616.7006115999998</v>
      </c>
      <c r="F1028">
        <v>284.3</v>
      </c>
      <c r="G1028">
        <v>57.676047733664099</v>
      </c>
      <c r="H1028">
        <v>9.9416466607629399</v>
      </c>
      <c r="I1028">
        <v>32.959922270335099</v>
      </c>
      <c r="J1028">
        <v>-3.1408862916317601</v>
      </c>
      <c r="K1028">
        <v>272.33562943597701</v>
      </c>
      <c r="L1028">
        <v>240.77267295582999</v>
      </c>
      <c r="M1028">
        <v>51.909478906000501</v>
      </c>
      <c r="N1028">
        <v>1.78003115751848</v>
      </c>
      <c r="O1028">
        <v>11.5019345761519</v>
      </c>
      <c r="P1028">
        <v>82.185197052226798</v>
      </c>
      <c r="Q1028">
        <v>0.121046662687055</v>
      </c>
    </row>
    <row r="1029" spans="1:17" hidden="1" x14ac:dyDescent="0.3">
      <c r="A1029" t="s">
        <v>2212</v>
      </c>
      <c r="B1029" t="s">
        <v>2213</v>
      </c>
      <c r="C1029" t="s">
        <v>3159</v>
      </c>
      <c r="D1029" t="s">
        <v>117</v>
      </c>
      <c r="E1029">
        <v>2614.3405999199999</v>
      </c>
      <c r="F1029">
        <v>202.16</v>
      </c>
      <c r="G1029">
        <v>0.63055122946047604</v>
      </c>
      <c r="H1029">
        <v>8.3303382306066904</v>
      </c>
      <c r="I1029">
        <v>43.403212512956202</v>
      </c>
      <c r="J1029">
        <v>3.2571049332004498</v>
      </c>
      <c r="K1029">
        <v>185.756421816673</v>
      </c>
      <c r="L1029">
        <v>169.210360452987</v>
      </c>
      <c r="M1029">
        <v>75.884179662124296</v>
      </c>
      <c r="N1029">
        <v>0.49205821551224199</v>
      </c>
      <c r="O1029">
        <v>5.8567471309853598</v>
      </c>
      <c r="P1029">
        <v>75.791304347825999</v>
      </c>
    </row>
    <row r="1030" spans="1:17" hidden="1" x14ac:dyDescent="0.3">
      <c r="A1030" t="s">
        <v>2214</v>
      </c>
      <c r="B1030" t="s">
        <v>2215</v>
      </c>
      <c r="C1030" t="s">
        <v>3159</v>
      </c>
      <c r="D1030" t="s">
        <v>2216</v>
      </c>
      <c r="E1030">
        <v>2611.14</v>
      </c>
      <c r="F1030">
        <v>932.55</v>
      </c>
      <c r="G1030">
        <v>47.721909239820697</v>
      </c>
      <c r="H1030">
        <v>-5.6935760593790601</v>
      </c>
      <c r="I1030">
        <v>-5.2118578233056203</v>
      </c>
      <c r="J1030">
        <v>5.1615462323293597</v>
      </c>
      <c r="K1030">
        <v>957.32471453515905</v>
      </c>
      <c r="L1030">
        <v>906.65771773125698</v>
      </c>
      <c r="M1030">
        <v>59.301313939236898</v>
      </c>
      <c r="N1030">
        <v>0.79623479724355495</v>
      </c>
      <c r="O1030">
        <v>56.340142619698597</v>
      </c>
      <c r="P1030">
        <v>84.116485686080907</v>
      </c>
      <c r="Q1030">
        <v>9.8893641091609003E-2</v>
      </c>
    </row>
    <row r="1031" spans="1:17" hidden="1" x14ac:dyDescent="0.3">
      <c r="A1031" t="s">
        <v>2217</v>
      </c>
      <c r="B1031" t="s">
        <v>2218</v>
      </c>
      <c r="C1031" t="s">
        <v>3159</v>
      </c>
      <c r="D1031" t="s">
        <v>51</v>
      </c>
      <c r="E1031">
        <v>2606.60743929</v>
      </c>
      <c r="F1031">
        <v>1055</v>
      </c>
      <c r="G1031">
        <v>31.016696318441099</v>
      </c>
      <c r="H1031">
        <v>4.4937307544924003</v>
      </c>
      <c r="I1031">
        <v>-3.5209004736925502</v>
      </c>
      <c r="J1031">
        <v>1.72126280588541</v>
      </c>
      <c r="K1031">
        <v>1067.7055534712999</v>
      </c>
      <c r="L1031">
        <v>1032.4891367139901</v>
      </c>
      <c r="M1031">
        <v>54.365685382091797</v>
      </c>
      <c r="N1031">
        <v>0.40490832797792298</v>
      </c>
      <c r="O1031">
        <v>18.293838862559198</v>
      </c>
      <c r="P1031">
        <v>52.909631132690699</v>
      </c>
      <c r="Q1031">
        <v>1.7671073657319999E-2</v>
      </c>
    </row>
    <row r="1032" spans="1:17" hidden="1" x14ac:dyDescent="0.3">
      <c r="A1032" t="s">
        <v>2219</v>
      </c>
      <c r="B1032" t="s">
        <v>2220</v>
      </c>
      <c r="C1032" t="s">
        <v>3159</v>
      </c>
      <c r="D1032" t="s">
        <v>262</v>
      </c>
      <c r="E1032">
        <v>2604.8447062499999</v>
      </c>
      <c r="F1032">
        <v>17820</v>
      </c>
      <c r="G1032">
        <v>17.290269621339998</v>
      </c>
      <c r="H1032">
        <v>3.46885413648371</v>
      </c>
      <c r="I1032">
        <v>5.4023587231337702</v>
      </c>
      <c r="J1032">
        <v>1.6820729848731</v>
      </c>
      <c r="K1032">
        <v>17958.939420692499</v>
      </c>
      <c r="L1032">
        <v>16640.872398402302</v>
      </c>
      <c r="M1032">
        <v>50.9549944202125</v>
      </c>
      <c r="N1032">
        <v>1.05213825424721</v>
      </c>
      <c r="O1032">
        <v>17.283950617283899</v>
      </c>
      <c r="P1032">
        <v>39.747716944214602</v>
      </c>
      <c r="Q1032">
        <v>0.14322138080218899</v>
      </c>
    </row>
    <row r="1033" spans="1:17" hidden="1" x14ac:dyDescent="0.3">
      <c r="A1033" t="s">
        <v>2221</v>
      </c>
      <c r="B1033" t="s">
        <v>2222</v>
      </c>
      <c r="C1033" t="s">
        <v>3159</v>
      </c>
      <c r="D1033" t="s">
        <v>234</v>
      </c>
      <c r="E1033">
        <v>2604.14</v>
      </c>
      <c r="F1033">
        <v>591.85</v>
      </c>
      <c r="G1033">
        <v>76.590237527774093</v>
      </c>
      <c r="H1033">
        <v>10.718380161180599</v>
      </c>
      <c r="I1033">
        <v>58.673774852477401</v>
      </c>
      <c r="J1033">
        <v>-1.4123791072587299</v>
      </c>
      <c r="K1033">
        <v>599.484020578132</v>
      </c>
      <c r="L1033">
        <v>481.52350809431601</v>
      </c>
      <c r="M1033">
        <v>47.249385068122699</v>
      </c>
      <c r="N1033">
        <v>0.22202681948393499</v>
      </c>
      <c r="O1033">
        <v>28.039199121398902</v>
      </c>
      <c r="P1033">
        <v>140.88319088319</v>
      </c>
      <c r="Q1033">
        <v>0.18486616523687399</v>
      </c>
    </row>
    <row r="1034" spans="1:17" hidden="1" x14ac:dyDescent="0.3">
      <c r="A1034" t="s">
        <v>2223</v>
      </c>
      <c r="B1034" t="s">
        <v>2224</v>
      </c>
      <c r="C1034" t="s">
        <v>3159</v>
      </c>
      <c r="D1034" t="s">
        <v>72</v>
      </c>
      <c r="E1034">
        <v>2600.71262854</v>
      </c>
      <c r="F1034">
        <v>299.58999999999997</v>
      </c>
      <c r="G1034">
        <v>18.529476724627202</v>
      </c>
      <c r="H1034">
        <v>25.956818268274301</v>
      </c>
      <c r="I1034">
        <v>23.383314802114</v>
      </c>
      <c r="J1034">
        <v>1.4405733181304099</v>
      </c>
      <c r="K1034">
        <v>261.69489452085497</v>
      </c>
      <c r="L1034">
        <v>239.86118282977799</v>
      </c>
      <c r="M1034">
        <v>71.8701139759185</v>
      </c>
      <c r="N1034">
        <v>0.83131427599014496</v>
      </c>
      <c r="O1034">
        <v>3.4580593477752899</v>
      </c>
      <c r="P1034">
        <v>55.2279792746113</v>
      </c>
      <c r="Q1034">
        <v>-3.3075334447989998E-3</v>
      </c>
    </row>
    <row r="1035" spans="1:17" hidden="1" x14ac:dyDescent="0.3">
      <c r="A1035" t="s">
        <v>2225</v>
      </c>
      <c r="B1035" t="s">
        <v>2226</v>
      </c>
      <c r="C1035" t="s">
        <v>3159</v>
      </c>
      <c r="D1035" t="s">
        <v>271</v>
      </c>
      <c r="E1035">
        <v>2597.5377398099999</v>
      </c>
      <c r="F1035">
        <v>785.9</v>
      </c>
      <c r="G1035">
        <v>46.961139631990903</v>
      </c>
      <c r="H1035">
        <v>-5.9837948912302403</v>
      </c>
      <c r="I1035">
        <v>59.144230874895001</v>
      </c>
      <c r="J1035">
        <v>1.3016880666597701</v>
      </c>
      <c r="K1035">
        <v>800.09352437195503</v>
      </c>
      <c r="L1035">
        <v>680.78330017885105</v>
      </c>
      <c r="M1035">
        <v>54.202935094675901</v>
      </c>
      <c r="N1035">
        <v>0.76151556628955197</v>
      </c>
      <c r="O1035">
        <v>23.107265555414099</v>
      </c>
      <c r="P1035">
        <v>91.916971916971903</v>
      </c>
      <c r="Q1035">
        <v>-3.9117499008517999E-2</v>
      </c>
    </row>
    <row r="1036" spans="1:17" hidden="1" x14ac:dyDescent="0.3">
      <c r="A1036" t="s">
        <v>2227</v>
      </c>
      <c r="B1036" t="s">
        <v>2228</v>
      </c>
      <c r="C1036" t="s">
        <v>3159</v>
      </c>
      <c r="D1036" t="s">
        <v>496</v>
      </c>
      <c r="E1036">
        <v>2593.0503319099998</v>
      </c>
      <c r="F1036">
        <v>416.95</v>
      </c>
      <c r="G1036">
        <v>139.953367862764</v>
      </c>
      <c r="H1036">
        <v>48.044403552993501</v>
      </c>
      <c r="I1036">
        <v>203.45676972078499</v>
      </c>
      <c r="J1036">
        <v>0.90403172191554604</v>
      </c>
      <c r="K1036">
        <v>332.14620962583598</v>
      </c>
      <c r="L1036">
        <v>231.232413972129</v>
      </c>
      <c r="M1036">
        <v>71.653083958692704</v>
      </c>
      <c r="N1036">
        <v>0.298196427078672</v>
      </c>
      <c r="O1036">
        <v>3.12987168725267</v>
      </c>
      <c r="P1036">
        <v>271.11704494882002</v>
      </c>
      <c r="Q1036">
        <v>6.0397405016250003E-2</v>
      </c>
    </row>
    <row r="1037" spans="1:17" hidden="1" x14ac:dyDescent="0.3">
      <c r="A1037" t="s">
        <v>2229</v>
      </c>
      <c r="B1037" t="s">
        <v>2230</v>
      </c>
      <c r="C1037" t="s">
        <v>3159</v>
      </c>
      <c r="D1037" t="s">
        <v>169</v>
      </c>
      <c r="E1037">
        <v>2587.0136585999999</v>
      </c>
      <c r="F1037">
        <v>394.8</v>
      </c>
      <c r="G1037">
        <v>4.8414019394897299</v>
      </c>
      <c r="H1037">
        <v>-20.044828472225401</v>
      </c>
      <c r="I1037">
        <v>21.671668774272</v>
      </c>
      <c r="J1037">
        <v>-3.6510664729629201</v>
      </c>
      <c r="K1037">
        <v>441.63058029087398</v>
      </c>
      <c r="L1037">
        <v>398.02239935747599</v>
      </c>
      <c r="M1037">
        <v>22.189789590505502</v>
      </c>
      <c r="N1037">
        <v>0.80780294319771195</v>
      </c>
      <c r="O1037">
        <v>41.755319148936103</v>
      </c>
      <c r="P1037">
        <v>59.838056680161898</v>
      </c>
      <c r="Q1037">
        <v>8.6191065963530003E-2</v>
      </c>
    </row>
    <row r="1038" spans="1:17" hidden="1" x14ac:dyDescent="0.3">
      <c r="A1038" t="s">
        <v>2231</v>
      </c>
      <c r="B1038" t="s">
        <v>2232</v>
      </c>
      <c r="C1038" t="s">
        <v>3159</v>
      </c>
      <c r="D1038" t="s">
        <v>139</v>
      </c>
      <c r="E1038">
        <v>2583.7463750000002</v>
      </c>
      <c r="F1038">
        <v>462.25</v>
      </c>
      <c r="G1038">
        <v>-24.569745393203299</v>
      </c>
      <c r="H1038">
        <v>5.2736304664309497</v>
      </c>
      <c r="I1038">
        <v>0.276537819504172</v>
      </c>
      <c r="J1038">
        <v>9.7382633330335402</v>
      </c>
      <c r="K1038">
        <v>454.93474788737399</v>
      </c>
      <c r="L1038">
        <v>450.02766665130298</v>
      </c>
      <c r="M1038">
        <v>58.624956481459002</v>
      </c>
      <c r="N1038">
        <v>0.38866124217057801</v>
      </c>
      <c r="O1038">
        <v>24.607896160086501</v>
      </c>
      <c r="P1038">
        <v>42.230769230769198</v>
      </c>
      <c r="Q1038">
        <v>0.199067142567733</v>
      </c>
    </row>
    <row r="1039" spans="1:17" hidden="1" x14ac:dyDescent="0.3">
      <c r="A1039" t="s">
        <v>2233</v>
      </c>
      <c r="B1039" t="s">
        <v>2234</v>
      </c>
      <c r="C1039" t="s">
        <v>3159</v>
      </c>
      <c r="D1039" t="s">
        <v>982</v>
      </c>
      <c r="E1039">
        <v>2581.28987805</v>
      </c>
      <c r="F1039">
        <v>391.7</v>
      </c>
      <c r="G1039">
        <v>0.71483844600483604</v>
      </c>
      <c r="H1039">
        <v>12.0425697954326</v>
      </c>
      <c r="I1039">
        <v>16.3564487130636</v>
      </c>
      <c r="J1039">
        <v>2.1271228827682198</v>
      </c>
      <c r="K1039">
        <v>386.25569509145703</v>
      </c>
      <c r="M1039">
        <v>61.9941890852188</v>
      </c>
      <c r="N1039">
        <v>0.70327689570976504</v>
      </c>
      <c r="O1039">
        <v>21.240745468470699</v>
      </c>
      <c r="P1039">
        <v>38.8022678951098</v>
      </c>
    </row>
    <row r="1040" spans="1:17" hidden="1" x14ac:dyDescent="0.3">
      <c r="A1040" t="s">
        <v>2235</v>
      </c>
      <c r="B1040" t="s">
        <v>2236</v>
      </c>
      <c r="C1040" t="s">
        <v>3159</v>
      </c>
      <c r="D1040" t="s">
        <v>1359</v>
      </c>
      <c r="E1040">
        <v>2580.8388</v>
      </c>
      <c r="F1040">
        <v>1000</v>
      </c>
      <c r="G1040">
        <v>-20.232839615534701</v>
      </c>
      <c r="H1040">
        <v>1.7461579389584201</v>
      </c>
      <c r="I1040">
        <v>-4.4826689793626802</v>
      </c>
      <c r="J1040">
        <v>-2.4164985717283498</v>
      </c>
      <c r="K1040">
        <v>999.99604275042202</v>
      </c>
      <c r="L1040">
        <v>999.99621399655302</v>
      </c>
      <c r="M1040">
        <v>55.379180563809697</v>
      </c>
      <c r="N1040">
        <v>0.815071829918248</v>
      </c>
      <c r="O1040">
        <v>3</v>
      </c>
      <c r="P1040">
        <v>3.0927835051546202</v>
      </c>
      <c r="Q1040">
        <v>-0.101916752053546</v>
      </c>
    </row>
    <row r="1041" spans="1:17" hidden="1" x14ac:dyDescent="0.3">
      <c r="A1041" t="s">
        <v>2237</v>
      </c>
      <c r="B1041" t="s">
        <v>2238</v>
      </c>
      <c r="C1041" t="s">
        <v>3159</v>
      </c>
      <c r="D1041" t="s">
        <v>21</v>
      </c>
      <c r="E1041">
        <v>2580.2431392399999</v>
      </c>
      <c r="F1041">
        <v>1479.4</v>
      </c>
      <c r="G1041">
        <v>269.01445791244299</v>
      </c>
      <c r="H1041">
        <v>30.976592721567101</v>
      </c>
      <c r="I1041">
        <v>202.31948780205499</v>
      </c>
      <c r="J1041">
        <v>7.6604876547510206E-2</v>
      </c>
      <c r="K1041">
        <v>1123.71758001689</v>
      </c>
      <c r="L1041">
        <v>753.18493669665895</v>
      </c>
      <c r="M1041">
        <v>70.955788322642704</v>
      </c>
      <c r="N1041">
        <v>1.04374818736121</v>
      </c>
      <c r="O1041">
        <v>7.3813708260105297</v>
      </c>
      <c r="P1041">
        <v>344.264264264264</v>
      </c>
      <c r="Q1041">
        <v>0.18277267384567</v>
      </c>
    </row>
    <row r="1042" spans="1:17" hidden="1" x14ac:dyDescent="0.3">
      <c r="A1042" t="s">
        <v>2239</v>
      </c>
      <c r="B1042" t="s">
        <v>2240</v>
      </c>
      <c r="C1042" t="s">
        <v>3159</v>
      </c>
      <c r="D1042" t="s">
        <v>46</v>
      </c>
      <c r="E1042">
        <v>2577.1128329099902</v>
      </c>
      <c r="F1042">
        <v>650.1</v>
      </c>
      <c r="G1042">
        <v>-33.617358378449303</v>
      </c>
      <c r="H1042">
        <v>1.9870637447883399</v>
      </c>
      <c r="I1042">
        <v>-3.5746363833207702</v>
      </c>
      <c r="J1042">
        <v>-3.2348681887631501</v>
      </c>
      <c r="K1042">
        <v>636.55133591364495</v>
      </c>
      <c r="L1042">
        <v>670.24434472781695</v>
      </c>
      <c r="M1042">
        <v>61.303474887481698</v>
      </c>
      <c r="N1042">
        <v>4.7045207567315899</v>
      </c>
      <c r="O1042">
        <v>23.642516535917501</v>
      </c>
      <c r="P1042">
        <v>14.9805447470817</v>
      </c>
      <c r="Q1042">
        <v>9.1709123435169994E-3</v>
      </c>
    </row>
    <row r="1043" spans="1:17" x14ac:dyDescent="0.3">
      <c r="A1043" t="s">
        <v>2241</v>
      </c>
      <c r="B1043" t="s">
        <v>2242</v>
      </c>
      <c r="C1043" t="s">
        <v>3142</v>
      </c>
      <c r="D1043" t="s">
        <v>69</v>
      </c>
      <c r="E1043">
        <v>2556.8234266119998</v>
      </c>
      <c r="F1043">
        <v>193.24</v>
      </c>
      <c r="G1043">
        <v>0.16313579979599099</v>
      </c>
      <c r="H1043">
        <v>0.246003283839344</v>
      </c>
      <c r="I1043">
        <v>-6.5404490097732202</v>
      </c>
      <c r="J1043">
        <v>3.4629206901579201</v>
      </c>
      <c r="K1043">
        <v>210.056982014455</v>
      </c>
      <c r="L1043">
        <v>211.40577889339099</v>
      </c>
      <c r="M1043">
        <v>51.702239857805701</v>
      </c>
      <c r="N1043">
        <v>0.68025072628000405</v>
      </c>
      <c r="O1043">
        <v>51.909542537776801</v>
      </c>
      <c r="P1043">
        <v>23.279106858054199</v>
      </c>
      <c r="Q1043">
        <v>1.8144705051789001E-2</v>
      </c>
    </row>
    <row r="1044" spans="1:17" x14ac:dyDescent="0.3">
      <c r="A1044" t="s">
        <v>2243</v>
      </c>
      <c r="B1044" t="s">
        <v>2244</v>
      </c>
      <c r="C1044" t="s">
        <v>3142</v>
      </c>
      <c r="D1044" t="s">
        <v>461</v>
      </c>
      <c r="E1044">
        <v>2533.0057118320001</v>
      </c>
      <c r="F1044">
        <v>76.239999999999995</v>
      </c>
      <c r="G1044">
        <v>-45.033839625534803</v>
      </c>
      <c r="H1044">
        <v>-2.3354747141028001</v>
      </c>
      <c r="I1044">
        <v>-14.735759032335</v>
      </c>
      <c r="J1044">
        <v>5.0120728568430701</v>
      </c>
      <c r="K1044">
        <v>78.059733217693406</v>
      </c>
      <c r="L1044">
        <v>83.398038648197598</v>
      </c>
      <c r="M1044">
        <v>63.477879933433897</v>
      </c>
      <c r="N1044">
        <v>0.49974730282825702</v>
      </c>
      <c r="O1044">
        <v>57.397691500524601</v>
      </c>
      <c r="P1044">
        <v>21.8864908073541</v>
      </c>
      <c r="Q1044">
        <v>-1.4984225689406E-2</v>
      </c>
    </row>
    <row r="1045" spans="1:17" hidden="1" x14ac:dyDescent="0.3">
      <c r="A1045" t="s">
        <v>2245</v>
      </c>
      <c r="B1045" t="s">
        <v>2246</v>
      </c>
      <c r="C1045" t="s">
        <v>3159</v>
      </c>
      <c r="D1045" t="s">
        <v>574</v>
      </c>
      <c r="E1045">
        <v>2526.5514269999999</v>
      </c>
      <c r="F1045">
        <v>581.45000000000005</v>
      </c>
      <c r="G1045">
        <v>-10.3398801481631</v>
      </c>
      <c r="H1045">
        <v>1.8151294020155799</v>
      </c>
      <c r="I1045">
        <v>4.53579919350691</v>
      </c>
      <c r="J1045">
        <v>-2.2006463873042499</v>
      </c>
      <c r="K1045">
        <v>602.25230084986401</v>
      </c>
      <c r="L1045">
        <v>585.15932417997203</v>
      </c>
      <c r="M1045">
        <v>40.870537558632201</v>
      </c>
      <c r="N1045">
        <v>0.84551425039433703</v>
      </c>
      <c r="O1045">
        <v>20.388683463754301</v>
      </c>
      <c r="P1045">
        <v>27.791208791208799</v>
      </c>
      <c r="Q1045">
        <v>-4.3537162034580001E-3</v>
      </c>
    </row>
    <row r="1046" spans="1:17" hidden="1" x14ac:dyDescent="0.3">
      <c r="A1046" t="s">
        <v>2247</v>
      </c>
      <c r="B1046" t="s">
        <v>2248</v>
      </c>
      <c r="C1046" t="s">
        <v>3159</v>
      </c>
      <c r="D1046" t="s">
        <v>117</v>
      </c>
      <c r="E1046">
        <v>2521.7955700000002</v>
      </c>
      <c r="F1046">
        <v>496.7</v>
      </c>
      <c r="G1046">
        <v>-53.901040480235601</v>
      </c>
      <c r="H1046">
        <v>-3.84930519903779</v>
      </c>
      <c r="I1046">
        <v>-13.386841377345201</v>
      </c>
      <c r="J1046">
        <v>-4.2350378423466601</v>
      </c>
      <c r="K1046">
        <v>539.33543455767995</v>
      </c>
      <c r="L1046">
        <v>596.57822283986502</v>
      </c>
      <c r="M1046">
        <v>21.9670614050364</v>
      </c>
      <c r="N1046">
        <v>1.8749992258838499</v>
      </c>
      <c r="O1046">
        <v>65.059391987114907</v>
      </c>
      <c r="P1046">
        <v>1.5227388860500699</v>
      </c>
      <c r="Q1046">
        <v>1.2286289512096E-2</v>
      </c>
    </row>
    <row r="1047" spans="1:17" hidden="1" x14ac:dyDescent="0.3">
      <c r="A1047" t="s">
        <v>2249</v>
      </c>
      <c r="B1047" t="s">
        <v>2250</v>
      </c>
      <c r="C1047" t="s">
        <v>3159</v>
      </c>
      <c r="D1047" t="s">
        <v>2251</v>
      </c>
      <c r="E1047">
        <v>2515.6394759999998</v>
      </c>
      <c r="F1047">
        <v>1017.95</v>
      </c>
      <c r="G1047">
        <v>432.72569794671898</v>
      </c>
      <c r="H1047">
        <v>14.365650302434901</v>
      </c>
      <c r="I1047">
        <v>87.167523998138904</v>
      </c>
      <c r="J1047">
        <v>-1.83259278173816</v>
      </c>
      <c r="K1047">
        <v>953.486415987854</v>
      </c>
      <c r="L1047">
        <v>707.31175433782505</v>
      </c>
      <c r="M1047">
        <v>54.296944052485799</v>
      </c>
      <c r="N1047">
        <v>0.90223509933774804</v>
      </c>
      <c r="O1047">
        <v>12.309052507490501</v>
      </c>
      <c r="P1047">
        <v>631.99958909034797</v>
      </c>
      <c r="Q1047">
        <v>0.296994420719078</v>
      </c>
    </row>
    <row r="1048" spans="1:17" hidden="1" x14ac:dyDescent="0.3">
      <c r="A1048" t="s">
        <v>2252</v>
      </c>
      <c r="B1048" t="s">
        <v>2253</v>
      </c>
      <c r="C1048" t="s">
        <v>3159</v>
      </c>
      <c r="D1048" t="s">
        <v>256</v>
      </c>
      <c r="E1048">
        <v>2513.6046722249998</v>
      </c>
      <c r="F1048">
        <v>467.55</v>
      </c>
      <c r="G1048">
        <v>33.7729381788672</v>
      </c>
      <c r="H1048">
        <v>6.6179528107532901</v>
      </c>
      <c r="I1048">
        <v>-11.620844514130001</v>
      </c>
      <c r="J1048">
        <v>4.1696184621498498</v>
      </c>
      <c r="K1048">
        <v>482.15072583892402</v>
      </c>
      <c r="L1048">
        <v>480.71368753931102</v>
      </c>
      <c r="M1048">
        <v>64.748399050982201</v>
      </c>
      <c r="N1048">
        <v>0.89281431844133397</v>
      </c>
      <c r="O1048">
        <v>94.374933162228601</v>
      </c>
      <c r="P1048">
        <v>84.510655090765496</v>
      </c>
      <c r="Q1048">
        <v>0.174305582703667</v>
      </c>
    </row>
    <row r="1049" spans="1:17" hidden="1" x14ac:dyDescent="0.3">
      <c r="A1049" t="s">
        <v>2254</v>
      </c>
      <c r="B1049" t="s">
        <v>2255</v>
      </c>
      <c r="C1049" t="s">
        <v>3159</v>
      </c>
      <c r="D1049" t="s">
        <v>961</v>
      </c>
      <c r="E1049">
        <v>2505.6507137399999</v>
      </c>
      <c r="F1049">
        <v>335.8</v>
      </c>
      <c r="G1049">
        <v>-36.283839625534803</v>
      </c>
      <c r="H1049">
        <v>3.95294806241521</v>
      </c>
      <c r="I1049">
        <v>-20.532668979362601</v>
      </c>
      <c r="J1049">
        <v>2.7438697991830399</v>
      </c>
      <c r="K1049">
        <v>347.721239358768</v>
      </c>
      <c r="M1049">
        <v>59.326183248878401</v>
      </c>
      <c r="O1049">
        <v>28.394877903513901</v>
      </c>
      <c r="P1049">
        <v>9.7385620915032707</v>
      </c>
    </row>
    <row r="1050" spans="1:17" x14ac:dyDescent="0.3">
      <c r="A1050" t="s">
        <v>2256</v>
      </c>
      <c r="B1050" t="s">
        <v>2257</v>
      </c>
      <c r="C1050" t="s">
        <v>3153</v>
      </c>
      <c r="D1050" t="s">
        <v>1282</v>
      </c>
      <c r="E1050">
        <v>2491.4067432450001</v>
      </c>
      <c r="F1050">
        <v>297.85000000000002</v>
      </c>
      <c r="G1050">
        <v>-59.966001711892403</v>
      </c>
      <c r="H1050">
        <v>2.93582483222831</v>
      </c>
      <c r="I1050">
        <v>-31.4005672840449</v>
      </c>
      <c r="J1050">
        <v>8.4380908901967793</v>
      </c>
      <c r="K1050">
        <v>303.302898322224</v>
      </c>
      <c r="L1050">
        <v>359.66284478573402</v>
      </c>
      <c r="M1050">
        <v>66.741836690358397</v>
      </c>
      <c r="N1050">
        <v>0.806677833611117</v>
      </c>
      <c r="O1050">
        <v>77.616219442499897</v>
      </c>
      <c r="P1050">
        <v>19.4505714858632</v>
      </c>
      <c r="Q1050">
        <v>-4.1715375390805998E-2</v>
      </c>
    </row>
    <row r="1051" spans="1:17" hidden="1" x14ac:dyDescent="0.3">
      <c r="A1051" t="s">
        <v>2258</v>
      </c>
      <c r="B1051" t="s">
        <v>2259</v>
      </c>
      <c r="C1051" t="s">
        <v>3159</v>
      </c>
      <c r="D1051" t="s">
        <v>371</v>
      </c>
      <c r="E1051">
        <v>2476.748476625</v>
      </c>
      <c r="F1051">
        <v>1037.45</v>
      </c>
      <c r="G1051">
        <v>-18.591251064283998</v>
      </c>
      <c r="H1051">
        <v>0.80112418775303096</v>
      </c>
      <c r="I1051">
        <v>19.8521824108578</v>
      </c>
      <c r="J1051">
        <v>-3.7705752067038598</v>
      </c>
      <c r="K1051">
        <v>1025.38111914617</v>
      </c>
      <c r="L1051">
        <v>964.66324864438195</v>
      </c>
      <c r="M1051">
        <v>45.072999463481899</v>
      </c>
      <c r="N1051">
        <v>0.17883040170912501</v>
      </c>
      <c r="O1051">
        <v>39.765771844426197</v>
      </c>
      <c r="P1051">
        <v>38.937993839560697</v>
      </c>
      <c r="Q1051">
        <v>1.0498273848953001E-2</v>
      </c>
    </row>
    <row r="1052" spans="1:17" hidden="1" x14ac:dyDescent="0.3">
      <c r="A1052" t="s">
        <v>2260</v>
      </c>
      <c r="B1052" t="s">
        <v>2261</v>
      </c>
      <c r="C1052" t="s">
        <v>3159</v>
      </c>
      <c r="D1052" t="s">
        <v>108</v>
      </c>
      <c r="E1052">
        <v>2472.8369181399999</v>
      </c>
      <c r="F1052">
        <v>433.7</v>
      </c>
      <c r="G1052">
        <v>-28.880495760342601</v>
      </c>
      <c r="H1052">
        <v>-7.9322817025808403</v>
      </c>
      <c r="I1052">
        <v>-13.129325114170401</v>
      </c>
      <c r="J1052">
        <v>-1.8648553792400899</v>
      </c>
      <c r="K1052">
        <v>469.32131201875802</v>
      </c>
      <c r="M1052">
        <v>45.248136287456703</v>
      </c>
      <c r="N1052">
        <v>0.75182283368259695</v>
      </c>
      <c r="O1052">
        <v>44.685266313119598</v>
      </c>
      <c r="P1052">
        <v>6.5340211250306899</v>
      </c>
    </row>
    <row r="1053" spans="1:17" x14ac:dyDescent="0.3">
      <c r="A1053" t="s">
        <v>2262</v>
      </c>
      <c r="B1053" t="s">
        <v>2263</v>
      </c>
      <c r="C1053" t="s">
        <v>3152</v>
      </c>
      <c r="D1053" t="s">
        <v>80</v>
      </c>
      <c r="E1053">
        <v>2470.0881156</v>
      </c>
      <c r="F1053">
        <v>574</v>
      </c>
      <c r="G1053">
        <v>-46.4725493029541</v>
      </c>
      <c r="H1053">
        <v>-4.2324604820941998</v>
      </c>
      <c r="I1053">
        <v>-20.864051454415399</v>
      </c>
      <c r="J1053">
        <v>-4.04272469459878</v>
      </c>
      <c r="K1053">
        <v>625.88027487845</v>
      </c>
      <c r="L1053">
        <v>719.38784391220395</v>
      </c>
      <c r="M1053">
        <v>43.273377692390099</v>
      </c>
      <c r="N1053">
        <v>0.65886128267942301</v>
      </c>
      <c r="O1053">
        <v>54.355400696864102</v>
      </c>
      <c r="P1053">
        <v>7.2897196261682202</v>
      </c>
    </row>
    <row r="1054" spans="1:17" x14ac:dyDescent="0.3">
      <c r="A1054" t="s">
        <v>2264</v>
      </c>
      <c r="B1054" t="s">
        <v>2265</v>
      </c>
      <c r="C1054" t="s">
        <v>3146</v>
      </c>
      <c r="D1054" t="s">
        <v>371</v>
      </c>
      <c r="E1054">
        <v>2464.2272498000002</v>
      </c>
      <c r="F1054">
        <v>1749.25</v>
      </c>
      <c r="G1054">
        <v>-33.5944141673872</v>
      </c>
      <c r="H1054">
        <v>3.9700911321237502</v>
      </c>
      <c r="I1054">
        <v>-8.2192895115146793</v>
      </c>
      <c r="J1054">
        <v>-2.1434491323511402</v>
      </c>
      <c r="K1054">
        <v>1848.37839314341</v>
      </c>
      <c r="L1054">
        <v>1924.40441801207</v>
      </c>
      <c r="M1054">
        <v>56.0971261266344</v>
      </c>
      <c r="N1054">
        <v>0.46135815362267502</v>
      </c>
      <c r="O1054">
        <v>46.3455766757181</v>
      </c>
      <c r="P1054">
        <v>14.2553886348791</v>
      </c>
      <c r="Q1054">
        <v>-7.1426358462230999E-2</v>
      </c>
    </row>
    <row r="1055" spans="1:17" hidden="1" x14ac:dyDescent="0.3">
      <c r="A1055" t="s">
        <v>2266</v>
      </c>
      <c r="B1055" t="s">
        <v>2267</v>
      </c>
      <c r="C1055" t="s">
        <v>3159</v>
      </c>
      <c r="D1055" t="s">
        <v>221</v>
      </c>
      <c r="E1055">
        <v>2457.4143726000002</v>
      </c>
      <c r="F1055">
        <v>780.75</v>
      </c>
      <c r="G1055">
        <v>21.644051216278299</v>
      </c>
      <c r="H1055">
        <v>16.3896024000138</v>
      </c>
      <c r="I1055">
        <v>60.024284244404598</v>
      </c>
      <c r="J1055">
        <v>1.7750775152281599</v>
      </c>
      <c r="K1055">
        <v>705.59599414673005</v>
      </c>
      <c r="L1055">
        <v>610.26298405683599</v>
      </c>
      <c r="M1055">
        <v>67.227028988233897</v>
      </c>
      <c r="N1055">
        <v>0.88762209281591697</v>
      </c>
      <c r="O1055">
        <v>4.6429715017611102</v>
      </c>
      <c r="P1055">
        <v>94.216417910447703</v>
      </c>
      <c r="Q1055">
        <v>3.7286111766969998E-2</v>
      </c>
    </row>
    <row r="1056" spans="1:17" x14ac:dyDescent="0.3">
      <c r="A1056" t="s">
        <v>2268</v>
      </c>
      <c r="B1056" t="s">
        <v>2269</v>
      </c>
      <c r="C1056" t="s">
        <v>3156</v>
      </c>
      <c r="D1056" t="s">
        <v>574</v>
      </c>
      <c r="E1056">
        <v>2455.2925001210001</v>
      </c>
      <c r="F1056">
        <v>166.63</v>
      </c>
      <c r="G1056">
        <v>-64.481269256412901</v>
      </c>
      <c r="H1056">
        <v>2.6429368555030801</v>
      </c>
      <c r="I1056">
        <v>-10.394583152146399</v>
      </c>
      <c r="J1056">
        <v>0.88123423696564696</v>
      </c>
      <c r="K1056">
        <v>169.272320736464</v>
      </c>
      <c r="L1056">
        <v>192.73889708037601</v>
      </c>
      <c r="M1056">
        <v>56.739424781762402</v>
      </c>
      <c r="N1056">
        <v>0.67133109796881996</v>
      </c>
      <c r="O1056">
        <v>87.241193062473698</v>
      </c>
      <c r="P1056">
        <v>15.7795997776542</v>
      </c>
    </row>
    <row r="1057" spans="1:17" hidden="1" x14ac:dyDescent="0.3">
      <c r="A1057" t="s">
        <v>2270</v>
      </c>
      <c r="B1057" t="s">
        <v>2271</v>
      </c>
      <c r="C1057" t="s">
        <v>3159</v>
      </c>
      <c r="D1057" t="s">
        <v>229</v>
      </c>
      <c r="E1057">
        <v>2454.9136807499999</v>
      </c>
      <c r="F1057">
        <v>850.35</v>
      </c>
      <c r="G1057">
        <v>-16.423064329871199</v>
      </c>
      <c r="H1057">
        <v>-10.034969922571401</v>
      </c>
      <c r="I1057">
        <v>7.2878357524985198</v>
      </c>
      <c r="J1057">
        <v>1.29516153090919</v>
      </c>
      <c r="K1057">
        <v>995.92289291807106</v>
      </c>
      <c r="L1057">
        <v>946.67182330748005</v>
      </c>
      <c r="M1057">
        <v>37.646616812749798</v>
      </c>
      <c r="N1057">
        <v>0.47443755532258602</v>
      </c>
      <c r="O1057">
        <v>61.080731463515001</v>
      </c>
      <c r="P1057">
        <v>28.587630424920601</v>
      </c>
      <c r="Q1057">
        <v>-3.5226269779493002E-2</v>
      </c>
    </row>
    <row r="1058" spans="1:17" hidden="1" x14ac:dyDescent="0.3">
      <c r="A1058" t="s">
        <v>2272</v>
      </c>
      <c r="B1058" t="s">
        <v>2273</v>
      </c>
      <c r="C1058" t="s">
        <v>3159</v>
      </c>
      <c r="D1058" t="s">
        <v>256</v>
      </c>
      <c r="E1058">
        <v>2454.13213615</v>
      </c>
      <c r="F1058">
        <v>96.5</v>
      </c>
      <c r="G1058">
        <v>4.5428594035913799</v>
      </c>
      <c r="H1058">
        <v>-2.91259577024038</v>
      </c>
      <c r="I1058">
        <v>17.207116644849101</v>
      </c>
      <c r="J1058">
        <v>1.22866271859422</v>
      </c>
      <c r="K1058">
        <v>98.657315485893406</v>
      </c>
      <c r="L1058">
        <v>92.886779325280301</v>
      </c>
      <c r="M1058">
        <v>50.9837021301622</v>
      </c>
      <c r="N1058">
        <v>0.37699496189662501</v>
      </c>
      <c r="O1058">
        <v>20.155440414507702</v>
      </c>
      <c r="P1058">
        <v>35.154061624649799</v>
      </c>
      <c r="Q1058">
        <v>-3.6495600957515001E-2</v>
      </c>
    </row>
    <row r="1059" spans="1:17" hidden="1" x14ac:dyDescent="0.3">
      <c r="A1059" t="s">
        <v>2274</v>
      </c>
      <c r="B1059" t="s">
        <v>2275</v>
      </c>
      <c r="C1059" t="s">
        <v>3159</v>
      </c>
      <c r="D1059" t="s">
        <v>117</v>
      </c>
      <c r="E1059">
        <v>2447.1528960000001</v>
      </c>
      <c r="F1059">
        <v>506.85</v>
      </c>
      <c r="G1059">
        <v>-7.0759448886927201</v>
      </c>
      <c r="H1059">
        <v>5.1750218079451198</v>
      </c>
      <c r="I1059">
        <v>-24.237270206356499</v>
      </c>
      <c r="J1059">
        <v>9.8612792060494208</v>
      </c>
      <c r="K1059">
        <v>512.45145519675498</v>
      </c>
      <c r="L1059">
        <v>534.7937145743</v>
      </c>
      <c r="M1059">
        <v>70.791960876482193</v>
      </c>
      <c r="N1059">
        <v>1.16745033009179</v>
      </c>
      <c r="O1059">
        <v>43.987372990036398</v>
      </c>
      <c r="P1059">
        <v>20.313334520206499</v>
      </c>
      <c r="Q1059">
        <v>1.0396951402923E-2</v>
      </c>
    </row>
    <row r="1060" spans="1:17" hidden="1" x14ac:dyDescent="0.3">
      <c r="A1060" t="s">
        <v>2276</v>
      </c>
      <c r="B1060" t="s">
        <v>2277</v>
      </c>
      <c r="C1060" t="s">
        <v>3159</v>
      </c>
      <c r="D1060" t="s">
        <v>262</v>
      </c>
      <c r="E1060">
        <v>2444.0625952949999</v>
      </c>
      <c r="F1060">
        <v>678.45</v>
      </c>
      <c r="G1060">
        <v>73.858564894562406</v>
      </c>
      <c r="H1060">
        <v>31.8645011342247</v>
      </c>
      <c r="I1060">
        <v>79.928855891526098</v>
      </c>
      <c r="J1060">
        <v>17.094370993489001</v>
      </c>
      <c r="K1060">
        <v>551.60309516421796</v>
      </c>
      <c r="L1060">
        <v>459.80243758897001</v>
      </c>
      <c r="M1060">
        <v>75.218119956678606</v>
      </c>
      <c r="N1060">
        <v>2.3306277440718399</v>
      </c>
      <c r="O1060">
        <v>2.6015181664087201</v>
      </c>
      <c r="P1060">
        <v>122.917693445046</v>
      </c>
      <c r="Q1060">
        <v>0.12539554529727601</v>
      </c>
    </row>
    <row r="1061" spans="1:17" hidden="1" x14ac:dyDescent="0.3">
      <c r="A1061" t="s">
        <v>2278</v>
      </c>
      <c r="B1061" t="s">
        <v>2279</v>
      </c>
      <c r="C1061" t="s">
        <v>3159</v>
      </c>
      <c r="D1061" t="s">
        <v>125</v>
      </c>
      <c r="E1061">
        <v>2441.9276354359999</v>
      </c>
      <c r="F1061">
        <v>204.86</v>
      </c>
      <c r="G1061">
        <v>-26.612682301845801</v>
      </c>
      <c r="H1061">
        <v>7.2589719196992304</v>
      </c>
      <c r="I1061">
        <v>16.592981138840599</v>
      </c>
      <c r="J1061">
        <v>0.66463632125322303</v>
      </c>
      <c r="K1061">
        <v>202.74446427693101</v>
      </c>
      <c r="L1061">
        <v>197.969393571712</v>
      </c>
      <c r="M1061">
        <v>50.3348363843754</v>
      </c>
      <c r="N1061">
        <v>0.48008220589089501</v>
      </c>
      <c r="O1061">
        <v>41.438055257248799</v>
      </c>
      <c r="P1061">
        <v>36.755674232309701</v>
      </c>
      <c r="Q1061">
        <v>5.4356428965132E-2</v>
      </c>
    </row>
    <row r="1062" spans="1:17" hidden="1" x14ac:dyDescent="0.3">
      <c r="A1062" t="s">
        <v>2280</v>
      </c>
      <c r="B1062" t="s">
        <v>2281</v>
      </c>
      <c r="C1062" t="s">
        <v>3159</v>
      </c>
      <c r="D1062" t="s">
        <v>1658</v>
      </c>
      <c r="E1062">
        <v>2440.4079999999999</v>
      </c>
      <c r="F1062">
        <v>214.4</v>
      </c>
      <c r="G1062">
        <v>1580.7240945685501</v>
      </c>
      <c r="H1062">
        <v>117.716543978091</v>
      </c>
      <c r="I1062">
        <v>555.20963871294498</v>
      </c>
      <c r="J1062">
        <v>19.094956352401301</v>
      </c>
      <c r="K1062">
        <v>126.5594891378</v>
      </c>
      <c r="L1062">
        <v>72.399935245815996</v>
      </c>
      <c r="M1062">
        <v>98.741145228034497</v>
      </c>
      <c r="N1062">
        <v>0.34735958623245899</v>
      </c>
      <c r="O1062">
        <v>0</v>
      </c>
      <c r="P1062">
        <v>1941.9047619047601</v>
      </c>
    </row>
    <row r="1063" spans="1:17" hidden="1" x14ac:dyDescent="0.3">
      <c r="A1063" t="s">
        <v>2282</v>
      </c>
      <c r="B1063" t="s">
        <v>2283</v>
      </c>
      <c r="C1063" t="s">
        <v>3159</v>
      </c>
      <c r="D1063" t="s">
        <v>2284</v>
      </c>
      <c r="E1063">
        <v>2438.8215673599998</v>
      </c>
      <c r="F1063">
        <v>1465.6</v>
      </c>
      <c r="G1063">
        <v>3.5179375761043801</v>
      </c>
      <c r="H1063">
        <v>-6.9284293160947996</v>
      </c>
      <c r="I1063">
        <v>18.089882664026099</v>
      </c>
      <c r="J1063">
        <v>-5.3901715660563996</v>
      </c>
      <c r="K1063">
        <v>1458.0456765483</v>
      </c>
      <c r="M1063">
        <v>37.6207953538485</v>
      </c>
      <c r="N1063">
        <v>0.49218330112634001</v>
      </c>
      <c r="O1063">
        <v>23.8400655021834</v>
      </c>
      <c r="P1063">
        <v>32.0181957393144</v>
      </c>
    </row>
    <row r="1064" spans="1:17" hidden="1" x14ac:dyDescent="0.3">
      <c r="A1064" t="s">
        <v>2285</v>
      </c>
      <c r="B1064" t="s">
        <v>2286</v>
      </c>
      <c r="C1064" t="s">
        <v>3159</v>
      </c>
      <c r="D1064" t="s">
        <v>88</v>
      </c>
      <c r="E1064">
        <v>2427.9135999999999</v>
      </c>
      <c r="F1064">
        <v>909.9</v>
      </c>
      <c r="G1064">
        <v>136.411729994718</v>
      </c>
      <c r="H1064">
        <v>-9.8220419024372791</v>
      </c>
      <c r="I1064">
        <v>-38.996325462143602</v>
      </c>
      <c r="J1064">
        <v>0.47854179736045599</v>
      </c>
      <c r="K1064">
        <v>982.66701389206196</v>
      </c>
      <c r="L1064">
        <v>958.11201732259497</v>
      </c>
      <c r="M1064">
        <v>46.356957173033798</v>
      </c>
      <c r="N1064">
        <v>0.35560335884501898</v>
      </c>
      <c r="O1064">
        <v>74.524673040993505</v>
      </c>
      <c r="P1064">
        <v>161.76639815880301</v>
      </c>
      <c r="Q1064">
        <v>0.22145014653428</v>
      </c>
    </row>
    <row r="1065" spans="1:17" hidden="1" x14ac:dyDescent="0.3">
      <c r="A1065" t="s">
        <v>2287</v>
      </c>
      <c r="B1065" t="s">
        <v>2288</v>
      </c>
      <c r="C1065" t="s">
        <v>3159</v>
      </c>
      <c r="D1065" t="s">
        <v>224</v>
      </c>
      <c r="E1065">
        <v>2421.6083235599999</v>
      </c>
      <c r="F1065">
        <v>397.4</v>
      </c>
      <c r="G1065">
        <v>57.657781503791199</v>
      </c>
      <c r="H1065">
        <v>13.4082988564945</v>
      </c>
      <c r="I1065">
        <v>5.9599072729821998</v>
      </c>
      <c r="J1065">
        <v>1.1767127780462201</v>
      </c>
      <c r="K1065">
        <v>386.75323480722699</v>
      </c>
      <c r="L1065">
        <v>378.24838902055097</v>
      </c>
      <c r="M1065">
        <v>70.536082570356996</v>
      </c>
      <c r="N1065">
        <v>0.666672629483959</v>
      </c>
      <c r="O1065">
        <v>36.877201811776501</v>
      </c>
      <c r="P1065">
        <v>83.323722754007505</v>
      </c>
      <c r="Q1065">
        <v>8.8872858936099003E-2</v>
      </c>
    </row>
    <row r="1066" spans="1:17" hidden="1" x14ac:dyDescent="0.3">
      <c r="A1066" t="s">
        <v>2289</v>
      </c>
      <c r="B1066" t="s">
        <v>2290</v>
      </c>
      <c r="C1066" t="s">
        <v>3159</v>
      </c>
      <c r="D1066" t="s">
        <v>574</v>
      </c>
      <c r="E1066">
        <v>2412.9747470399998</v>
      </c>
      <c r="F1066">
        <v>1687.8</v>
      </c>
      <c r="G1066">
        <v>141.83671605811699</v>
      </c>
      <c r="H1066">
        <v>11.0416255971416</v>
      </c>
      <c r="I1066">
        <v>2.6384277456944401</v>
      </c>
      <c r="J1066">
        <v>-0.56453608890381601</v>
      </c>
      <c r="K1066">
        <v>1765.88428911605</v>
      </c>
      <c r="L1066">
        <v>1603.70401311214</v>
      </c>
      <c r="M1066">
        <v>46.787114954432099</v>
      </c>
      <c r="N1066">
        <v>0.80082625533737695</v>
      </c>
      <c r="O1066">
        <v>33.0370897025714</v>
      </c>
      <c r="P1066">
        <v>177.75857812885701</v>
      </c>
      <c r="Q1066">
        <v>0.260481703952051</v>
      </c>
    </row>
    <row r="1067" spans="1:17" hidden="1" x14ac:dyDescent="0.3">
      <c r="A1067" t="s">
        <v>2291</v>
      </c>
      <c r="B1067" t="s">
        <v>2292</v>
      </c>
      <c r="C1067" t="s">
        <v>3159</v>
      </c>
      <c r="D1067" t="s">
        <v>185</v>
      </c>
      <c r="E1067">
        <v>2408.3713273200001</v>
      </c>
      <c r="F1067">
        <v>1629.65</v>
      </c>
      <c r="G1067">
        <v>-11.7243346816322</v>
      </c>
      <c r="H1067">
        <v>-0.67000972571222595</v>
      </c>
      <c r="I1067">
        <v>-28.300540563870499</v>
      </c>
      <c r="J1067">
        <v>-4.3157280443987096</v>
      </c>
      <c r="K1067">
        <v>1778.8313151293901</v>
      </c>
      <c r="L1067">
        <v>1827.06103911474</v>
      </c>
      <c r="M1067">
        <v>48.458630024694799</v>
      </c>
      <c r="N1067">
        <v>0.65780224562283895</v>
      </c>
      <c r="O1067">
        <v>52.179915932869001</v>
      </c>
      <c r="P1067">
        <v>32.0784536207805</v>
      </c>
      <c r="Q1067">
        <v>8.9911729794320994E-2</v>
      </c>
    </row>
    <row r="1068" spans="1:17" hidden="1" x14ac:dyDescent="0.3">
      <c r="A1068" t="s">
        <v>2293</v>
      </c>
      <c r="B1068" t="s">
        <v>2294</v>
      </c>
      <c r="C1068" t="s">
        <v>3159</v>
      </c>
      <c r="D1068" t="s">
        <v>259</v>
      </c>
      <c r="E1068">
        <v>2402.8515000000002</v>
      </c>
      <c r="F1068">
        <v>5120</v>
      </c>
      <c r="G1068">
        <v>60.457115148334502</v>
      </c>
      <c r="H1068">
        <v>0.143358904547113</v>
      </c>
      <c r="I1068">
        <v>59.451757250145498</v>
      </c>
      <c r="J1068">
        <v>4.7372789965111697E-2</v>
      </c>
      <c r="K1068">
        <v>4889.3014891282501</v>
      </c>
      <c r="L1068">
        <v>3957.2693423207702</v>
      </c>
      <c r="M1068">
        <v>57.245835624217797</v>
      </c>
      <c r="N1068">
        <v>0.34192291878901199</v>
      </c>
      <c r="O1068">
        <v>12.087890624999901</v>
      </c>
      <c r="P1068">
        <v>102.48358775606999</v>
      </c>
      <c r="Q1068">
        <v>0.17406455150989</v>
      </c>
    </row>
    <row r="1069" spans="1:17" hidden="1" x14ac:dyDescent="0.3">
      <c r="A1069" t="s">
        <v>2295</v>
      </c>
      <c r="B1069" t="s">
        <v>2296</v>
      </c>
      <c r="C1069" t="s">
        <v>3159</v>
      </c>
      <c r="D1069" t="s">
        <v>256</v>
      </c>
      <c r="E1069">
        <v>2399.85725</v>
      </c>
      <c r="F1069">
        <v>480.5</v>
      </c>
      <c r="G1069">
        <v>-11.2645687331433</v>
      </c>
      <c r="H1069">
        <v>10.2522175153543</v>
      </c>
      <c r="I1069">
        <v>-0.53458893609605196</v>
      </c>
      <c r="J1069">
        <v>-4.0894945688544899</v>
      </c>
      <c r="K1069">
        <v>472.64231106618399</v>
      </c>
      <c r="L1069">
        <v>454.14728955483798</v>
      </c>
      <c r="M1069">
        <v>52.710258017899903</v>
      </c>
      <c r="N1069">
        <v>0.34678947742585498</v>
      </c>
      <c r="O1069">
        <v>10.2809573361082</v>
      </c>
      <c r="P1069">
        <v>25.9336915214257</v>
      </c>
      <c r="Q1069">
        <v>2.2886755263457001E-2</v>
      </c>
    </row>
    <row r="1070" spans="1:17" hidden="1" x14ac:dyDescent="0.3">
      <c r="A1070" t="s">
        <v>2297</v>
      </c>
      <c r="B1070" t="s">
        <v>2298</v>
      </c>
      <c r="C1070" t="s">
        <v>3159</v>
      </c>
      <c r="D1070" t="s">
        <v>425</v>
      </c>
      <c r="E1070">
        <v>2394.5340916700002</v>
      </c>
      <c r="F1070">
        <v>1038.0999999999999</v>
      </c>
      <c r="G1070">
        <v>-41.382904384743703</v>
      </c>
      <c r="H1070">
        <v>1.76071327348854</v>
      </c>
      <c r="I1070">
        <v>-14.4128238533377</v>
      </c>
      <c r="J1070">
        <v>-1.2683140771257999</v>
      </c>
      <c r="K1070">
        <v>1067.61469945314</v>
      </c>
      <c r="L1070">
        <v>1152.5940103565999</v>
      </c>
      <c r="M1070">
        <v>65.802979813938904</v>
      </c>
      <c r="N1070">
        <v>0.612083400109807</v>
      </c>
      <c r="O1070">
        <v>38.714960023119097</v>
      </c>
      <c r="P1070">
        <v>3.8099999999999801</v>
      </c>
      <c r="Q1070">
        <v>-3.2387126332685E-2</v>
      </c>
    </row>
    <row r="1071" spans="1:17" hidden="1" x14ac:dyDescent="0.3">
      <c r="A1071" t="s">
        <v>2299</v>
      </c>
      <c r="B1071" t="s">
        <v>2300</v>
      </c>
      <c r="C1071" t="s">
        <v>3159</v>
      </c>
      <c r="D1071" t="s">
        <v>262</v>
      </c>
      <c r="E1071">
        <v>2392.20084675</v>
      </c>
      <c r="F1071">
        <v>504.95</v>
      </c>
      <c r="G1071">
        <v>55.042059270869601</v>
      </c>
      <c r="H1071">
        <v>23.224075530865601</v>
      </c>
      <c r="I1071">
        <v>17.148066899235399</v>
      </c>
      <c r="J1071">
        <v>1.6084327614641201</v>
      </c>
      <c r="K1071">
        <v>450.07815428329798</v>
      </c>
      <c r="L1071">
        <v>393.14763546565803</v>
      </c>
      <c r="M1071">
        <v>76.452310425656194</v>
      </c>
      <c r="N1071">
        <v>0.827458737930171</v>
      </c>
      <c r="O1071">
        <v>9.9019704921321505E-3</v>
      </c>
      <c r="P1071">
        <v>96.516832068495802</v>
      </c>
      <c r="Q1071">
        <v>0.25276698683343901</v>
      </c>
    </row>
    <row r="1072" spans="1:17" hidden="1" x14ac:dyDescent="0.3">
      <c r="A1072" t="s">
        <v>2301</v>
      </c>
      <c r="B1072" t="s">
        <v>2302</v>
      </c>
      <c r="C1072" t="s">
        <v>3159</v>
      </c>
      <c r="D1072" t="s">
        <v>120</v>
      </c>
      <c r="E1072">
        <v>2384.3798320000001</v>
      </c>
      <c r="F1072">
        <v>3064.5</v>
      </c>
      <c r="G1072">
        <v>226.32084744137501</v>
      </c>
      <c r="H1072">
        <v>-11.4274531721526</v>
      </c>
      <c r="I1072">
        <v>71.592483998315501</v>
      </c>
      <c r="J1072">
        <v>-1.00354678404423</v>
      </c>
      <c r="K1072">
        <v>3310.83634896589</v>
      </c>
      <c r="L1072">
        <v>2391.2007550862199</v>
      </c>
      <c r="M1072">
        <v>38.993980152174998</v>
      </c>
      <c r="N1072">
        <v>0.78203252464740602</v>
      </c>
      <c r="O1072">
        <v>59.1972589329417</v>
      </c>
      <c r="P1072">
        <v>330.830873049346</v>
      </c>
      <c r="Q1072">
        <v>0.24090997979399301</v>
      </c>
    </row>
    <row r="1073" spans="1:17" hidden="1" x14ac:dyDescent="0.3">
      <c r="A1073" t="s">
        <v>2303</v>
      </c>
      <c r="B1073" t="s">
        <v>2304</v>
      </c>
      <c r="C1073" t="s">
        <v>3159</v>
      </c>
      <c r="D1073" t="s">
        <v>259</v>
      </c>
      <c r="E1073">
        <v>2379.9460079400001</v>
      </c>
      <c r="F1073">
        <v>221.88</v>
      </c>
      <c r="G1073">
        <v>-51.101576033074899</v>
      </c>
      <c r="H1073">
        <v>-7.95471451638016</v>
      </c>
      <c r="I1073">
        <v>-21.412657747614201</v>
      </c>
      <c r="J1073">
        <v>0.107086333932016</v>
      </c>
      <c r="K1073">
        <v>243.106545505654</v>
      </c>
      <c r="L1073">
        <v>259.599637255179</v>
      </c>
      <c r="M1073">
        <v>49.653639615481097</v>
      </c>
      <c r="N1073">
        <v>1.34867688540472</v>
      </c>
      <c r="O1073">
        <v>53.010636380025197</v>
      </c>
      <c r="P1073">
        <v>8.7380543984317391</v>
      </c>
      <c r="Q1073">
        <v>3.9974080322189999E-2</v>
      </c>
    </row>
    <row r="1074" spans="1:17" hidden="1" x14ac:dyDescent="0.3">
      <c r="A1074" t="s">
        <v>2305</v>
      </c>
      <c r="B1074" t="s">
        <v>2306</v>
      </c>
      <c r="C1074" t="s">
        <v>3159</v>
      </c>
      <c r="D1074" t="s">
        <v>136</v>
      </c>
      <c r="E1074">
        <v>2378.217651723</v>
      </c>
      <c r="F1074">
        <v>9.09</v>
      </c>
      <c r="G1074">
        <v>57.021062335249397</v>
      </c>
      <c r="H1074">
        <v>-1.56935008243195</v>
      </c>
      <c r="I1074">
        <v>-14.9260187330572</v>
      </c>
      <c r="J1074">
        <v>-3.51059047544828</v>
      </c>
      <c r="K1074">
        <v>9.9204700310470599</v>
      </c>
      <c r="L1074">
        <v>9.81831967120449</v>
      </c>
      <c r="M1074">
        <v>41.412501063524601</v>
      </c>
      <c r="N1074">
        <v>0.349075769384454</v>
      </c>
      <c r="O1074">
        <v>117.82178217821701</v>
      </c>
      <c r="P1074">
        <v>78.235294117647001</v>
      </c>
      <c r="Q1074">
        <v>0.116595092229896</v>
      </c>
    </row>
    <row r="1075" spans="1:17" hidden="1" x14ac:dyDescent="0.3">
      <c r="A1075" t="s">
        <v>2307</v>
      </c>
      <c r="B1075" t="s">
        <v>2308</v>
      </c>
      <c r="C1075" t="s">
        <v>3159</v>
      </c>
      <c r="D1075" t="s">
        <v>641</v>
      </c>
      <c r="E1075">
        <v>2372.7797898599902</v>
      </c>
      <c r="F1075">
        <v>2002.2</v>
      </c>
      <c r="G1075">
        <v>-35.710030101725302</v>
      </c>
      <c r="H1075">
        <v>5.9193862854151096</v>
      </c>
      <c r="I1075">
        <v>-14.3949299467417</v>
      </c>
      <c r="J1075">
        <v>-1.61137831165166</v>
      </c>
      <c r="K1075">
        <v>2110.1203834633002</v>
      </c>
      <c r="L1075">
        <v>2290.5629745986098</v>
      </c>
      <c r="M1075">
        <v>55.915422019327401</v>
      </c>
      <c r="N1075">
        <v>0.39146701880148399</v>
      </c>
      <c r="O1075">
        <v>61.322545200279599</v>
      </c>
      <c r="P1075">
        <v>8.2328774528352895</v>
      </c>
      <c r="Q1075">
        <v>6.3593041328607006E-2</v>
      </c>
    </row>
    <row r="1076" spans="1:17" hidden="1" x14ac:dyDescent="0.3">
      <c r="A1076" t="s">
        <v>2309</v>
      </c>
      <c r="B1076" t="s">
        <v>2310</v>
      </c>
      <c r="C1076" t="s">
        <v>3159</v>
      </c>
      <c r="D1076" t="s">
        <v>234</v>
      </c>
      <c r="E1076">
        <v>2370.8461597139999</v>
      </c>
      <c r="F1076">
        <v>133.9</v>
      </c>
      <c r="G1076">
        <v>103.791805726245</v>
      </c>
      <c r="H1076">
        <v>8.8268031002487497</v>
      </c>
      <c r="I1076">
        <v>97.874894871324898</v>
      </c>
      <c r="J1076">
        <v>12.0490186696509</v>
      </c>
      <c r="K1076">
        <v>122.364974672081</v>
      </c>
      <c r="L1076">
        <v>95.605173718811997</v>
      </c>
      <c r="M1076">
        <v>66.605321682158305</v>
      </c>
      <c r="N1076">
        <v>0.311292693863711</v>
      </c>
      <c r="O1076">
        <v>24.264376400298701</v>
      </c>
      <c r="P1076">
        <v>159.19473480449</v>
      </c>
    </row>
    <row r="1077" spans="1:17" hidden="1" x14ac:dyDescent="0.3">
      <c r="A1077" t="s">
        <v>2311</v>
      </c>
      <c r="B1077" t="s">
        <v>2312</v>
      </c>
      <c r="C1077" t="s">
        <v>3159</v>
      </c>
      <c r="D1077" t="s">
        <v>72</v>
      </c>
      <c r="E1077">
        <v>2350.88149251</v>
      </c>
      <c r="F1077">
        <v>854.95</v>
      </c>
      <c r="G1077">
        <v>68.585352627133801</v>
      </c>
      <c r="H1077">
        <v>7.6335931401433097</v>
      </c>
      <c r="I1077">
        <v>-5.7928386665380103</v>
      </c>
      <c r="J1077">
        <v>3.7592440025290599</v>
      </c>
      <c r="K1077">
        <v>854.91513005611398</v>
      </c>
      <c r="L1077">
        <v>814.85398554403503</v>
      </c>
      <c r="M1077">
        <v>63.309355055330798</v>
      </c>
      <c r="N1077">
        <v>1.0385129058147</v>
      </c>
      <c r="O1077">
        <v>27.925609684776799</v>
      </c>
      <c r="P1077">
        <v>91.071628114873107</v>
      </c>
      <c r="Q1077">
        <v>9.8139196525155001E-2</v>
      </c>
    </row>
    <row r="1078" spans="1:17" hidden="1" x14ac:dyDescent="0.3">
      <c r="A1078" t="s">
        <v>2313</v>
      </c>
      <c r="B1078" t="s">
        <v>2314</v>
      </c>
      <c r="C1078" t="s">
        <v>3159</v>
      </c>
      <c r="D1078" t="s">
        <v>46</v>
      </c>
      <c r="E1078">
        <v>2345.8177000750002</v>
      </c>
      <c r="F1078">
        <v>2163.25</v>
      </c>
      <c r="G1078">
        <v>-5.9032017099912402</v>
      </c>
      <c r="H1078">
        <v>-4.9337413208667899E-2</v>
      </c>
      <c r="I1078">
        <v>-25.082779091309799</v>
      </c>
      <c r="J1078">
        <v>1.50125034602055</v>
      </c>
      <c r="K1078">
        <v>2334.4234945021499</v>
      </c>
      <c r="L1078">
        <v>2481.3760674514101</v>
      </c>
      <c r="M1078">
        <v>53.897039514570302</v>
      </c>
      <c r="N1078">
        <v>1.03316976354241</v>
      </c>
      <c r="O1078">
        <v>71.404137293424199</v>
      </c>
      <c r="P1078">
        <v>21.5343127615944</v>
      </c>
      <c r="Q1078">
        <v>6.3337081645329002E-2</v>
      </c>
    </row>
    <row r="1079" spans="1:17" hidden="1" x14ac:dyDescent="0.3">
      <c r="A1079" t="s">
        <v>2315</v>
      </c>
      <c r="B1079" t="s">
        <v>2316</v>
      </c>
      <c r="C1079" t="s">
        <v>3159</v>
      </c>
      <c r="D1079" t="s">
        <v>256</v>
      </c>
      <c r="E1079">
        <v>2344.7428283700001</v>
      </c>
      <c r="F1079">
        <v>426.9</v>
      </c>
      <c r="G1079">
        <v>72.7589271014091</v>
      </c>
      <c r="H1079">
        <v>5.7943507100427603</v>
      </c>
      <c r="I1079">
        <v>114.83405334275299</v>
      </c>
      <c r="J1079">
        <v>0.86022948376075603</v>
      </c>
      <c r="K1079">
        <v>411.28848719188898</v>
      </c>
      <c r="M1079">
        <v>51.150497162971398</v>
      </c>
      <c r="N1079">
        <v>0.55526072999017095</v>
      </c>
      <c r="O1079">
        <v>13.5628952916373</v>
      </c>
      <c r="P1079">
        <v>156.01199400299799</v>
      </c>
    </row>
    <row r="1080" spans="1:17" hidden="1" x14ac:dyDescent="0.3">
      <c r="A1080" t="s">
        <v>2317</v>
      </c>
      <c r="B1080" t="s">
        <v>2318</v>
      </c>
      <c r="C1080" t="s">
        <v>3159</v>
      </c>
      <c r="D1080" t="s">
        <v>2319</v>
      </c>
      <c r="E1080">
        <v>2327.5122247449999</v>
      </c>
      <c r="F1080">
        <v>4713.6499999999996</v>
      </c>
      <c r="G1080">
        <v>40.375767539130301</v>
      </c>
      <c r="H1080">
        <v>-5.4214891198651003</v>
      </c>
      <c r="I1080">
        <v>23.471780848941901</v>
      </c>
      <c r="J1080">
        <v>-6.8791267095926001</v>
      </c>
      <c r="K1080">
        <v>5145.3476313191104</v>
      </c>
      <c r="L1080">
        <v>4636.6556187052802</v>
      </c>
      <c r="M1080">
        <v>34.114346946976298</v>
      </c>
      <c r="N1080">
        <v>0.94891084469248199</v>
      </c>
      <c r="O1080">
        <v>36.688129156810497</v>
      </c>
      <c r="P1080">
        <v>61.981099656357301</v>
      </c>
      <c r="Q1080">
        <v>0.14206381079718999</v>
      </c>
    </row>
    <row r="1081" spans="1:17" hidden="1" x14ac:dyDescent="0.3">
      <c r="A1081" t="s">
        <v>2320</v>
      </c>
      <c r="B1081" t="s">
        <v>2321</v>
      </c>
      <c r="C1081" t="s">
        <v>3159</v>
      </c>
      <c r="D1081" t="s">
        <v>188</v>
      </c>
      <c r="E1081">
        <v>2321.0814</v>
      </c>
      <c r="F1081">
        <v>206.87</v>
      </c>
      <c r="G1081">
        <v>35.053475155816798</v>
      </c>
      <c r="H1081">
        <v>26.1252466901886</v>
      </c>
      <c r="I1081">
        <v>58.921754401363998</v>
      </c>
      <c r="J1081">
        <v>4.9873908448591502</v>
      </c>
      <c r="K1081">
        <v>189.75384066601299</v>
      </c>
      <c r="L1081">
        <v>165.871928357858</v>
      </c>
      <c r="M1081">
        <v>58.874448040165603</v>
      </c>
      <c r="N1081">
        <v>2.2805757217748099</v>
      </c>
      <c r="O1081">
        <v>8.0195291729105307</v>
      </c>
      <c r="P1081">
        <v>84.705357142857096</v>
      </c>
      <c r="Q1081">
        <v>3.4226247862235E-2</v>
      </c>
    </row>
    <row r="1082" spans="1:17" hidden="1" x14ac:dyDescent="0.3">
      <c r="A1082" t="s">
        <v>2322</v>
      </c>
      <c r="B1082" t="s">
        <v>2323</v>
      </c>
      <c r="C1082" t="s">
        <v>3159</v>
      </c>
      <c r="D1082" t="s">
        <v>249</v>
      </c>
      <c r="E1082">
        <v>2314.8391871849999</v>
      </c>
      <c r="F1082">
        <v>1550.85</v>
      </c>
      <c r="G1082">
        <v>-9.5939263934306993</v>
      </c>
      <c r="H1082">
        <v>0.69213097397411105</v>
      </c>
      <c r="I1082">
        <v>-8.7541420820446998</v>
      </c>
      <c r="J1082">
        <v>0.62390546867568797</v>
      </c>
      <c r="K1082">
        <v>1621.4766443593801</v>
      </c>
      <c r="L1082">
        <v>1677.4882103098901</v>
      </c>
      <c r="M1082">
        <v>60.3579062159438</v>
      </c>
      <c r="N1082">
        <v>1.05409507525644</v>
      </c>
      <c r="O1082">
        <v>37.176387142534701</v>
      </c>
      <c r="P1082">
        <v>18.385496183206101</v>
      </c>
      <c r="Q1082">
        <v>2.4627377339127E-2</v>
      </c>
    </row>
    <row r="1083" spans="1:17" hidden="1" x14ac:dyDescent="0.3">
      <c r="A1083" t="s">
        <v>2324</v>
      </c>
      <c r="B1083" t="s">
        <v>2325</v>
      </c>
      <c r="C1083" t="s">
        <v>3159</v>
      </c>
      <c r="D1083" t="s">
        <v>1047</v>
      </c>
      <c r="E1083">
        <v>2311.6180119999999</v>
      </c>
      <c r="F1083">
        <v>1013.05</v>
      </c>
      <c r="G1083">
        <v>13.4756568438111</v>
      </c>
      <c r="H1083">
        <v>18.936812683694502</v>
      </c>
      <c r="I1083">
        <v>29.687253542324601</v>
      </c>
      <c r="J1083">
        <v>11.151256347770699</v>
      </c>
      <c r="K1083">
        <v>967.10084422983903</v>
      </c>
      <c r="L1083">
        <v>901.68907532302501</v>
      </c>
      <c r="M1083">
        <v>71.857380145769596</v>
      </c>
      <c r="N1083">
        <v>1.107613290977</v>
      </c>
      <c r="O1083">
        <v>31.780267509007398</v>
      </c>
      <c r="P1083">
        <v>57.6608824216014</v>
      </c>
      <c r="Q1083">
        <v>3.3083807284081002E-2</v>
      </c>
    </row>
    <row r="1084" spans="1:17" hidden="1" x14ac:dyDescent="0.3">
      <c r="A1084" t="s">
        <v>2326</v>
      </c>
      <c r="B1084" t="s">
        <v>2327</v>
      </c>
      <c r="C1084" t="s">
        <v>3159</v>
      </c>
      <c r="D1084" t="s">
        <v>1954</v>
      </c>
      <c r="E1084">
        <v>2301.2445631199998</v>
      </c>
      <c r="F1084">
        <v>794.05</v>
      </c>
      <c r="G1084">
        <v>-23.845108296361001</v>
      </c>
      <c r="H1084">
        <v>30.223980519603501</v>
      </c>
      <c r="I1084">
        <v>12.495822476147</v>
      </c>
      <c r="J1084">
        <v>0.58033623196212503</v>
      </c>
      <c r="K1084">
        <v>686.83498326700203</v>
      </c>
      <c r="L1084">
        <v>654.45496144732101</v>
      </c>
      <c r="M1084">
        <v>68.3515720059644</v>
      </c>
      <c r="N1084">
        <v>1.58446667233228</v>
      </c>
      <c r="O1084">
        <v>15.2320382847427</v>
      </c>
      <c r="P1084">
        <v>52.701923076923002</v>
      </c>
      <c r="Q1084">
        <v>0.17151066274093901</v>
      </c>
    </row>
    <row r="1085" spans="1:17" hidden="1" x14ac:dyDescent="0.3">
      <c r="A1085" t="s">
        <v>2328</v>
      </c>
      <c r="B1085" t="s">
        <v>2329</v>
      </c>
      <c r="C1085" t="s">
        <v>3159</v>
      </c>
      <c r="D1085" t="s">
        <v>169</v>
      </c>
      <c r="E1085">
        <v>2290.1103750000002</v>
      </c>
      <c r="F1085">
        <v>2295.85</v>
      </c>
      <c r="G1085">
        <v>-19.1850480158677</v>
      </c>
      <c r="H1085">
        <v>15.726569792298401</v>
      </c>
      <c r="I1085">
        <v>10.0606991948583</v>
      </c>
      <c r="J1085">
        <v>3.6278939516361199</v>
      </c>
      <c r="K1085">
        <v>2094.2783161654602</v>
      </c>
      <c r="L1085">
        <v>2081.34430726244</v>
      </c>
      <c r="M1085">
        <v>70.741576086619403</v>
      </c>
      <c r="N1085">
        <v>0.92750920687584404</v>
      </c>
      <c r="O1085">
        <v>21.0314262691377</v>
      </c>
      <c r="P1085">
        <v>35.849112426035497</v>
      </c>
      <c r="Q1085">
        <v>0.14345231097337399</v>
      </c>
    </row>
    <row r="1086" spans="1:17" hidden="1" x14ac:dyDescent="0.3">
      <c r="A1086" t="s">
        <v>2330</v>
      </c>
      <c r="B1086" t="s">
        <v>2331</v>
      </c>
      <c r="C1086" t="s">
        <v>3159</v>
      </c>
      <c r="D1086" t="s">
        <v>574</v>
      </c>
      <c r="E1086">
        <v>2285.3429999999998</v>
      </c>
      <c r="F1086">
        <v>406.5</v>
      </c>
      <c r="G1086">
        <v>-8.0530930636487792</v>
      </c>
      <c r="H1086">
        <v>6.6130082603542002</v>
      </c>
      <c r="I1086">
        <v>18.2343121527127</v>
      </c>
      <c r="J1086">
        <v>6.8657980789893402</v>
      </c>
      <c r="K1086">
        <v>397.97983747558698</v>
      </c>
      <c r="L1086">
        <v>376.38179786025398</v>
      </c>
      <c r="M1086">
        <v>62.124612925197503</v>
      </c>
      <c r="N1086">
        <v>1.1441769089346601</v>
      </c>
      <c r="O1086">
        <v>16.6051660516605</v>
      </c>
      <c r="P1086">
        <v>38.737201365187701</v>
      </c>
      <c r="Q1086">
        <v>4.7233390581603002E-2</v>
      </c>
    </row>
    <row r="1087" spans="1:17" hidden="1" x14ac:dyDescent="0.3">
      <c r="A1087" t="s">
        <v>2332</v>
      </c>
      <c r="B1087" t="s">
        <v>2333</v>
      </c>
      <c r="C1087" t="s">
        <v>3159</v>
      </c>
      <c r="D1087" t="s">
        <v>403</v>
      </c>
      <c r="E1087">
        <v>2284.9862712099998</v>
      </c>
      <c r="F1087">
        <v>687.65</v>
      </c>
      <c r="G1087">
        <v>-40.526556549683903</v>
      </c>
      <c r="H1087">
        <v>1.97255098650097</v>
      </c>
      <c r="I1087">
        <v>-16.3111085228939</v>
      </c>
      <c r="J1087">
        <v>-0.23497820838979899</v>
      </c>
      <c r="K1087">
        <v>717.23163948095498</v>
      </c>
      <c r="L1087">
        <v>783.37160194706303</v>
      </c>
      <c r="M1087">
        <v>51.956524688331697</v>
      </c>
      <c r="N1087">
        <v>0.74618471207303605</v>
      </c>
      <c r="O1087">
        <v>36.6538209845124</v>
      </c>
      <c r="P1087">
        <v>4.6651445966514302</v>
      </c>
      <c r="Q1087">
        <v>-4.7228456394458003E-2</v>
      </c>
    </row>
    <row r="1088" spans="1:17" hidden="1" x14ac:dyDescent="0.3">
      <c r="A1088" t="s">
        <v>2334</v>
      </c>
      <c r="B1088" t="s">
        <v>2335</v>
      </c>
      <c r="C1088" t="s">
        <v>3159</v>
      </c>
      <c r="D1088" t="s">
        <v>491</v>
      </c>
      <c r="E1088">
        <v>2276.2080000000001</v>
      </c>
      <c r="F1088">
        <v>129.33000000000001</v>
      </c>
      <c r="G1088">
        <v>73.150540160069994</v>
      </c>
      <c r="H1088">
        <v>1.46976214017457</v>
      </c>
      <c r="I1088">
        <v>-5.26517760997256</v>
      </c>
      <c r="J1088">
        <v>-3.7602485717283498</v>
      </c>
      <c r="K1088">
        <v>136.89366509670501</v>
      </c>
      <c r="L1088">
        <v>125.07749587449</v>
      </c>
      <c r="M1088">
        <v>51.249517541019301</v>
      </c>
      <c r="N1088">
        <v>0.65132707259058098</v>
      </c>
      <c r="O1088">
        <v>44.204747545039801</v>
      </c>
      <c r="P1088">
        <v>118.27848101265801</v>
      </c>
      <c r="Q1088">
        <v>3.7796906090526002E-2</v>
      </c>
    </row>
    <row r="1089" spans="1:17" x14ac:dyDescent="0.3">
      <c r="A1089" t="s">
        <v>2336</v>
      </c>
      <c r="B1089" t="s">
        <v>2337</v>
      </c>
      <c r="C1089" t="s">
        <v>3155</v>
      </c>
      <c r="D1089" t="s">
        <v>448</v>
      </c>
      <c r="E1089">
        <v>2267.34528864</v>
      </c>
      <c r="F1089">
        <v>427.2</v>
      </c>
      <c r="G1089">
        <v>-41.538308639750099</v>
      </c>
      <c r="H1089">
        <v>-2.8166542080649299E-2</v>
      </c>
      <c r="I1089">
        <v>-18.725366961898001</v>
      </c>
      <c r="J1089">
        <v>-3.22455572127748</v>
      </c>
      <c r="K1089">
        <v>447.79175262400298</v>
      </c>
      <c r="L1089">
        <v>476.785919114276</v>
      </c>
      <c r="M1089">
        <v>47.2945012363488</v>
      </c>
      <c r="N1089">
        <v>0.34963036185047103</v>
      </c>
      <c r="O1089">
        <v>36.235955056179698</v>
      </c>
      <c r="P1089">
        <v>5.1181102362204802</v>
      </c>
      <c r="Q1089">
        <v>-2.1246333059696001E-2</v>
      </c>
    </row>
    <row r="1090" spans="1:17" hidden="1" x14ac:dyDescent="0.3">
      <c r="A1090" t="s">
        <v>2338</v>
      </c>
      <c r="B1090" t="s">
        <v>2339</v>
      </c>
      <c r="C1090" t="s">
        <v>3159</v>
      </c>
      <c r="D1090" t="s">
        <v>371</v>
      </c>
      <c r="E1090">
        <v>2244.4092144000001</v>
      </c>
      <c r="F1090">
        <v>921</v>
      </c>
      <c r="G1090">
        <v>-5.4160754601443104</v>
      </c>
      <c r="H1090">
        <v>8.8547293675298597</v>
      </c>
      <c r="I1090">
        <v>28.8603163977909</v>
      </c>
      <c r="J1090">
        <v>3.1597096067103001</v>
      </c>
      <c r="K1090">
        <v>913.56626954612295</v>
      </c>
      <c r="L1090">
        <v>848.48947568724805</v>
      </c>
      <c r="M1090">
        <v>48.884676610845297</v>
      </c>
      <c r="N1090">
        <v>1.32037278438268</v>
      </c>
      <c r="O1090">
        <v>25.0814332247556</v>
      </c>
      <c r="P1090">
        <v>42.912561098611199</v>
      </c>
      <c r="Q1090">
        <v>-3.5713634823378998E-2</v>
      </c>
    </row>
    <row r="1091" spans="1:17" hidden="1" x14ac:dyDescent="0.3">
      <c r="A1091" t="s">
        <v>2340</v>
      </c>
      <c r="B1091" t="s">
        <v>2341</v>
      </c>
      <c r="C1091" t="s">
        <v>3159</v>
      </c>
      <c r="D1091" t="s">
        <v>117</v>
      </c>
      <c r="E1091">
        <v>2240.6868624119902</v>
      </c>
      <c r="F1091">
        <v>42.27</v>
      </c>
      <c r="G1091">
        <v>-14.817690557211799</v>
      </c>
      <c r="H1091">
        <v>6.1250017273963104</v>
      </c>
      <c r="I1091">
        <v>11.452602551081601</v>
      </c>
      <c r="J1091">
        <v>-5.7209652991668296</v>
      </c>
      <c r="K1091">
        <v>45.8426931237274</v>
      </c>
      <c r="L1091">
        <v>43.701092602501298</v>
      </c>
      <c r="M1091">
        <v>44.135555706220501</v>
      </c>
      <c r="N1091">
        <v>0.485558581547261</v>
      </c>
      <c r="O1091">
        <v>39.342323160633903</v>
      </c>
      <c r="P1091">
        <v>37.777053455019498</v>
      </c>
      <c r="Q1091">
        <v>0.109421693883216</v>
      </c>
    </row>
    <row r="1092" spans="1:17" hidden="1" x14ac:dyDescent="0.3">
      <c r="A1092" t="s">
        <v>2342</v>
      </c>
      <c r="B1092" t="s">
        <v>2343</v>
      </c>
      <c r="C1092" t="s">
        <v>3159</v>
      </c>
      <c r="D1092" t="s">
        <v>491</v>
      </c>
      <c r="E1092">
        <v>2239.212179396</v>
      </c>
      <c r="F1092">
        <v>244.04</v>
      </c>
      <c r="G1092">
        <v>-30.015725022946999</v>
      </c>
      <c r="H1092">
        <v>6.5072352630244596</v>
      </c>
      <c r="I1092">
        <v>-12.9104363339593</v>
      </c>
      <c r="J1092">
        <v>1.5766019026140199</v>
      </c>
      <c r="K1092">
        <v>242.58217850765399</v>
      </c>
      <c r="L1092">
        <v>252.04633136980701</v>
      </c>
      <c r="M1092">
        <v>63.475064048275399</v>
      </c>
      <c r="N1092">
        <v>0.39793431741061502</v>
      </c>
      <c r="O1092">
        <v>29.8967382396328</v>
      </c>
      <c r="P1092">
        <v>14.5727699530516</v>
      </c>
      <c r="Q1092">
        <v>1.0382585177224001E-2</v>
      </c>
    </row>
    <row r="1093" spans="1:17" hidden="1" x14ac:dyDescent="0.3">
      <c r="A1093" t="s">
        <v>2344</v>
      </c>
      <c r="B1093" t="s">
        <v>2345</v>
      </c>
      <c r="C1093" t="s">
        <v>3159</v>
      </c>
      <c r="D1093" t="s">
        <v>527</v>
      </c>
      <c r="E1093">
        <v>2232.3683060650001</v>
      </c>
      <c r="F1093">
        <v>921.35</v>
      </c>
      <c r="G1093">
        <v>108.303837569192</v>
      </c>
      <c r="H1093">
        <v>39.716280302144298</v>
      </c>
      <c r="I1093">
        <v>56.733429008388804</v>
      </c>
      <c r="J1093">
        <v>3.9988798082149102</v>
      </c>
      <c r="K1093">
        <v>726.28341277880304</v>
      </c>
      <c r="L1093">
        <v>575.93835521666097</v>
      </c>
      <c r="M1093">
        <v>62.262665409121396</v>
      </c>
      <c r="N1093">
        <v>0.75912287735820305</v>
      </c>
      <c r="O1093">
        <v>5.8609648884788701</v>
      </c>
      <c r="P1093">
        <v>172.95215523626101</v>
      </c>
      <c r="Q1093">
        <v>0.192200611864253</v>
      </c>
    </row>
    <row r="1094" spans="1:17" hidden="1" x14ac:dyDescent="0.3">
      <c r="A1094" t="s">
        <v>2346</v>
      </c>
      <c r="B1094" t="s">
        <v>2347</v>
      </c>
      <c r="C1094" t="s">
        <v>3159</v>
      </c>
      <c r="D1094" t="s">
        <v>139</v>
      </c>
      <c r="E1094">
        <v>2228.50156036</v>
      </c>
      <c r="F1094">
        <v>21650</v>
      </c>
      <c r="G1094">
        <v>563.69867377717696</v>
      </c>
      <c r="H1094">
        <v>27.319743336234101</v>
      </c>
      <c r="I1094">
        <v>226.49382633881001</v>
      </c>
      <c r="J1094">
        <v>-10.1253372457144</v>
      </c>
      <c r="K1094">
        <v>20574.564031193699</v>
      </c>
      <c r="L1094">
        <v>13416.767651530899</v>
      </c>
      <c r="M1094">
        <v>45.694490658561698</v>
      </c>
      <c r="N1094">
        <v>0.468381044800258</v>
      </c>
      <c r="O1094">
        <v>28.290993071593501</v>
      </c>
      <c r="P1094">
        <v>673.21428571428498</v>
      </c>
      <c r="Q1094">
        <v>0.16346489311823301</v>
      </c>
    </row>
    <row r="1095" spans="1:17" hidden="1" x14ac:dyDescent="0.3">
      <c r="A1095" t="s">
        <v>2348</v>
      </c>
      <c r="B1095" t="s">
        <v>2349</v>
      </c>
      <c r="C1095" t="s">
        <v>3159</v>
      </c>
      <c r="D1095" t="s">
        <v>995</v>
      </c>
      <c r="E1095">
        <v>2224.8308249900001</v>
      </c>
      <c r="F1095">
        <v>854.05</v>
      </c>
      <c r="G1095">
        <v>274.24652988947599</v>
      </c>
      <c r="H1095">
        <v>5.4316025370465599</v>
      </c>
      <c r="I1095">
        <v>137.08146622075</v>
      </c>
      <c r="J1095">
        <v>-3.1646569511022</v>
      </c>
      <c r="K1095">
        <v>912.62334960355895</v>
      </c>
      <c r="L1095">
        <v>680.14083424813396</v>
      </c>
      <c r="M1095">
        <v>40.103100862509301</v>
      </c>
      <c r="N1095">
        <v>0.45914784745819898</v>
      </c>
      <c r="O1095">
        <v>39.336104443533699</v>
      </c>
      <c r="P1095">
        <v>346.62047326447902</v>
      </c>
    </row>
    <row r="1096" spans="1:17" hidden="1" x14ac:dyDescent="0.3">
      <c r="A1096" t="s">
        <v>2350</v>
      </c>
      <c r="B1096" t="s">
        <v>2351</v>
      </c>
      <c r="C1096" t="s">
        <v>3159</v>
      </c>
      <c r="D1096" t="s">
        <v>193</v>
      </c>
      <c r="E1096">
        <v>2221.9792344000002</v>
      </c>
      <c r="F1096">
        <v>82.8</v>
      </c>
      <c r="G1096">
        <v>76.695438932767303</v>
      </c>
      <c r="H1096">
        <v>17.1735380640452</v>
      </c>
      <c r="I1096">
        <v>-18.277567469732201</v>
      </c>
      <c r="J1096">
        <v>-3.73541492153824</v>
      </c>
      <c r="K1096">
        <v>82.931104168963799</v>
      </c>
      <c r="L1096">
        <v>82.791474692663101</v>
      </c>
      <c r="M1096">
        <v>45.783279268618898</v>
      </c>
      <c r="N1096">
        <v>0.78389913881235795</v>
      </c>
      <c r="O1096">
        <v>69.082125603864696</v>
      </c>
      <c r="P1096">
        <v>105.45905707196</v>
      </c>
      <c r="Q1096">
        <v>0.187615833801279</v>
      </c>
    </row>
    <row r="1097" spans="1:17" hidden="1" x14ac:dyDescent="0.3">
      <c r="A1097" t="s">
        <v>2352</v>
      </c>
      <c r="B1097" t="s">
        <v>2353</v>
      </c>
      <c r="C1097" t="s">
        <v>3159</v>
      </c>
      <c r="D1097" t="s">
        <v>221</v>
      </c>
      <c r="E1097">
        <v>2218.0530230999998</v>
      </c>
      <c r="F1097">
        <v>399.1</v>
      </c>
      <c r="G1097">
        <v>-11.2645563490843</v>
      </c>
      <c r="H1097">
        <v>1.6210328138332999</v>
      </c>
      <c r="I1097">
        <v>2.5864121742255102</v>
      </c>
      <c r="J1097">
        <v>-1.4296564664651901</v>
      </c>
      <c r="K1097">
        <v>410.285334184725</v>
      </c>
      <c r="L1097">
        <v>404.37334414105698</v>
      </c>
      <c r="M1097">
        <v>51.125764232833802</v>
      </c>
      <c r="N1097">
        <v>0.58131325129300904</v>
      </c>
      <c r="O1097">
        <v>22.525682786269002</v>
      </c>
      <c r="P1097">
        <v>27.4876217856572</v>
      </c>
      <c r="Q1097">
        <v>4.1584524656014997E-2</v>
      </c>
    </row>
    <row r="1098" spans="1:17" hidden="1" x14ac:dyDescent="0.3">
      <c r="A1098" t="s">
        <v>2354</v>
      </c>
      <c r="B1098" t="s">
        <v>2355</v>
      </c>
      <c r="C1098" t="s">
        <v>3159</v>
      </c>
      <c r="D1098" t="s">
        <v>757</v>
      </c>
      <c r="E1098">
        <v>2215.6437803640001</v>
      </c>
      <c r="F1098">
        <v>19.510000000000002</v>
      </c>
      <c r="G1098">
        <v>-29.174236976528199</v>
      </c>
      <c r="H1098">
        <v>-2.0038420610415701</v>
      </c>
      <c r="I1098">
        <v>15.875134845436801</v>
      </c>
      <c r="J1098">
        <v>-2.93329443736144</v>
      </c>
      <c r="K1098">
        <v>19.737381179575301</v>
      </c>
      <c r="L1098">
        <v>18.9001258390917</v>
      </c>
      <c r="M1098">
        <v>53.912814403455201</v>
      </c>
      <c r="N1098">
        <v>0.16251105990048101</v>
      </c>
      <c r="O1098">
        <v>40.9533572526909</v>
      </c>
      <c r="P1098">
        <v>38.270729978738501</v>
      </c>
      <c r="Q1098">
        <v>8.1197074368414002E-2</v>
      </c>
    </row>
    <row r="1099" spans="1:17" hidden="1" x14ac:dyDescent="0.3">
      <c r="A1099" t="s">
        <v>2356</v>
      </c>
      <c r="B1099" t="s">
        <v>2357</v>
      </c>
      <c r="C1099" t="s">
        <v>3159</v>
      </c>
      <c r="D1099" t="s">
        <v>292</v>
      </c>
      <c r="E1099">
        <v>2211.7207699999999</v>
      </c>
      <c r="F1099">
        <v>2047.7</v>
      </c>
      <c r="G1099">
        <v>20.559993628910998</v>
      </c>
      <c r="H1099">
        <v>19.119325920920001</v>
      </c>
      <c r="I1099">
        <v>56.140149391426</v>
      </c>
      <c r="J1099">
        <v>-2.3107293409591301</v>
      </c>
      <c r="K1099">
        <v>1831.35642464999</v>
      </c>
      <c r="L1099">
        <v>1551.2377021080399</v>
      </c>
      <c r="N1099">
        <v>0.71211162994480304</v>
      </c>
      <c r="O1099">
        <v>9.3275382136055001</v>
      </c>
      <c r="P1099">
        <v>103.751243781094</v>
      </c>
    </row>
    <row r="1100" spans="1:17" hidden="1" x14ac:dyDescent="0.3">
      <c r="A1100" t="s">
        <v>2358</v>
      </c>
      <c r="B1100" t="s">
        <v>2359</v>
      </c>
      <c r="C1100" t="s">
        <v>3159</v>
      </c>
      <c r="D1100" t="s">
        <v>496</v>
      </c>
      <c r="E1100">
        <v>2211.6147627</v>
      </c>
      <c r="F1100">
        <v>2599.8000000000002</v>
      </c>
      <c r="G1100">
        <v>51.298336399142698</v>
      </c>
      <c r="H1100">
        <v>19.4285768326252</v>
      </c>
      <c r="I1100">
        <v>40.256224239655197</v>
      </c>
      <c r="J1100">
        <v>4.8258641208712998</v>
      </c>
      <c r="K1100">
        <v>2455.2266485544501</v>
      </c>
      <c r="L1100">
        <v>2211.2612130276798</v>
      </c>
      <c r="M1100">
        <v>60.191166225110003</v>
      </c>
      <c r="N1100">
        <v>0.88495712614355004</v>
      </c>
      <c r="O1100">
        <v>29.971536272020899</v>
      </c>
      <c r="P1100">
        <v>101.090613760297</v>
      </c>
      <c r="Q1100">
        <v>-5.2841189900750003E-3</v>
      </c>
    </row>
    <row r="1101" spans="1:17" hidden="1" x14ac:dyDescent="0.3">
      <c r="A1101" t="s">
        <v>2360</v>
      </c>
      <c r="B1101" t="s">
        <v>2361</v>
      </c>
      <c r="C1101" t="s">
        <v>3159</v>
      </c>
      <c r="D1101" t="s">
        <v>51</v>
      </c>
      <c r="E1101">
        <v>2209.4179829999998</v>
      </c>
      <c r="F1101">
        <v>254.65</v>
      </c>
      <c r="G1101">
        <v>90.046920077190194</v>
      </c>
      <c r="H1101">
        <v>-7.5018819755105701</v>
      </c>
      <c r="I1101">
        <v>16.865913341342502</v>
      </c>
      <c r="J1101">
        <v>-0.75981194498184901</v>
      </c>
      <c r="K1101">
        <v>295.20321287234702</v>
      </c>
      <c r="L1101">
        <v>255.79496571181201</v>
      </c>
      <c r="M1101">
        <v>46.954932855562802</v>
      </c>
      <c r="N1101">
        <v>0.52184555543571198</v>
      </c>
      <c r="O1101">
        <v>56.292951109365703</v>
      </c>
      <c r="P1101">
        <v>124.757281553398</v>
      </c>
      <c r="Q1101">
        <v>6.8527787206978996E-2</v>
      </c>
    </row>
    <row r="1102" spans="1:17" hidden="1" x14ac:dyDescent="0.3">
      <c r="A1102" t="s">
        <v>2362</v>
      </c>
      <c r="B1102" t="s">
        <v>2363</v>
      </c>
      <c r="C1102" t="s">
        <v>3159</v>
      </c>
      <c r="D1102" t="s">
        <v>1142</v>
      </c>
      <c r="E1102">
        <v>2206.8393452999999</v>
      </c>
      <c r="F1102">
        <v>418.9</v>
      </c>
      <c r="G1102">
        <v>43.631373456724802</v>
      </c>
      <c r="H1102">
        <v>0.104278105525951</v>
      </c>
      <c r="I1102">
        <v>27.081401372396101</v>
      </c>
      <c r="J1102">
        <v>-2.5131753088884698</v>
      </c>
      <c r="K1102">
        <v>445.33694855164299</v>
      </c>
      <c r="L1102">
        <v>403.03823828844901</v>
      </c>
      <c r="M1102">
        <v>52.521035896045099</v>
      </c>
      <c r="N1102">
        <v>0.489931810716981</v>
      </c>
      <c r="O1102">
        <v>46.502745285270898</v>
      </c>
      <c r="P1102">
        <v>81.302748322873796</v>
      </c>
      <c r="Q1102">
        <v>7.6741656835337999E-2</v>
      </c>
    </row>
    <row r="1103" spans="1:17" hidden="1" x14ac:dyDescent="0.3">
      <c r="A1103" t="s">
        <v>2364</v>
      </c>
      <c r="B1103" t="s">
        <v>2365</v>
      </c>
      <c r="C1103" t="s">
        <v>3159</v>
      </c>
      <c r="D1103" t="s">
        <v>1006</v>
      </c>
      <c r="E1103">
        <v>2200.0525859999998</v>
      </c>
      <c r="F1103">
        <v>120.72</v>
      </c>
      <c r="G1103">
        <v>-15.3237848762517</v>
      </c>
      <c r="H1103">
        <v>-2.8150144634785801</v>
      </c>
      <c r="I1103">
        <v>0.42738576992036698</v>
      </c>
      <c r="J1103">
        <v>0.93585520858548299</v>
      </c>
      <c r="K1103">
        <v>121.14039675496601</v>
      </c>
      <c r="M1103">
        <v>65.850610604506201</v>
      </c>
      <c r="N1103">
        <v>0.42476250321586301</v>
      </c>
      <c r="O1103">
        <v>31.5440689198144</v>
      </c>
      <c r="P1103">
        <v>15.0262029537875</v>
      </c>
    </row>
    <row r="1104" spans="1:17" hidden="1" x14ac:dyDescent="0.3">
      <c r="A1104" t="s">
        <v>2366</v>
      </c>
      <c r="B1104" t="s">
        <v>2367</v>
      </c>
      <c r="C1104" t="s">
        <v>3159</v>
      </c>
      <c r="D1104" t="s">
        <v>448</v>
      </c>
      <c r="E1104">
        <v>2192.913947989</v>
      </c>
      <c r="F1104">
        <v>145.69</v>
      </c>
      <c r="G1104">
        <v>60.522984195805101</v>
      </c>
      <c r="H1104">
        <v>17.912753774062502</v>
      </c>
      <c r="I1104">
        <v>43.651545560545799</v>
      </c>
      <c r="J1104">
        <v>-1.1869600190285601</v>
      </c>
      <c r="K1104">
        <v>133.505430394455</v>
      </c>
      <c r="L1104">
        <v>120.169855164049</v>
      </c>
      <c r="M1104">
        <v>71.396796842520203</v>
      </c>
      <c r="N1104">
        <v>1.3166173466836799</v>
      </c>
      <c r="O1104">
        <v>12.8423364678426</v>
      </c>
      <c r="P1104">
        <v>99.575342465753394</v>
      </c>
      <c r="Q1104">
        <v>0.11361966853253</v>
      </c>
    </row>
    <row r="1105" spans="1:17" hidden="1" x14ac:dyDescent="0.3">
      <c r="A1105" t="s">
        <v>2368</v>
      </c>
      <c r="B1105" t="s">
        <v>2369</v>
      </c>
      <c r="C1105" t="s">
        <v>3159</v>
      </c>
      <c r="D1105" t="s">
        <v>657</v>
      </c>
      <c r="E1105">
        <v>2186.5121176950001</v>
      </c>
      <c r="F1105">
        <v>410.95</v>
      </c>
      <c r="G1105">
        <v>-35.239086215251497</v>
      </c>
      <c r="H1105">
        <v>2.2923347016197901</v>
      </c>
      <c r="I1105">
        <v>-5.0031240749811801</v>
      </c>
      <c r="J1105">
        <v>0.19307832211507001</v>
      </c>
      <c r="K1105">
        <v>419.69254619254798</v>
      </c>
      <c r="L1105">
        <v>456.78302173764098</v>
      </c>
      <c r="M1105">
        <v>60.599735352648999</v>
      </c>
      <c r="N1105">
        <v>1.3960189812491</v>
      </c>
      <c r="O1105">
        <v>39.773695096727103</v>
      </c>
      <c r="P1105">
        <v>8.7169312169312203</v>
      </c>
      <c r="Q1105">
        <v>-8.4189456630670997E-2</v>
      </c>
    </row>
    <row r="1106" spans="1:17" hidden="1" x14ac:dyDescent="0.3">
      <c r="A1106" t="s">
        <v>2370</v>
      </c>
      <c r="B1106" t="s">
        <v>2371</v>
      </c>
      <c r="C1106" t="s">
        <v>3159</v>
      </c>
      <c r="D1106" t="s">
        <v>51</v>
      </c>
      <c r="E1106">
        <v>2180.94745285</v>
      </c>
      <c r="F1106">
        <v>1043.5</v>
      </c>
      <c r="G1106">
        <v>126.019847690099</v>
      </c>
      <c r="H1106">
        <v>8.4528330284509501</v>
      </c>
      <c r="I1106">
        <v>65.385473621972096</v>
      </c>
      <c r="J1106">
        <v>2.5061164704580801</v>
      </c>
      <c r="K1106">
        <v>965.69694274115398</v>
      </c>
      <c r="L1106">
        <v>763.143092573275</v>
      </c>
      <c r="M1106">
        <v>57.4842343440734</v>
      </c>
      <c r="N1106">
        <v>1.13623604460187</v>
      </c>
      <c r="O1106">
        <v>14.8298993770963</v>
      </c>
      <c r="P1106">
        <v>160.80979755061199</v>
      </c>
      <c r="Q1106">
        <v>0.141595662442978</v>
      </c>
    </row>
    <row r="1107" spans="1:17" hidden="1" x14ac:dyDescent="0.3">
      <c r="A1107" t="s">
        <v>2372</v>
      </c>
      <c r="B1107" t="s">
        <v>2373</v>
      </c>
      <c r="C1107" t="s">
        <v>3159</v>
      </c>
      <c r="D1107" t="s">
        <v>371</v>
      </c>
      <c r="E1107">
        <v>2180.8523483499998</v>
      </c>
      <c r="F1107">
        <v>43.55</v>
      </c>
      <c r="G1107">
        <v>-53.264399243732001</v>
      </c>
      <c r="H1107">
        <v>10.6868040696872</v>
      </c>
      <c r="I1107">
        <v>-24.280090710486</v>
      </c>
      <c r="J1107">
        <v>4.9378943206704404</v>
      </c>
      <c r="K1107">
        <v>44.961433284319703</v>
      </c>
      <c r="L1107">
        <v>52.952971980864497</v>
      </c>
      <c r="M1107">
        <v>55.303146958415198</v>
      </c>
      <c r="N1107">
        <v>0.81700281723050805</v>
      </c>
      <c r="O1107">
        <v>92.996555683122807</v>
      </c>
      <c r="P1107">
        <v>11.324130879345599</v>
      </c>
    </row>
    <row r="1108" spans="1:17" hidden="1" x14ac:dyDescent="0.3">
      <c r="A1108" t="s">
        <v>2374</v>
      </c>
      <c r="B1108" t="s">
        <v>2375</v>
      </c>
      <c r="C1108" t="s">
        <v>3159</v>
      </c>
      <c r="D1108" t="s">
        <v>748</v>
      </c>
      <c r="E1108">
        <v>2180.653534008</v>
      </c>
      <c r="F1108">
        <v>266.23</v>
      </c>
      <c r="G1108">
        <v>1.4657398222618501</v>
      </c>
      <c r="H1108">
        <v>2.18105367549339</v>
      </c>
      <c r="I1108">
        <v>0.87150593159894296</v>
      </c>
      <c r="J1108">
        <v>1.2872051319753299</v>
      </c>
      <c r="K1108">
        <v>271.20314366259402</v>
      </c>
      <c r="L1108">
        <v>260.88596069161201</v>
      </c>
      <c r="M1108">
        <v>58.290846172297002</v>
      </c>
      <c r="N1108">
        <v>0.681895289376097</v>
      </c>
      <c r="O1108">
        <v>10.9191300754986</v>
      </c>
      <c r="P1108">
        <v>22.4947087512653</v>
      </c>
      <c r="Q1108">
        <v>3.2968413234804997E-2</v>
      </c>
    </row>
    <row r="1109" spans="1:17" hidden="1" x14ac:dyDescent="0.3">
      <c r="A1109" t="s">
        <v>2376</v>
      </c>
      <c r="B1109" t="s">
        <v>2377</v>
      </c>
      <c r="C1109" t="s">
        <v>3159</v>
      </c>
      <c r="D1109" t="s">
        <v>468</v>
      </c>
      <c r="E1109">
        <v>2180.51502342</v>
      </c>
      <c r="F1109">
        <v>497.7</v>
      </c>
      <c r="G1109">
        <v>-47.898980240315701</v>
      </c>
      <c r="H1109">
        <v>-0.54107088208801102</v>
      </c>
      <c r="I1109">
        <v>-28.763819139107</v>
      </c>
      <c r="J1109">
        <v>3.6350675906411198</v>
      </c>
      <c r="K1109">
        <v>530.75452821618399</v>
      </c>
      <c r="L1109">
        <v>598.50128608386501</v>
      </c>
      <c r="M1109">
        <v>53.920534837399202</v>
      </c>
      <c r="N1109">
        <v>0.72327863133762305</v>
      </c>
      <c r="O1109">
        <v>60.468153506128097</v>
      </c>
      <c r="P1109">
        <v>9.9403578528826895</v>
      </c>
      <c r="Q1109">
        <v>-5.4357032767985002E-2</v>
      </c>
    </row>
    <row r="1110" spans="1:17" hidden="1" x14ac:dyDescent="0.3">
      <c r="A1110" t="s">
        <v>2378</v>
      </c>
      <c r="B1110" t="s">
        <v>2379</v>
      </c>
      <c r="C1110" t="s">
        <v>3159</v>
      </c>
      <c r="D1110" t="s">
        <v>574</v>
      </c>
      <c r="E1110">
        <v>2177.4792186129998</v>
      </c>
      <c r="F1110">
        <v>173.17</v>
      </c>
      <c r="G1110">
        <v>-21.886163205569201</v>
      </c>
      <c r="H1110">
        <v>9.6049637025021095</v>
      </c>
      <c r="I1110">
        <v>30.0705555738618</v>
      </c>
      <c r="J1110">
        <v>4.0555511177126196</v>
      </c>
      <c r="K1110">
        <v>157.58566039341099</v>
      </c>
      <c r="L1110">
        <v>147.39558375088001</v>
      </c>
      <c r="M1110">
        <v>67.545577588223594</v>
      </c>
      <c r="N1110">
        <v>1.3297942548325099</v>
      </c>
      <c r="O1110">
        <v>8.5349656406998804</v>
      </c>
      <c r="P1110">
        <v>51.240174672488997</v>
      </c>
      <c r="Q1110">
        <v>-2.0644530827708001E-2</v>
      </c>
    </row>
    <row r="1111" spans="1:17" hidden="1" x14ac:dyDescent="0.3">
      <c r="A1111" t="s">
        <v>2380</v>
      </c>
      <c r="B1111" t="s">
        <v>2381</v>
      </c>
      <c r="C1111" t="s">
        <v>3159</v>
      </c>
      <c r="D1111" t="s">
        <v>425</v>
      </c>
      <c r="E1111">
        <v>2171.2497724999998</v>
      </c>
      <c r="F1111">
        <v>1268</v>
      </c>
      <c r="G1111">
        <v>108.148883934037</v>
      </c>
      <c r="H1111">
        <v>-6.3867091939087004</v>
      </c>
      <c r="I1111">
        <v>-1.9890344160518501</v>
      </c>
      <c r="J1111">
        <v>8.7773733652981694</v>
      </c>
      <c r="K1111">
        <v>1478.60283309587</v>
      </c>
      <c r="L1111">
        <v>1323.5887769569499</v>
      </c>
      <c r="M1111">
        <v>35.132427087790902</v>
      </c>
      <c r="N1111">
        <v>2.38149774753016</v>
      </c>
      <c r="O1111">
        <v>71.861198738170302</v>
      </c>
      <c r="P1111">
        <v>145.42727184747801</v>
      </c>
      <c r="Q1111">
        <v>0.233157030234762</v>
      </c>
    </row>
    <row r="1112" spans="1:17" hidden="1" x14ac:dyDescent="0.3">
      <c r="A1112" t="s">
        <v>2382</v>
      </c>
      <c r="B1112" t="s">
        <v>2383</v>
      </c>
      <c r="C1112" t="s">
        <v>3159</v>
      </c>
      <c r="D1112" t="s">
        <v>18</v>
      </c>
      <c r="E1112">
        <v>2170.654782138</v>
      </c>
      <c r="F1112">
        <v>221.79</v>
      </c>
      <c r="G1112">
        <v>-47.682412950020499</v>
      </c>
      <c r="H1112">
        <v>1.9983127161452801</v>
      </c>
      <c r="I1112">
        <v>3.9455881704784201</v>
      </c>
      <c r="J1112">
        <v>3.2977871425573499</v>
      </c>
      <c r="K1112">
        <v>216.598700147356</v>
      </c>
      <c r="L1112">
        <v>225.97795131218999</v>
      </c>
      <c r="M1112">
        <v>69.083954303442596</v>
      </c>
      <c r="N1112">
        <v>0.36284492989136602</v>
      </c>
      <c r="O1112">
        <v>55.124216601289497</v>
      </c>
      <c r="P1112">
        <v>21.5620718004933</v>
      </c>
    </row>
    <row r="1113" spans="1:17" hidden="1" x14ac:dyDescent="0.3">
      <c r="A1113" t="s">
        <v>2384</v>
      </c>
      <c r="B1113" t="s">
        <v>2385</v>
      </c>
      <c r="C1113" t="s">
        <v>3159</v>
      </c>
      <c r="D1113" t="s">
        <v>117</v>
      </c>
      <c r="E1113">
        <v>2169.3338603699999</v>
      </c>
      <c r="F1113">
        <v>314.14999999999998</v>
      </c>
      <c r="G1113">
        <v>-31.303862290451899</v>
      </c>
      <c r="H1113">
        <v>28.3166163430331</v>
      </c>
      <c r="I1113">
        <v>-10.7960412804482</v>
      </c>
      <c r="J1113">
        <v>4.0835014282716298</v>
      </c>
      <c r="K1113">
        <v>282.99586636050401</v>
      </c>
      <c r="M1113">
        <v>74.721317248316296</v>
      </c>
      <c r="N1113">
        <v>0.92461774604798996</v>
      </c>
      <c r="O1113">
        <v>27.327709692821799</v>
      </c>
      <c r="P1113">
        <v>39.250886524822597</v>
      </c>
    </row>
    <row r="1114" spans="1:17" hidden="1" x14ac:dyDescent="0.3">
      <c r="A1114" t="s">
        <v>2386</v>
      </c>
      <c r="B1114" t="s">
        <v>2387</v>
      </c>
      <c r="C1114" t="s">
        <v>3159</v>
      </c>
      <c r="D1114" t="s">
        <v>527</v>
      </c>
      <c r="E1114">
        <v>2167.4770559599901</v>
      </c>
      <c r="F1114">
        <v>70.53</v>
      </c>
      <c r="G1114">
        <v>-12.3898029282871</v>
      </c>
      <c r="H1114">
        <v>5.3296503754395497</v>
      </c>
      <c r="I1114">
        <v>-18.0488454499509</v>
      </c>
      <c r="J1114">
        <v>3.6277053073875498</v>
      </c>
      <c r="K1114">
        <v>74.271315143131602</v>
      </c>
      <c r="L1114">
        <v>75.973954865157694</v>
      </c>
      <c r="M1114">
        <v>61.0259289053079</v>
      </c>
      <c r="N1114">
        <v>0.29163575881555598</v>
      </c>
      <c r="O1114">
        <v>65.674181199489496</v>
      </c>
      <c r="P1114">
        <v>14.2186234817813</v>
      </c>
      <c r="Q1114">
        <v>0.149265252645394</v>
      </c>
    </row>
    <row r="1115" spans="1:17" hidden="1" x14ac:dyDescent="0.3">
      <c r="A1115" t="s">
        <v>2388</v>
      </c>
      <c r="B1115" t="s">
        <v>2389</v>
      </c>
      <c r="C1115" t="s">
        <v>3159</v>
      </c>
      <c r="D1115" t="s">
        <v>1368</v>
      </c>
      <c r="E1115">
        <v>2165.9690671200001</v>
      </c>
      <c r="F1115">
        <v>286.8</v>
      </c>
      <c r="G1115">
        <v>-27.720470641577599</v>
      </c>
      <c r="H1115">
        <v>5.207556996588</v>
      </c>
      <c r="I1115">
        <v>-12.338090666109601</v>
      </c>
      <c r="J1115">
        <v>3.2470216947902402</v>
      </c>
      <c r="K1115">
        <v>320.63682285663901</v>
      </c>
      <c r="L1115">
        <v>339.32415543579498</v>
      </c>
      <c r="M1115">
        <v>58.805761652139097</v>
      </c>
      <c r="N1115">
        <v>0.88643783081360294</v>
      </c>
      <c r="O1115">
        <v>57.548814504881399</v>
      </c>
      <c r="P1115">
        <v>10.648148148148101</v>
      </c>
      <c r="Q1115">
        <v>1.2794183705078E-2</v>
      </c>
    </row>
    <row r="1116" spans="1:17" hidden="1" x14ac:dyDescent="0.3">
      <c r="A1116" t="s">
        <v>2390</v>
      </c>
      <c r="B1116" t="s">
        <v>2391</v>
      </c>
      <c r="C1116" t="s">
        <v>3159</v>
      </c>
      <c r="D1116" t="s">
        <v>398</v>
      </c>
      <c r="E1116">
        <v>2164.8790727999999</v>
      </c>
      <c r="F1116">
        <v>744</v>
      </c>
      <c r="G1116">
        <v>-7.3409497872681104</v>
      </c>
      <c r="H1116">
        <v>-1.5348878126755601</v>
      </c>
      <c r="I1116">
        <v>26.3075217563321</v>
      </c>
      <c r="J1116">
        <v>1.5166381047711499</v>
      </c>
      <c r="K1116">
        <v>805.73882667931696</v>
      </c>
      <c r="L1116">
        <v>738.72964785170404</v>
      </c>
      <c r="M1116">
        <v>43.585175193988803</v>
      </c>
      <c r="N1116">
        <v>0.60491924732429703</v>
      </c>
      <c r="O1116">
        <v>45.732526881720403</v>
      </c>
      <c r="P1116">
        <v>59.793814432989599</v>
      </c>
      <c r="Q1116">
        <v>4.9663963908184998E-2</v>
      </c>
    </row>
    <row r="1117" spans="1:17" hidden="1" x14ac:dyDescent="0.3">
      <c r="A1117" t="s">
        <v>2392</v>
      </c>
      <c r="B1117" t="s">
        <v>2393</v>
      </c>
      <c r="C1117" t="s">
        <v>3159</v>
      </c>
      <c r="D1117" t="s">
        <v>256</v>
      </c>
      <c r="E1117">
        <v>2159.77541858</v>
      </c>
      <c r="F1117">
        <v>367.9</v>
      </c>
      <c r="G1117">
        <v>-41.0198658264081</v>
      </c>
      <c r="H1117">
        <v>-2.4017945048988998</v>
      </c>
      <c r="I1117">
        <v>-2.6981897982864602</v>
      </c>
      <c r="J1117">
        <v>1.28508782244056</v>
      </c>
      <c r="K1117">
        <v>400.879682848095</v>
      </c>
      <c r="L1117">
        <v>414.97647770643698</v>
      </c>
      <c r="M1117">
        <v>50.291653652617597</v>
      </c>
      <c r="N1117">
        <v>0.29345643765725099</v>
      </c>
      <c r="O1117">
        <v>46.153846153846096</v>
      </c>
      <c r="P1117">
        <v>11.1984282907662</v>
      </c>
      <c r="Q1117">
        <v>-3.1972809962498003E-2</v>
      </c>
    </row>
    <row r="1118" spans="1:17" hidden="1" x14ac:dyDescent="0.3">
      <c r="A1118" t="s">
        <v>2394</v>
      </c>
      <c r="B1118" t="s">
        <v>2395</v>
      </c>
      <c r="C1118" t="s">
        <v>3159</v>
      </c>
      <c r="D1118" t="s">
        <v>1282</v>
      </c>
      <c r="E1118">
        <v>2148.9302037500001</v>
      </c>
      <c r="F1118">
        <v>756.25</v>
      </c>
      <c r="G1118">
        <v>-32.9580710381206</v>
      </c>
      <c r="H1118">
        <v>2.5724390077929602</v>
      </c>
      <c r="I1118">
        <v>-9.2610623311632398</v>
      </c>
      <c r="J1118">
        <v>-2.3437472489770399</v>
      </c>
      <c r="K1118">
        <v>790.56690476070401</v>
      </c>
      <c r="L1118">
        <v>820.16938528950095</v>
      </c>
      <c r="M1118">
        <v>42.825886149893101</v>
      </c>
      <c r="N1118">
        <v>1.0063167154291599</v>
      </c>
      <c r="O1118">
        <v>52.191735537190098</v>
      </c>
      <c r="P1118">
        <v>4.9545486087016997</v>
      </c>
      <c r="Q1118">
        <v>-2.7826117540960999E-2</v>
      </c>
    </row>
    <row r="1119" spans="1:17" hidden="1" x14ac:dyDescent="0.3">
      <c r="A1119" t="s">
        <v>2396</v>
      </c>
      <c r="B1119" t="s">
        <v>2397</v>
      </c>
      <c r="C1119" t="s">
        <v>3159</v>
      </c>
      <c r="D1119" t="s">
        <v>224</v>
      </c>
      <c r="E1119">
        <v>2144.7046364749999</v>
      </c>
      <c r="F1119">
        <v>342.05</v>
      </c>
      <c r="G1119">
        <v>33.323960598931997</v>
      </c>
      <c r="H1119">
        <v>16.0993372272026</v>
      </c>
      <c r="I1119">
        <v>-10.0589284686656</v>
      </c>
      <c r="J1119">
        <v>2.8466593230084798</v>
      </c>
      <c r="K1119">
        <v>318.70154401210999</v>
      </c>
      <c r="L1119">
        <v>314.298764775395</v>
      </c>
      <c r="M1119">
        <v>67.476058481004401</v>
      </c>
      <c r="N1119">
        <v>1.1384658868884301</v>
      </c>
      <c r="O1119">
        <v>23.563806461043701</v>
      </c>
      <c r="P1119">
        <v>55.689576695493798</v>
      </c>
      <c r="Q1119">
        <v>0.110387236252174</v>
      </c>
    </row>
    <row r="1120" spans="1:17" hidden="1" x14ac:dyDescent="0.3">
      <c r="A1120" t="s">
        <v>2398</v>
      </c>
      <c r="B1120" t="s">
        <v>2399</v>
      </c>
      <c r="C1120" t="s">
        <v>3159</v>
      </c>
      <c r="D1120" t="s">
        <v>221</v>
      </c>
      <c r="E1120">
        <v>2141.6588785200001</v>
      </c>
      <c r="F1120">
        <v>2291.1</v>
      </c>
      <c r="G1120">
        <v>-35.0202968889757</v>
      </c>
      <c r="H1120">
        <v>-1.16660801848837</v>
      </c>
      <c r="I1120">
        <v>-14.237469570204601</v>
      </c>
      <c r="J1120">
        <v>1.29031961008983</v>
      </c>
      <c r="K1120">
        <v>2479.6009497488099</v>
      </c>
      <c r="L1120">
        <v>2558.9348490949301</v>
      </c>
      <c r="M1120">
        <v>41.250965902283397</v>
      </c>
      <c r="N1120">
        <v>1.49541703946714</v>
      </c>
      <c r="O1120">
        <v>32.416743049190302</v>
      </c>
      <c r="P1120">
        <v>7.5633802816901401</v>
      </c>
      <c r="Q1120">
        <v>4.4906381717347003E-2</v>
      </c>
    </row>
    <row r="1121" spans="1:17" x14ac:dyDescent="0.3">
      <c r="A1121" t="s">
        <v>2400</v>
      </c>
      <c r="B1121" t="s">
        <v>2401</v>
      </c>
      <c r="C1121" t="s">
        <v>3158</v>
      </c>
      <c r="D1121" t="s">
        <v>398</v>
      </c>
      <c r="E1121">
        <v>2137.2043814640001</v>
      </c>
      <c r="F1121">
        <v>185.58</v>
      </c>
      <c r="G1121">
        <v>-58.715480379752499</v>
      </c>
      <c r="H1121">
        <v>4.5431288084515398</v>
      </c>
      <c r="I1121">
        <v>-19.0603444684305</v>
      </c>
      <c r="J1121">
        <v>-0.29690052659081201</v>
      </c>
      <c r="K1121">
        <v>195.54826019086201</v>
      </c>
      <c r="L1121">
        <v>227.955903369455</v>
      </c>
      <c r="M1121">
        <v>47.750084166494602</v>
      </c>
      <c r="N1121">
        <v>0.62715870960806697</v>
      </c>
      <c r="O1121">
        <v>132.64899234831299</v>
      </c>
      <c r="P1121">
        <v>6.9625360230547599</v>
      </c>
      <c r="Q1121">
        <v>-4.8314540592817E-2</v>
      </c>
    </row>
    <row r="1122" spans="1:17" hidden="1" x14ac:dyDescent="0.3">
      <c r="A1122" t="s">
        <v>2402</v>
      </c>
      <c r="B1122" t="s">
        <v>2403</v>
      </c>
      <c r="C1122" t="s">
        <v>3159</v>
      </c>
      <c r="D1122" t="s">
        <v>527</v>
      </c>
      <c r="E1122">
        <v>2129.6024857799998</v>
      </c>
      <c r="F1122">
        <v>613.79999999999995</v>
      </c>
      <c r="G1122">
        <v>2.1345814270967298</v>
      </c>
      <c r="H1122">
        <v>-6.1553572125567202</v>
      </c>
      <c r="I1122">
        <v>-4.1721607263801701</v>
      </c>
      <c r="J1122">
        <v>-1.4698905836855001</v>
      </c>
      <c r="K1122">
        <v>646.87031763930702</v>
      </c>
      <c r="L1122">
        <v>629.67389386111302</v>
      </c>
      <c r="M1122">
        <v>47.698281810618603</v>
      </c>
      <c r="N1122">
        <v>0.32147095239016799</v>
      </c>
      <c r="O1122">
        <v>52.818507657217303</v>
      </c>
      <c r="P1122">
        <v>59.428571428571402</v>
      </c>
      <c r="Q1122">
        <v>0.16010003438826001</v>
      </c>
    </row>
    <row r="1123" spans="1:17" hidden="1" x14ac:dyDescent="0.3">
      <c r="A1123" t="s">
        <v>2404</v>
      </c>
      <c r="B1123" t="s">
        <v>2405</v>
      </c>
      <c r="C1123" t="s">
        <v>3159</v>
      </c>
      <c r="D1123" t="s">
        <v>117</v>
      </c>
      <c r="E1123">
        <v>2127.4424646299999</v>
      </c>
      <c r="F1123">
        <v>260.85000000000002</v>
      </c>
      <c r="G1123">
        <v>-1.2057766549667099</v>
      </c>
      <c r="H1123">
        <v>2.3961292637529099</v>
      </c>
      <c r="I1123">
        <v>-21.223811654115298</v>
      </c>
      <c r="J1123">
        <v>-1.90103465420257</v>
      </c>
      <c r="K1123">
        <v>271.037985096618</v>
      </c>
      <c r="L1123">
        <v>265.17219215251998</v>
      </c>
      <c r="M1123">
        <v>46.294144245265002</v>
      </c>
      <c r="N1123">
        <v>0.51674252673662602</v>
      </c>
      <c r="O1123">
        <v>30.419781483611199</v>
      </c>
      <c r="P1123">
        <v>40.6957928802589</v>
      </c>
      <c r="Q1123">
        <v>8.0692858723116004E-2</v>
      </c>
    </row>
    <row r="1124" spans="1:17" x14ac:dyDescent="0.3">
      <c r="A1124" t="s">
        <v>2406</v>
      </c>
      <c r="B1124" t="s">
        <v>2407</v>
      </c>
      <c r="C1124" t="s">
        <v>3162</v>
      </c>
      <c r="D1124" t="s">
        <v>2091</v>
      </c>
      <c r="E1124">
        <v>2122.5618491279902</v>
      </c>
      <c r="F1124">
        <v>44.52</v>
      </c>
      <c r="G1124">
        <v>-37.0984036329559</v>
      </c>
      <c r="H1124">
        <v>5.3530943551433996</v>
      </c>
      <c r="I1124">
        <v>-15.797410015219199</v>
      </c>
      <c r="J1124">
        <v>0.28806251009607298</v>
      </c>
      <c r="K1124">
        <v>47.533757553054897</v>
      </c>
      <c r="L1124">
        <v>50.376702957498502</v>
      </c>
      <c r="M1124">
        <v>47.993239931109898</v>
      </c>
      <c r="N1124">
        <v>0.42103669888633499</v>
      </c>
      <c r="O1124">
        <v>55.884995507637001</v>
      </c>
      <c r="P1124">
        <v>5.5977229601518097</v>
      </c>
      <c r="Q1124">
        <v>-8.9132035294530003E-3</v>
      </c>
    </row>
    <row r="1125" spans="1:17" hidden="1" x14ac:dyDescent="0.3">
      <c r="A1125" t="s">
        <v>2408</v>
      </c>
      <c r="B1125" t="s">
        <v>2409</v>
      </c>
      <c r="C1125" t="s">
        <v>3159</v>
      </c>
      <c r="D1125" t="s">
        <v>262</v>
      </c>
      <c r="E1125">
        <v>2118.9194293999999</v>
      </c>
      <c r="F1125">
        <v>326.33</v>
      </c>
      <c r="G1125">
        <v>263.90977426498898</v>
      </c>
      <c r="H1125">
        <v>83.688207880563397</v>
      </c>
      <c r="I1125">
        <v>301.14815762101</v>
      </c>
      <c r="J1125">
        <v>7.8686956030289199</v>
      </c>
      <c r="K1125">
        <v>233.19025000761999</v>
      </c>
      <c r="L1125">
        <v>164.15820274843799</v>
      </c>
      <c r="M1125">
        <v>88.221620422632995</v>
      </c>
      <c r="N1125">
        <v>1.33381130041873</v>
      </c>
      <c r="O1125">
        <v>6.0307051144546904</v>
      </c>
      <c r="P1125">
        <v>411.48902821316602</v>
      </c>
      <c r="Q1125">
        <v>0.190828138684632</v>
      </c>
    </row>
    <row r="1126" spans="1:17" hidden="1" x14ac:dyDescent="0.3">
      <c r="A1126" t="s">
        <v>2410</v>
      </c>
      <c r="B1126" t="s">
        <v>2411</v>
      </c>
      <c r="C1126" t="s">
        <v>3159</v>
      </c>
      <c r="D1126" t="s">
        <v>262</v>
      </c>
      <c r="E1126">
        <v>2115.4861913999998</v>
      </c>
      <c r="F1126">
        <v>1215.5999999999999</v>
      </c>
      <c r="G1126">
        <v>-43.055416389020301</v>
      </c>
      <c r="H1126">
        <v>-2.5779057164024399</v>
      </c>
      <c r="I1126">
        <v>-8.0447475196244902</v>
      </c>
      <c r="J1126">
        <v>0.74668714627146804</v>
      </c>
      <c r="K1126">
        <v>1269.0405090705499</v>
      </c>
      <c r="L1126">
        <v>1325.61110402082</v>
      </c>
      <c r="M1126">
        <v>56.9375454501197</v>
      </c>
      <c r="N1126">
        <v>0.67585642364484699</v>
      </c>
      <c r="O1126">
        <v>45.607107601184602</v>
      </c>
      <c r="P1126">
        <v>9.8053385122622991</v>
      </c>
      <c r="Q1126">
        <v>5.8364781263806002E-2</v>
      </c>
    </row>
    <row r="1127" spans="1:17" hidden="1" x14ac:dyDescent="0.3">
      <c r="A1127" t="s">
        <v>2412</v>
      </c>
      <c r="B1127" t="s">
        <v>2413</v>
      </c>
      <c r="C1127" t="s">
        <v>3159</v>
      </c>
      <c r="D1127" t="s">
        <v>491</v>
      </c>
      <c r="E1127">
        <v>2111.5188718200002</v>
      </c>
      <c r="F1127">
        <v>117.3</v>
      </c>
      <c r="G1127">
        <v>4.2884533680957402</v>
      </c>
      <c r="H1127">
        <v>1.6167806748563101</v>
      </c>
      <c r="I1127">
        <v>7.4982379418783598</v>
      </c>
      <c r="J1127">
        <v>-0.398877426353903</v>
      </c>
      <c r="K1127">
        <v>117.990447586827</v>
      </c>
      <c r="L1127">
        <v>114.002239965012</v>
      </c>
      <c r="M1127">
        <v>57.2504523569771</v>
      </c>
      <c r="N1127">
        <v>0.67476403230922999</v>
      </c>
      <c r="O1127">
        <v>27.024722932651301</v>
      </c>
      <c r="P1127">
        <v>31.061452513966401</v>
      </c>
      <c r="Q1127">
        <v>5.7293493249369998E-2</v>
      </c>
    </row>
    <row r="1128" spans="1:17" x14ac:dyDescent="0.3">
      <c r="A1128" t="s">
        <v>2414</v>
      </c>
      <c r="B1128" t="s">
        <v>2415</v>
      </c>
      <c r="C1128" t="s">
        <v>3151</v>
      </c>
      <c r="D1128" t="s">
        <v>72</v>
      </c>
      <c r="E1128">
        <v>2101.998662</v>
      </c>
      <c r="F1128">
        <v>81.37</v>
      </c>
      <c r="G1128">
        <v>-51.217724273541599</v>
      </c>
      <c r="H1128">
        <v>10.7085479096172</v>
      </c>
      <c r="I1128">
        <v>-15.747663526799901</v>
      </c>
      <c r="J1128">
        <v>2.8805757935248901</v>
      </c>
      <c r="K1128">
        <v>83.2949325200874</v>
      </c>
      <c r="L1128">
        <v>91.509589091365797</v>
      </c>
      <c r="M1128">
        <v>50.863882003502702</v>
      </c>
      <c r="N1128">
        <v>1.21400757294266</v>
      </c>
      <c r="O1128">
        <v>91.716848961533699</v>
      </c>
      <c r="P1128">
        <v>11.910328703066901</v>
      </c>
      <c r="Q1128">
        <v>3.5365438737922E-2</v>
      </c>
    </row>
    <row r="1129" spans="1:17" hidden="1" x14ac:dyDescent="0.3">
      <c r="A1129" t="s">
        <v>2416</v>
      </c>
      <c r="B1129" t="s">
        <v>2417</v>
      </c>
      <c r="C1129" t="s">
        <v>3159</v>
      </c>
      <c r="D1129" t="s">
        <v>499</v>
      </c>
      <c r="E1129">
        <v>2101.85006251</v>
      </c>
      <c r="F1129">
        <v>340.55</v>
      </c>
      <c r="G1129">
        <v>-10.9255424019752</v>
      </c>
      <c r="H1129">
        <v>-4.5545711847174504</v>
      </c>
      <c r="I1129">
        <v>-14.5922110144689</v>
      </c>
      <c r="J1129">
        <v>7.4560615186088004</v>
      </c>
      <c r="K1129">
        <v>367.42087478445802</v>
      </c>
      <c r="L1129">
        <v>369.84708763677003</v>
      </c>
      <c r="M1129">
        <v>57.715166301754699</v>
      </c>
      <c r="N1129">
        <v>1.05489328145029</v>
      </c>
      <c r="O1129">
        <v>32.873293202172903</v>
      </c>
      <c r="P1129">
        <v>16.030664395229898</v>
      </c>
      <c r="Q1129">
        <v>2.0772408533349999E-2</v>
      </c>
    </row>
    <row r="1130" spans="1:17" hidden="1" x14ac:dyDescent="0.3">
      <c r="A1130" t="s">
        <v>2418</v>
      </c>
      <c r="B1130" t="s">
        <v>2419</v>
      </c>
      <c r="C1130" t="s">
        <v>3159</v>
      </c>
      <c r="D1130" t="s">
        <v>51</v>
      </c>
      <c r="E1130">
        <v>2101.7590311899999</v>
      </c>
      <c r="F1130">
        <v>727.3</v>
      </c>
      <c r="G1130">
        <v>-2.3644238179746999</v>
      </c>
      <c r="H1130">
        <v>1.7878246056250799</v>
      </c>
      <c r="I1130">
        <v>-0.15043544041562601</v>
      </c>
      <c r="J1130">
        <v>-3.3517206869807401</v>
      </c>
      <c r="K1130">
        <v>737.50978618591</v>
      </c>
      <c r="L1130">
        <v>724.26650129683799</v>
      </c>
      <c r="M1130">
        <v>59.1420476703586</v>
      </c>
      <c r="N1130">
        <v>0.49347434763757703</v>
      </c>
      <c r="O1130">
        <v>18.603052385535499</v>
      </c>
      <c r="P1130">
        <v>27.5964912280701</v>
      </c>
      <c r="Q1130">
        <v>-8.1315371577192E-2</v>
      </c>
    </row>
    <row r="1131" spans="1:17" hidden="1" x14ac:dyDescent="0.3">
      <c r="A1131" t="s">
        <v>2420</v>
      </c>
      <c r="B1131" t="s">
        <v>2421</v>
      </c>
      <c r="C1131" t="s">
        <v>3159</v>
      </c>
      <c r="D1131" t="s">
        <v>451</v>
      </c>
      <c r="E1131">
        <v>2097.4904339999998</v>
      </c>
      <c r="F1131">
        <v>835.9</v>
      </c>
      <c r="G1131">
        <v>18.262780620413501</v>
      </c>
      <c r="H1131">
        <v>-0.92653707620783199</v>
      </c>
      <c r="I1131">
        <v>38.467309643980599</v>
      </c>
      <c r="J1131">
        <v>-0.58416324238704598</v>
      </c>
      <c r="K1131">
        <v>882.37219363794202</v>
      </c>
      <c r="L1131">
        <v>780.97833464766597</v>
      </c>
      <c r="M1131">
        <v>39.606966351161098</v>
      </c>
      <c r="N1131">
        <v>0.98084374922929196</v>
      </c>
      <c r="O1131">
        <v>35.554492164134402</v>
      </c>
      <c r="P1131">
        <v>62.0746485700436</v>
      </c>
      <c r="Q1131">
        <v>7.2045164896216998E-2</v>
      </c>
    </row>
    <row r="1132" spans="1:17" hidden="1" x14ac:dyDescent="0.3">
      <c r="A1132" t="s">
        <v>2422</v>
      </c>
      <c r="B1132" t="s">
        <v>2423</v>
      </c>
      <c r="C1132" t="s">
        <v>3159</v>
      </c>
      <c r="D1132" t="s">
        <v>499</v>
      </c>
      <c r="E1132">
        <v>2093.7058827750002</v>
      </c>
      <c r="F1132">
        <v>895.05</v>
      </c>
      <c r="G1132">
        <v>-59.865580090243299</v>
      </c>
      <c r="H1132">
        <v>4.4737569340535401</v>
      </c>
      <c r="I1132">
        <v>-21.334357399632999</v>
      </c>
      <c r="J1132">
        <v>0.53278808454786997</v>
      </c>
      <c r="K1132">
        <v>911.42236781563997</v>
      </c>
      <c r="L1132">
        <v>1093.0990120382201</v>
      </c>
      <c r="M1132">
        <v>66.378048560360398</v>
      </c>
      <c r="N1132">
        <v>0.29270642959756499</v>
      </c>
      <c r="O1132">
        <v>84.442209932406001</v>
      </c>
      <c r="P1132">
        <v>13.5129993658845</v>
      </c>
      <c r="Q1132">
        <v>-0.212858374061833</v>
      </c>
    </row>
    <row r="1133" spans="1:17" hidden="1" x14ac:dyDescent="0.3">
      <c r="A1133" t="s">
        <v>1740</v>
      </c>
      <c r="B1133" t="s">
        <v>2424</v>
      </c>
      <c r="C1133" t="s">
        <v>3159</v>
      </c>
      <c r="D1133" t="s">
        <v>1742</v>
      </c>
      <c r="E1133">
        <v>2091.9342556299998</v>
      </c>
      <c r="F1133">
        <v>33.68</v>
      </c>
      <c r="G1133">
        <v>-24.779294170989299</v>
      </c>
      <c r="H1133">
        <v>21.518021056829099</v>
      </c>
      <c r="I1133">
        <v>-1.01108679810307</v>
      </c>
      <c r="J1133">
        <v>5.0586875324899898</v>
      </c>
      <c r="K1133">
        <v>33.541755048570103</v>
      </c>
      <c r="L1133">
        <v>34.594323055344397</v>
      </c>
      <c r="M1133">
        <v>49.333103027404697</v>
      </c>
      <c r="N1133">
        <v>0.92098243955852299</v>
      </c>
      <c r="O1133">
        <v>36.431116389548698</v>
      </c>
      <c r="P1133">
        <v>24.051565377532199</v>
      </c>
      <c r="Q1133">
        <v>7.0291434656782004E-2</v>
      </c>
    </row>
    <row r="1134" spans="1:17" hidden="1" x14ac:dyDescent="0.3">
      <c r="A1134" t="s">
        <v>2425</v>
      </c>
      <c r="B1134" t="s">
        <v>2426</v>
      </c>
      <c r="C1134" t="s">
        <v>3159</v>
      </c>
      <c r="D1134" t="s">
        <v>153</v>
      </c>
      <c r="E1134">
        <v>2087.9963708199998</v>
      </c>
      <c r="F1134">
        <v>17.8</v>
      </c>
      <c r="G1134">
        <v>-38.541905421312798</v>
      </c>
      <c r="H1134">
        <v>0.89096979756732897</v>
      </c>
      <c r="I1134">
        <v>-4.0537803043837597</v>
      </c>
      <c r="J1134">
        <v>-5.21135603399778</v>
      </c>
      <c r="K1134">
        <v>18.864971299090499</v>
      </c>
      <c r="L1134">
        <v>19.0698651529624</v>
      </c>
      <c r="M1134">
        <v>50.695164708474501</v>
      </c>
      <c r="N1134">
        <v>0.64729624329461299</v>
      </c>
      <c r="O1134">
        <v>79.127304634330699</v>
      </c>
      <c r="P1134">
        <v>7.4420792249075998</v>
      </c>
      <c r="Q1134">
        <v>6.4331851570650994E-2</v>
      </c>
    </row>
    <row r="1135" spans="1:17" hidden="1" x14ac:dyDescent="0.3">
      <c r="A1135" t="s">
        <v>2427</v>
      </c>
      <c r="B1135" t="s">
        <v>2428</v>
      </c>
      <c r="C1135" t="s">
        <v>3159</v>
      </c>
      <c r="D1135" t="s">
        <v>148</v>
      </c>
      <c r="E1135">
        <v>2087.1574664200002</v>
      </c>
      <c r="F1135">
        <v>1167.2</v>
      </c>
      <c r="G1135">
        <v>324.41377942208402</v>
      </c>
      <c r="H1135">
        <v>-2.9722094079803401</v>
      </c>
      <c r="I1135">
        <v>-13.152465536483099</v>
      </c>
      <c r="J1135">
        <v>-4.3324649582829702</v>
      </c>
      <c r="K1135">
        <v>1279.9634363473999</v>
      </c>
      <c r="M1135">
        <v>30.0640003945019</v>
      </c>
      <c r="N1135">
        <v>0.95483512037224305</v>
      </c>
      <c r="O1135">
        <v>34.4242631939684</v>
      </c>
      <c r="P1135">
        <v>404.51696563648102</v>
      </c>
    </row>
    <row r="1136" spans="1:17" hidden="1" x14ac:dyDescent="0.3">
      <c r="A1136" t="s">
        <v>2429</v>
      </c>
      <c r="B1136" t="s">
        <v>2430</v>
      </c>
      <c r="C1136" t="s">
        <v>3159</v>
      </c>
      <c r="D1136" t="s">
        <v>398</v>
      </c>
      <c r="E1136">
        <v>2082.2373159250001</v>
      </c>
      <c r="F1136">
        <v>1061.75</v>
      </c>
      <c r="G1136">
        <v>-33.430212767178297</v>
      </c>
      <c r="H1136">
        <v>3.94861045158166</v>
      </c>
      <c r="I1136">
        <v>-10.268196287583899</v>
      </c>
      <c r="J1136">
        <v>-2.0291762912503302</v>
      </c>
      <c r="K1136">
        <v>1103.5674087125101</v>
      </c>
      <c r="L1136">
        <v>1171.1342305384801</v>
      </c>
      <c r="M1136">
        <v>49.024037250192698</v>
      </c>
      <c r="N1136">
        <v>0.56405428280695702</v>
      </c>
      <c r="O1136">
        <v>38.865081233812099</v>
      </c>
      <c r="P1136">
        <v>28.689170353311901</v>
      </c>
      <c r="Q1136">
        <v>-5.7469114705215998E-2</v>
      </c>
    </row>
    <row r="1137" spans="1:17" hidden="1" x14ac:dyDescent="0.3">
      <c r="A1137" t="s">
        <v>2431</v>
      </c>
      <c r="B1137" t="s">
        <v>2432</v>
      </c>
      <c r="C1137" t="s">
        <v>3159</v>
      </c>
      <c r="D1137" t="s">
        <v>234</v>
      </c>
      <c r="E1137">
        <v>2075.9113546250001</v>
      </c>
      <c r="F1137">
        <v>1209.55</v>
      </c>
      <c r="G1137">
        <v>70.587416413112507</v>
      </c>
      <c r="H1137">
        <v>18.587395452293698</v>
      </c>
      <c r="I1137">
        <v>50.399205660499</v>
      </c>
      <c r="J1137">
        <v>1.35180461517947</v>
      </c>
      <c r="K1137">
        <v>1053.8222261271801</v>
      </c>
      <c r="L1137">
        <v>822.75207457978104</v>
      </c>
      <c r="M1137">
        <v>65.089153749794704</v>
      </c>
      <c r="N1137">
        <v>0.62494276164272</v>
      </c>
      <c r="O1137">
        <v>5.7624736472241702</v>
      </c>
      <c r="P1137">
        <v>136.21716629235399</v>
      </c>
      <c r="Q1137">
        <v>0.15871223944742699</v>
      </c>
    </row>
    <row r="1138" spans="1:17" hidden="1" x14ac:dyDescent="0.3">
      <c r="A1138" t="s">
        <v>2433</v>
      </c>
      <c r="B1138" t="s">
        <v>2434</v>
      </c>
      <c r="C1138" t="s">
        <v>3159</v>
      </c>
      <c r="D1138" t="s">
        <v>136</v>
      </c>
      <c r="E1138">
        <v>2074.2340388399998</v>
      </c>
      <c r="F1138">
        <v>119.61</v>
      </c>
      <c r="G1138">
        <v>113.81370953795199</v>
      </c>
      <c r="H1138">
        <v>-3.5494942349546101</v>
      </c>
      <c r="I1138">
        <v>-6.7620807440685704</v>
      </c>
      <c r="J1138">
        <v>-4.8006520179952696</v>
      </c>
      <c r="K1138">
        <v>116.943049941822</v>
      </c>
      <c r="L1138">
        <v>105.727797858739</v>
      </c>
      <c r="M1138">
        <v>68.169065206826403</v>
      </c>
      <c r="N1138">
        <v>0.70486889657354102</v>
      </c>
      <c r="O1138">
        <v>19.0870328567845</v>
      </c>
      <c r="P1138">
        <v>142.715097402597</v>
      </c>
    </row>
    <row r="1139" spans="1:17" hidden="1" x14ac:dyDescent="0.3">
      <c r="A1139" t="s">
        <v>2435</v>
      </c>
      <c r="B1139" t="s">
        <v>2436</v>
      </c>
      <c r="C1139" t="s">
        <v>3159</v>
      </c>
      <c r="D1139" t="s">
        <v>249</v>
      </c>
      <c r="E1139">
        <v>2064.9012739499999</v>
      </c>
      <c r="F1139">
        <v>1333.5</v>
      </c>
      <c r="G1139">
        <v>-17.4513515725057</v>
      </c>
      <c r="H1139">
        <v>15.4338684125506</v>
      </c>
      <c r="I1139">
        <v>4.7445088066061096</v>
      </c>
      <c r="J1139">
        <v>-0.25216223769273199</v>
      </c>
      <c r="K1139">
        <v>1277.55331563357</v>
      </c>
      <c r="L1139">
        <v>1298.8164081596501</v>
      </c>
      <c r="M1139">
        <v>61.617512588449202</v>
      </c>
      <c r="N1139">
        <v>2.2375822575748998</v>
      </c>
      <c r="O1139">
        <v>14.2594675665541</v>
      </c>
      <c r="P1139">
        <v>16.3714111178985</v>
      </c>
      <c r="Q1139">
        <v>-2.0112462406214001E-2</v>
      </c>
    </row>
    <row r="1140" spans="1:17" hidden="1" x14ac:dyDescent="0.3">
      <c r="A1140" t="s">
        <v>2437</v>
      </c>
      <c r="B1140" t="s">
        <v>2438</v>
      </c>
      <c r="C1140" t="s">
        <v>3159</v>
      </c>
      <c r="D1140" t="s">
        <v>1954</v>
      </c>
      <c r="E1140">
        <v>2062.4361219000002</v>
      </c>
      <c r="F1140">
        <v>515.54999999999995</v>
      </c>
      <c r="G1140">
        <v>509.391326097015</v>
      </c>
      <c r="H1140">
        <v>4.5434956451415003</v>
      </c>
      <c r="I1140">
        <v>-41.267660702739498</v>
      </c>
      <c r="J1140">
        <v>1.95134003369716</v>
      </c>
      <c r="K1140">
        <v>559.69953985751602</v>
      </c>
      <c r="L1140">
        <v>488.04207315463498</v>
      </c>
      <c r="M1140">
        <v>38.578020038035703</v>
      </c>
      <c r="N1140">
        <v>0.68673760798419403</v>
      </c>
      <c r="O1140">
        <v>84.017069149451999</v>
      </c>
    </row>
    <row r="1141" spans="1:17" hidden="1" x14ac:dyDescent="0.3">
      <c r="A1141" t="s">
        <v>2439</v>
      </c>
      <c r="B1141" t="s">
        <v>2440</v>
      </c>
      <c r="C1141" t="s">
        <v>3159</v>
      </c>
      <c r="D1141" t="s">
        <v>51</v>
      </c>
      <c r="E1141">
        <v>2060.6678175500001</v>
      </c>
      <c r="F1141">
        <v>2143.4499999999998</v>
      </c>
      <c r="G1141">
        <v>70.7223864688128</v>
      </c>
      <c r="H1141">
        <v>31.461218997303</v>
      </c>
      <c r="I1141">
        <v>69.880789899674099</v>
      </c>
      <c r="J1141">
        <v>9.9135014282716298</v>
      </c>
      <c r="K1141">
        <v>1898.5705144301401</v>
      </c>
      <c r="L1141">
        <v>1532.9006534630601</v>
      </c>
      <c r="M1141">
        <v>56.734394794702602</v>
      </c>
      <c r="N1141">
        <v>0.71816825582149502</v>
      </c>
      <c r="O1141">
        <v>8.5166437285684395</v>
      </c>
      <c r="P1141">
        <v>102.20272628649499</v>
      </c>
      <c r="Q1141">
        <v>0.13378649171403101</v>
      </c>
    </row>
    <row r="1142" spans="1:17" hidden="1" x14ac:dyDescent="0.3">
      <c r="A1142" t="s">
        <v>2441</v>
      </c>
      <c r="B1142" t="s">
        <v>2442</v>
      </c>
      <c r="C1142" t="s">
        <v>3159</v>
      </c>
      <c r="D1142" t="s">
        <v>451</v>
      </c>
      <c r="E1142">
        <v>2058.8908584000001</v>
      </c>
      <c r="F1142">
        <v>258.89999999999998</v>
      </c>
      <c r="G1142">
        <v>-25.556123235111201</v>
      </c>
      <c r="H1142">
        <v>2.8076873275961298</v>
      </c>
      <c r="I1142">
        <v>-0.29755831537878802</v>
      </c>
      <c r="J1142">
        <v>2.5018687752104198</v>
      </c>
      <c r="K1142">
        <v>269.42668594053498</v>
      </c>
      <c r="L1142">
        <v>278.565778989416</v>
      </c>
      <c r="M1142">
        <v>61.049590279478601</v>
      </c>
      <c r="N1142">
        <v>0.46653612563968599</v>
      </c>
      <c r="O1142">
        <v>39.822325222093397</v>
      </c>
      <c r="P1142">
        <v>14.128278598192599</v>
      </c>
      <c r="Q1142">
        <v>-7.2091598643309995E-2</v>
      </c>
    </row>
    <row r="1143" spans="1:17" hidden="1" x14ac:dyDescent="0.3">
      <c r="A1143" t="s">
        <v>2443</v>
      </c>
      <c r="B1143" t="s">
        <v>2444</v>
      </c>
      <c r="C1143" t="s">
        <v>3159</v>
      </c>
      <c r="D1143" t="s">
        <v>85</v>
      </c>
      <c r="E1143">
        <v>2058.8752500000001</v>
      </c>
      <c r="F1143">
        <v>203.95</v>
      </c>
      <c r="G1143">
        <v>-5.0756553064151504</v>
      </c>
      <c r="H1143">
        <v>36.734871257242801</v>
      </c>
      <c r="I1143">
        <v>47.548639257685302</v>
      </c>
      <c r="J1143">
        <v>0.18154064395792099</v>
      </c>
      <c r="K1143">
        <v>172.17648934777799</v>
      </c>
      <c r="L1143">
        <v>155.236797149979</v>
      </c>
      <c r="M1143">
        <v>53.481706458478499</v>
      </c>
      <c r="N1143">
        <v>1.9054103456515099</v>
      </c>
      <c r="O1143">
        <v>11.767590095611601</v>
      </c>
      <c r="P1143">
        <v>79.770824151608593</v>
      </c>
      <c r="Q1143">
        <v>9.3843034043037996E-2</v>
      </c>
    </row>
    <row r="1144" spans="1:17" hidden="1" x14ac:dyDescent="0.3">
      <c r="A1144" t="s">
        <v>2445</v>
      </c>
      <c r="B1144" t="s">
        <v>2446</v>
      </c>
      <c r="C1144" t="s">
        <v>3159</v>
      </c>
      <c r="D1144" t="s">
        <v>915</v>
      </c>
      <c r="E1144">
        <v>2055.6</v>
      </c>
      <c r="F1144">
        <v>342.6</v>
      </c>
      <c r="G1144">
        <v>-43.589362586157598</v>
      </c>
      <c r="H1144">
        <v>-7.9334059488224602</v>
      </c>
      <c r="I1144">
        <v>-27.172503121300998</v>
      </c>
      <c r="J1144">
        <v>-0.83133332572867102</v>
      </c>
      <c r="K1144">
        <v>420.01017800184701</v>
      </c>
      <c r="M1144">
        <v>39.6558498649282</v>
      </c>
      <c r="O1144">
        <v>73.292469352013995</v>
      </c>
      <c r="P1144">
        <v>5.8878071395456599</v>
      </c>
    </row>
    <row r="1145" spans="1:17" hidden="1" x14ac:dyDescent="0.3">
      <c r="A1145" t="s">
        <v>2447</v>
      </c>
      <c r="B1145" t="s">
        <v>2448</v>
      </c>
      <c r="C1145" t="s">
        <v>3159</v>
      </c>
      <c r="D1145" t="s">
        <v>51</v>
      </c>
      <c r="E1145">
        <v>2054.4797665349902</v>
      </c>
      <c r="F1145">
        <v>1453.95</v>
      </c>
      <c r="G1145">
        <v>-13.3571857002187</v>
      </c>
      <c r="H1145">
        <v>-3.1366482116868601</v>
      </c>
      <c r="I1145">
        <v>-5.1114493504797904</v>
      </c>
      <c r="J1145">
        <v>-2.5632462340039601</v>
      </c>
      <c r="K1145">
        <v>1545.5006030055899</v>
      </c>
      <c r="L1145">
        <v>1516.63451656808</v>
      </c>
      <c r="M1145">
        <v>39.7730000017865</v>
      </c>
      <c r="N1145">
        <v>0.44962621303046801</v>
      </c>
      <c r="O1145">
        <v>30.262388665359801</v>
      </c>
      <c r="P1145">
        <v>10.9758424607869</v>
      </c>
      <c r="Q1145">
        <v>7.1960131205364E-2</v>
      </c>
    </row>
    <row r="1146" spans="1:17" x14ac:dyDescent="0.3">
      <c r="A1146" t="s">
        <v>2449</v>
      </c>
      <c r="B1146" t="s">
        <v>2450</v>
      </c>
      <c r="C1146" t="s">
        <v>3144</v>
      </c>
      <c r="D1146" t="s">
        <v>24</v>
      </c>
      <c r="E1146">
        <v>2050.6950858240002</v>
      </c>
      <c r="F1146">
        <v>38.67</v>
      </c>
      <c r="G1146">
        <v>-64.190361364665193</v>
      </c>
      <c r="H1146">
        <v>-8.5738791667929508</v>
      </c>
      <c r="I1146">
        <v>-32.538482932850997</v>
      </c>
      <c r="J1146">
        <v>-3.8942055780977798</v>
      </c>
      <c r="K1146">
        <v>44.216922583762802</v>
      </c>
      <c r="L1146">
        <v>53.404781619771398</v>
      </c>
      <c r="M1146">
        <v>41.289840184748599</v>
      </c>
      <c r="N1146">
        <v>1.07019510699908</v>
      </c>
      <c r="O1146">
        <v>113.08507887251</v>
      </c>
      <c r="P1146">
        <v>2.0316622691292898</v>
      </c>
    </row>
    <row r="1147" spans="1:17" hidden="1" x14ac:dyDescent="0.3">
      <c r="A1147" t="s">
        <v>2451</v>
      </c>
      <c r="B1147" t="s">
        <v>2452</v>
      </c>
      <c r="C1147" t="s">
        <v>3159</v>
      </c>
      <c r="D1147" t="s">
        <v>499</v>
      </c>
      <c r="E1147">
        <v>2049.6331559999999</v>
      </c>
      <c r="F1147">
        <v>1798.05</v>
      </c>
      <c r="G1147">
        <v>-9.8712745477532309</v>
      </c>
      <c r="H1147">
        <v>-1.17969486349852</v>
      </c>
      <c r="I1147">
        <v>-4.03014237247422</v>
      </c>
      <c r="J1147">
        <v>1.1618266667291199</v>
      </c>
      <c r="K1147">
        <v>1852.9252262426801</v>
      </c>
      <c r="L1147">
        <v>1850.8822138477999</v>
      </c>
      <c r="M1147">
        <v>58.071066796535</v>
      </c>
      <c r="N1147">
        <v>1.1571045961111199</v>
      </c>
      <c r="O1147">
        <v>34.960095659186301</v>
      </c>
      <c r="P1147">
        <v>18.683168316831601</v>
      </c>
    </row>
    <row r="1148" spans="1:17" hidden="1" x14ac:dyDescent="0.3">
      <c r="A1148" t="s">
        <v>2453</v>
      </c>
      <c r="B1148" t="s">
        <v>2454</v>
      </c>
      <c r="C1148" t="s">
        <v>3159</v>
      </c>
      <c r="D1148" t="s">
        <v>234</v>
      </c>
      <c r="E1148">
        <v>2049.097787015</v>
      </c>
      <c r="F1148">
        <v>265.14999999999998</v>
      </c>
      <c r="G1148">
        <v>-43.818331212952501</v>
      </c>
      <c r="H1148">
        <v>1.1561312925937399</v>
      </c>
      <c r="I1148">
        <v>-6.6413405660785498</v>
      </c>
      <c r="J1148">
        <v>0.98876771217580495</v>
      </c>
      <c r="K1148">
        <v>272.45075982287199</v>
      </c>
      <c r="L1148">
        <v>298.02220359950002</v>
      </c>
      <c r="M1148">
        <v>59.920939540426801</v>
      </c>
      <c r="N1148">
        <v>0.50196803811610702</v>
      </c>
      <c r="O1148">
        <v>37.261927211012598</v>
      </c>
      <c r="P1148">
        <v>8.0260745569362193</v>
      </c>
    </row>
    <row r="1149" spans="1:17" hidden="1" x14ac:dyDescent="0.3">
      <c r="A1149" t="s">
        <v>2455</v>
      </c>
      <c r="B1149" t="s">
        <v>2456</v>
      </c>
      <c r="C1149" t="s">
        <v>3159</v>
      </c>
      <c r="D1149" t="s">
        <v>262</v>
      </c>
      <c r="E1149">
        <v>2031.165096705</v>
      </c>
      <c r="F1149">
        <v>664.15</v>
      </c>
      <c r="G1149">
        <v>-58.798097604510097</v>
      </c>
      <c r="H1149">
        <v>9.0480059882397494</v>
      </c>
      <c r="I1149">
        <v>-15.9883318707684</v>
      </c>
      <c r="J1149">
        <v>-1.41139574197731</v>
      </c>
      <c r="K1149">
        <v>633.550532455341</v>
      </c>
      <c r="L1149">
        <v>702.12517467854104</v>
      </c>
      <c r="M1149">
        <v>63.865071247235797</v>
      </c>
      <c r="N1149">
        <v>0.724470843526832</v>
      </c>
      <c r="O1149">
        <v>64.571256493261998</v>
      </c>
      <c r="P1149">
        <v>16.1101398601398</v>
      </c>
    </row>
    <row r="1150" spans="1:17" hidden="1" x14ac:dyDescent="0.3">
      <c r="A1150" t="s">
        <v>2457</v>
      </c>
      <c r="B1150" t="s">
        <v>2458</v>
      </c>
      <c r="C1150" t="s">
        <v>3159</v>
      </c>
      <c r="D1150" t="s">
        <v>985</v>
      </c>
      <c r="E1150">
        <v>2027.3665846399999</v>
      </c>
      <c r="F1150">
        <v>304.39999999999998</v>
      </c>
      <c r="G1150">
        <v>174.734652534822</v>
      </c>
      <c r="H1150">
        <v>-2.051926787547</v>
      </c>
      <c r="I1150">
        <v>16.840567369780299</v>
      </c>
      <c r="J1150">
        <v>3.0649038130376201</v>
      </c>
      <c r="K1150">
        <v>319.23048804625802</v>
      </c>
      <c r="L1150">
        <v>275.01934647909701</v>
      </c>
      <c r="M1150">
        <v>58.064520773809598</v>
      </c>
      <c r="N1150">
        <v>1.0452595643031799</v>
      </c>
      <c r="O1150">
        <v>42.953350854139202</v>
      </c>
      <c r="Q1150">
        <v>0.16562492156997999</v>
      </c>
    </row>
    <row r="1151" spans="1:17" hidden="1" x14ac:dyDescent="0.3">
      <c r="A1151" t="s">
        <v>2459</v>
      </c>
      <c r="B1151" t="s">
        <v>2460</v>
      </c>
      <c r="C1151" t="s">
        <v>3159</v>
      </c>
      <c r="D1151" t="s">
        <v>234</v>
      </c>
      <c r="E1151">
        <v>2025.7021618000001</v>
      </c>
      <c r="F1151">
        <v>84.05</v>
      </c>
      <c r="G1151">
        <v>119.65236236593</v>
      </c>
      <c r="H1151">
        <v>2.75238697585347</v>
      </c>
      <c r="I1151">
        <v>63.617331020637302</v>
      </c>
      <c r="J1151">
        <v>-4.52933813522964</v>
      </c>
      <c r="K1151">
        <v>88.419521728805293</v>
      </c>
      <c r="L1151">
        <v>72.282353325809893</v>
      </c>
      <c r="M1151">
        <v>39.930025852812498</v>
      </c>
      <c r="N1151">
        <v>0.478208503478603</v>
      </c>
      <c r="O1151">
        <v>36.573468173706097</v>
      </c>
      <c r="P1151">
        <v>163.067292644757</v>
      </c>
      <c r="Q1151">
        <v>0.13141921408818899</v>
      </c>
    </row>
    <row r="1152" spans="1:17" hidden="1" x14ac:dyDescent="0.3">
      <c r="A1152" t="s">
        <v>2461</v>
      </c>
      <c r="B1152" t="s">
        <v>2462</v>
      </c>
      <c r="C1152" t="s">
        <v>3159</v>
      </c>
      <c r="D1152" t="s">
        <v>229</v>
      </c>
      <c r="E1152">
        <v>2024.5648894559999</v>
      </c>
      <c r="F1152">
        <v>103.83</v>
      </c>
      <c r="G1152">
        <v>-32.450613382721102</v>
      </c>
      <c r="H1152">
        <v>6.8579465568445999</v>
      </c>
      <c r="I1152">
        <v>-21.185436729061799</v>
      </c>
      <c r="J1152">
        <v>-4.7027527049357101</v>
      </c>
      <c r="K1152">
        <v>106.66697596042199</v>
      </c>
      <c r="L1152">
        <v>110.967314884193</v>
      </c>
      <c r="M1152">
        <v>50.906411970633897</v>
      </c>
      <c r="N1152">
        <v>0.61468747082352004</v>
      </c>
      <c r="O1152">
        <v>43.407493017432301</v>
      </c>
      <c r="P1152">
        <v>20.090215128383001</v>
      </c>
      <c r="Q1152">
        <v>0.18987656491528801</v>
      </c>
    </row>
    <row r="1153" spans="1:17" hidden="1" x14ac:dyDescent="0.3">
      <c r="A1153" t="s">
        <v>2463</v>
      </c>
      <c r="B1153" t="s">
        <v>2464</v>
      </c>
      <c r="C1153" t="s">
        <v>3159</v>
      </c>
      <c r="D1153" t="s">
        <v>468</v>
      </c>
      <c r="E1153">
        <v>2023.6219768799999</v>
      </c>
      <c r="F1153">
        <v>312.60000000000002</v>
      </c>
      <c r="G1153">
        <v>2.4504331375712098</v>
      </c>
      <c r="H1153">
        <v>7.0226673250568599</v>
      </c>
      <c r="I1153">
        <v>-13.7951145842364</v>
      </c>
      <c r="J1153">
        <v>-0.53433817892966695</v>
      </c>
      <c r="K1153">
        <v>330.260172995272</v>
      </c>
      <c r="L1153">
        <v>352.42141173167499</v>
      </c>
      <c r="M1153">
        <v>57.964835081939299</v>
      </c>
      <c r="N1153">
        <v>0.82729707141558195</v>
      </c>
      <c r="O1153">
        <v>64.331413947536703</v>
      </c>
      <c r="P1153">
        <v>31.041710333263399</v>
      </c>
      <c r="Q1153">
        <v>0.123067219100348</v>
      </c>
    </row>
    <row r="1154" spans="1:17" hidden="1" x14ac:dyDescent="0.3">
      <c r="A1154" t="s">
        <v>2465</v>
      </c>
      <c r="B1154" t="s">
        <v>2466</v>
      </c>
      <c r="C1154" t="s">
        <v>3159</v>
      </c>
      <c r="D1154" t="s">
        <v>221</v>
      </c>
      <c r="E1154">
        <v>2020.9796309999999</v>
      </c>
      <c r="F1154">
        <v>327.39999999999998</v>
      </c>
      <c r="G1154">
        <v>-12.5187549076536</v>
      </c>
      <c r="H1154">
        <v>12.8367928861857</v>
      </c>
      <c r="I1154">
        <v>9.3362081282333502</v>
      </c>
      <c r="J1154">
        <v>11.3032750520068</v>
      </c>
      <c r="K1154">
        <v>312.63801908570503</v>
      </c>
      <c r="L1154">
        <v>304.63965498778902</v>
      </c>
      <c r="M1154">
        <v>66.839486343065204</v>
      </c>
      <c r="N1154">
        <v>2.2202526666643898</v>
      </c>
      <c r="O1154">
        <v>20.891875381795899</v>
      </c>
      <c r="P1154">
        <v>48.683015440508598</v>
      </c>
      <c r="Q1154">
        <v>0.13494150511436701</v>
      </c>
    </row>
    <row r="1155" spans="1:17" hidden="1" x14ac:dyDescent="0.3">
      <c r="A1155" t="s">
        <v>2467</v>
      </c>
      <c r="B1155" t="s">
        <v>2468</v>
      </c>
      <c r="C1155" t="s">
        <v>3159</v>
      </c>
      <c r="D1155" t="s">
        <v>1368</v>
      </c>
      <c r="E1155">
        <v>2018.6203133250001</v>
      </c>
      <c r="F1155">
        <v>777.15</v>
      </c>
      <c r="G1155">
        <v>6.0472731123861001</v>
      </c>
      <c r="H1155">
        <v>6.9362114656201097</v>
      </c>
      <c r="I1155">
        <v>35.3805542726844</v>
      </c>
      <c r="J1155">
        <v>3.1526568750280699</v>
      </c>
      <c r="K1155">
        <v>768.50066031391702</v>
      </c>
      <c r="L1155">
        <v>733.27323446730895</v>
      </c>
      <c r="M1155">
        <v>60.805659841850897</v>
      </c>
      <c r="N1155">
        <v>1.04605628615831</v>
      </c>
      <c r="O1155">
        <v>28.482274979090199</v>
      </c>
      <c r="P1155">
        <v>72.126245847175994</v>
      </c>
      <c r="Q1155">
        <v>-2.9857554367862998E-2</v>
      </c>
    </row>
    <row r="1156" spans="1:17" hidden="1" x14ac:dyDescent="0.3">
      <c r="A1156" t="s">
        <v>2469</v>
      </c>
      <c r="B1156" t="s">
        <v>2470</v>
      </c>
      <c r="C1156" t="s">
        <v>3159</v>
      </c>
      <c r="D1156" t="s">
        <v>982</v>
      </c>
      <c r="E1156">
        <v>2016.14290725</v>
      </c>
      <c r="F1156">
        <v>567.85</v>
      </c>
      <c r="G1156">
        <v>64.087228430472905</v>
      </c>
      <c r="H1156">
        <v>14.314518284986001</v>
      </c>
      <c r="I1156">
        <v>37.214149486014698</v>
      </c>
      <c r="J1156">
        <v>2.7581576898844</v>
      </c>
      <c r="K1156">
        <v>561.51150158194503</v>
      </c>
      <c r="L1156">
        <v>495.39630879157301</v>
      </c>
      <c r="M1156">
        <v>63.733179667811498</v>
      </c>
      <c r="N1156">
        <v>0.46609354839946598</v>
      </c>
      <c r="O1156">
        <v>28.3437527516069</v>
      </c>
      <c r="P1156">
        <v>122.598980791846</v>
      </c>
      <c r="Q1156">
        <v>0.149368790192273</v>
      </c>
    </row>
    <row r="1157" spans="1:17" hidden="1" x14ac:dyDescent="0.3">
      <c r="A1157" t="s">
        <v>2471</v>
      </c>
      <c r="B1157" t="s">
        <v>2472</v>
      </c>
      <c r="C1157" t="s">
        <v>3159</v>
      </c>
      <c r="D1157" t="s">
        <v>117</v>
      </c>
      <c r="E1157">
        <v>2003.430980995</v>
      </c>
      <c r="F1157">
        <v>138.65</v>
      </c>
      <c r="G1157">
        <v>-45.3325238360611</v>
      </c>
      <c r="H1157">
        <v>0.45289878138311201</v>
      </c>
      <c r="I1157">
        <v>-12.9645171641811</v>
      </c>
      <c r="J1157">
        <v>2.0250578842000801</v>
      </c>
      <c r="K1157">
        <v>145.94968165163399</v>
      </c>
      <c r="L1157">
        <v>157.20907864565999</v>
      </c>
      <c r="M1157">
        <v>57.251838952066798</v>
      </c>
      <c r="N1157">
        <v>0.39178738623961701</v>
      </c>
      <c r="O1157">
        <v>53.479985575189303</v>
      </c>
      <c r="P1157">
        <v>9.7696144406618597</v>
      </c>
      <c r="Q1157">
        <v>-1.7487289360999998E-5</v>
      </c>
    </row>
    <row r="1158" spans="1:17" x14ac:dyDescent="0.3">
      <c r="A1158" t="s">
        <v>2473</v>
      </c>
      <c r="B1158" t="s">
        <v>2474</v>
      </c>
      <c r="C1158" t="s">
        <v>3162</v>
      </c>
      <c r="D1158" t="s">
        <v>2091</v>
      </c>
      <c r="E1158">
        <v>2003.2866955520001</v>
      </c>
      <c r="F1158">
        <v>10.88</v>
      </c>
      <c r="G1158">
        <v>-66.027290507146901</v>
      </c>
      <c r="H1158">
        <v>-11.128335988167001</v>
      </c>
      <c r="I1158">
        <v>-35.621909485691702</v>
      </c>
      <c r="J1158">
        <v>-2.4164985717283498</v>
      </c>
      <c r="K1158">
        <v>12.6316311927458</v>
      </c>
      <c r="L1158">
        <v>15.1012142021115</v>
      </c>
      <c r="M1158">
        <v>36.950620397360197</v>
      </c>
      <c r="N1158">
        <v>0.96321718883302199</v>
      </c>
      <c r="O1158">
        <v>139.430147058823</v>
      </c>
      <c r="P1158">
        <v>6.1463414634146396</v>
      </c>
      <c r="Q1158">
        <v>-4.8108085499597997E-2</v>
      </c>
    </row>
    <row r="1159" spans="1:17" hidden="1" x14ac:dyDescent="0.3">
      <c r="A1159" t="s">
        <v>2475</v>
      </c>
      <c r="B1159" t="s">
        <v>2476</v>
      </c>
      <c r="C1159" t="s">
        <v>3159</v>
      </c>
      <c r="D1159" t="s">
        <v>136</v>
      </c>
      <c r="E1159">
        <v>2002.3959209499999</v>
      </c>
      <c r="F1159">
        <v>118.15</v>
      </c>
      <c r="G1159">
        <v>2.8455457777942299</v>
      </c>
      <c r="H1159">
        <v>9.6002953863637401</v>
      </c>
      <c r="I1159">
        <v>31.415651701566699</v>
      </c>
      <c r="J1159">
        <v>3.8968654835711698</v>
      </c>
      <c r="K1159">
        <v>113.427367566694</v>
      </c>
      <c r="L1159">
        <v>103.056044664147</v>
      </c>
      <c r="M1159">
        <v>61.784030578306002</v>
      </c>
      <c r="N1159">
        <v>0.83252820928046201</v>
      </c>
      <c r="O1159">
        <v>25.010579771476898</v>
      </c>
      <c r="P1159">
        <v>61.849315068493098</v>
      </c>
      <c r="Q1159">
        <v>5.7226323521064999E-2</v>
      </c>
    </row>
    <row r="1160" spans="1:17" hidden="1" x14ac:dyDescent="0.3">
      <c r="A1160" t="s">
        <v>2477</v>
      </c>
      <c r="B1160" t="s">
        <v>2478</v>
      </c>
      <c r="C1160" t="s">
        <v>3159</v>
      </c>
      <c r="D1160" t="s">
        <v>499</v>
      </c>
      <c r="E1160">
        <v>1992.6684980929999</v>
      </c>
      <c r="F1160">
        <v>118.99</v>
      </c>
      <c r="G1160">
        <v>-24.860705297176601</v>
      </c>
      <c r="H1160">
        <v>26.3331256146895</v>
      </c>
      <c r="I1160">
        <v>21.166750239222299</v>
      </c>
      <c r="J1160">
        <v>-1.2330666190656301</v>
      </c>
      <c r="K1160">
        <v>110.400685829482</v>
      </c>
      <c r="L1160">
        <v>112.46755080078999</v>
      </c>
      <c r="M1160">
        <v>55.710060646454501</v>
      </c>
      <c r="N1160">
        <v>1.7960779366309301</v>
      </c>
      <c r="O1160">
        <v>20.514328935204599</v>
      </c>
      <c r="P1160">
        <v>48.830519074421503</v>
      </c>
      <c r="Q1160">
        <v>-2.8162662481383001E-2</v>
      </c>
    </row>
    <row r="1161" spans="1:17" hidden="1" x14ac:dyDescent="0.3">
      <c r="A1161" t="s">
        <v>2479</v>
      </c>
      <c r="B1161" t="s">
        <v>2480</v>
      </c>
      <c r="C1161" t="s">
        <v>3159</v>
      </c>
      <c r="D1161" t="s">
        <v>120</v>
      </c>
      <c r="E1161">
        <v>1990.10628817</v>
      </c>
      <c r="F1161">
        <v>1543.1</v>
      </c>
      <c r="G1161">
        <v>-15.937180321283</v>
      </c>
      <c r="H1161">
        <v>-7.7338636269674099</v>
      </c>
      <c r="I1161">
        <v>-13.927814368289001</v>
      </c>
      <c r="J1161">
        <v>-8.3199142083071091</v>
      </c>
      <c r="K1161">
        <v>1703.9597054036201</v>
      </c>
      <c r="L1161">
        <v>1662.7318992604601</v>
      </c>
      <c r="M1161">
        <v>34.938864325428199</v>
      </c>
      <c r="N1161">
        <v>1.84856010725999</v>
      </c>
      <c r="O1161">
        <v>36.024884971810003</v>
      </c>
      <c r="P1161">
        <v>15.0579726354248</v>
      </c>
      <c r="Q1161">
        <v>9.8375358517120995E-2</v>
      </c>
    </row>
    <row r="1162" spans="1:17" hidden="1" x14ac:dyDescent="0.3">
      <c r="A1162" t="s">
        <v>2481</v>
      </c>
      <c r="B1162" t="s">
        <v>2482</v>
      </c>
      <c r="C1162" t="s">
        <v>3159</v>
      </c>
      <c r="D1162" t="s">
        <v>315</v>
      </c>
      <c r="E1162">
        <v>1987.362447</v>
      </c>
      <c r="F1162">
        <v>812.05</v>
      </c>
      <c r="G1162">
        <v>118.339036333359</v>
      </c>
      <c r="H1162">
        <v>4.3711579389584196</v>
      </c>
      <c r="I1162">
        <v>21.211936701312101</v>
      </c>
      <c r="J1162">
        <v>-7.1728790821691897</v>
      </c>
      <c r="K1162">
        <v>859.10989797347895</v>
      </c>
      <c r="M1162">
        <v>37.732519149212898</v>
      </c>
      <c r="N1162">
        <v>1.1207767130456701</v>
      </c>
      <c r="O1162">
        <v>39.363339695831499</v>
      </c>
      <c r="P1162">
        <v>245.55319148936101</v>
      </c>
    </row>
    <row r="1163" spans="1:17" hidden="1" x14ac:dyDescent="0.3">
      <c r="A1163" t="s">
        <v>2483</v>
      </c>
      <c r="B1163" t="s">
        <v>2484</v>
      </c>
      <c r="C1163" t="s">
        <v>3159</v>
      </c>
      <c r="D1163" t="s">
        <v>1695</v>
      </c>
      <c r="E1163">
        <v>1984.1380216</v>
      </c>
      <c r="F1163">
        <v>64.45</v>
      </c>
      <c r="G1163">
        <v>2.5297690535667998</v>
      </c>
      <c r="H1163">
        <v>-1.41744555607018</v>
      </c>
      <c r="I1163">
        <v>0.62170153596674005</v>
      </c>
      <c r="J1163">
        <v>-2.6802689363521002</v>
      </c>
      <c r="K1163">
        <v>64.258721507700997</v>
      </c>
      <c r="L1163">
        <v>60.744807463930201</v>
      </c>
      <c r="M1163">
        <v>58.880462682991599</v>
      </c>
      <c r="N1163">
        <v>0.53942956483973803</v>
      </c>
      <c r="O1163">
        <v>6.2063615205585698</v>
      </c>
      <c r="P1163">
        <v>24.0615976900866</v>
      </c>
      <c r="Q1163">
        <v>-2.8254867209200001E-2</v>
      </c>
    </row>
    <row r="1164" spans="1:17" hidden="1" x14ac:dyDescent="0.3">
      <c r="A1164" t="s">
        <v>2485</v>
      </c>
      <c r="B1164" t="s">
        <v>2486</v>
      </c>
      <c r="C1164" t="s">
        <v>3159</v>
      </c>
      <c r="D1164" t="s">
        <v>278</v>
      </c>
      <c r="E1164">
        <v>1981.7183138339999</v>
      </c>
      <c r="F1164">
        <v>40.65</v>
      </c>
      <c r="G1164">
        <v>9.6617217321675106</v>
      </c>
      <c r="H1164">
        <v>6.4279043881956497</v>
      </c>
      <c r="I1164">
        <v>-7.3500524919074897</v>
      </c>
      <c r="J1164">
        <v>-0.391376808078014</v>
      </c>
      <c r="K1164">
        <v>42.299768551936801</v>
      </c>
      <c r="L1164">
        <v>43.4823832075731</v>
      </c>
      <c r="M1164">
        <v>61.120065072332601</v>
      </c>
      <c r="N1164">
        <v>0.56595584259299303</v>
      </c>
      <c r="O1164">
        <v>69.446494464944607</v>
      </c>
      <c r="P1164">
        <v>39.307745030843002</v>
      </c>
      <c r="Q1164">
        <v>5.8881826236809001E-2</v>
      </c>
    </row>
    <row r="1165" spans="1:17" hidden="1" x14ac:dyDescent="0.3">
      <c r="A1165" t="s">
        <v>2487</v>
      </c>
      <c r="B1165" t="s">
        <v>2488</v>
      </c>
      <c r="C1165" t="s">
        <v>3159</v>
      </c>
      <c r="D1165" t="s">
        <v>234</v>
      </c>
      <c r="E1165">
        <v>1974.2775860500001</v>
      </c>
      <c r="F1165">
        <v>1116.5</v>
      </c>
      <c r="G1165">
        <v>164.021366635242</v>
      </c>
      <c r="H1165">
        <v>11.756424879410099</v>
      </c>
      <c r="I1165">
        <v>49.9753790250642</v>
      </c>
      <c r="J1165">
        <v>4.2004168511572102</v>
      </c>
      <c r="K1165">
        <v>1025.58976150222</v>
      </c>
      <c r="L1165">
        <v>867.57105893232199</v>
      </c>
      <c r="M1165">
        <v>71.7775002568807</v>
      </c>
      <c r="N1165">
        <v>0.757282531493916</v>
      </c>
      <c r="O1165">
        <v>7.3891625615763497</v>
      </c>
      <c r="P1165">
        <v>197.693640847886</v>
      </c>
      <c r="Q1165">
        <v>0.158878175049701</v>
      </c>
    </row>
    <row r="1166" spans="1:17" hidden="1" x14ac:dyDescent="0.3">
      <c r="A1166" t="s">
        <v>2489</v>
      </c>
      <c r="B1166" t="s">
        <v>2490</v>
      </c>
      <c r="C1166" t="s">
        <v>3159</v>
      </c>
      <c r="D1166" t="s">
        <v>139</v>
      </c>
      <c r="E1166">
        <v>1970.8977550080001</v>
      </c>
      <c r="F1166">
        <v>120.64</v>
      </c>
      <c r="G1166">
        <v>-12.852136155503199</v>
      </c>
      <c r="H1166">
        <v>27.341772528880401</v>
      </c>
      <c r="I1166">
        <v>-1.6790899422940699</v>
      </c>
      <c r="J1166">
        <v>-0.99485900417919504</v>
      </c>
      <c r="K1166">
        <v>114.15760066518899</v>
      </c>
      <c r="L1166">
        <v>120.497322579729</v>
      </c>
      <c r="M1166">
        <v>61.493655106859499</v>
      </c>
      <c r="N1166">
        <v>1.1122589810735199</v>
      </c>
      <c r="O1166">
        <v>127.453580901856</v>
      </c>
      <c r="P1166">
        <v>33.083287369001603</v>
      </c>
    </row>
    <row r="1167" spans="1:17" hidden="1" x14ac:dyDescent="0.3">
      <c r="A1167" t="s">
        <v>2491</v>
      </c>
      <c r="B1167" t="s">
        <v>2492</v>
      </c>
      <c r="C1167" t="s">
        <v>3159</v>
      </c>
      <c r="D1167" t="s">
        <v>163</v>
      </c>
      <c r="E1167">
        <v>1965.6530587099901</v>
      </c>
      <c r="F1167">
        <v>884.9</v>
      </c>
      <c r="G1167">
        <v>92.453615742234703</v>
      </c>
      <c r="H1167">
        <v>63.246383876599602</v>
      </c>
      <c r="I1167">
        <v>76.700787204093501</v>
      </c>
      <c r="J1167">
        <v>17.928305792201801</v>
      </c>
      <c r="K1167">
        <v>656.42120872738701</v>
      </c>
      <c r="L1167">
        <v>554.72568959129705</v>
      </c>
      <c r="M1167">
        <v>80.384729201412199</v>
      </c>
      <c r="N1167">
        <v>1.9477149156364899</v>
      </c>
      <c r="O1167">
        <v>5.3226353260255399</v>
      </c>
      <c r="P1167">
        <v>126.723033563925</v>
      </c>
      <c r="Q1167">
        <v>8.3380194596906002E-2</v>
      </c>
    </row>
    <row r="1168" spans="1:17" hidden="1" x14ac:dyDescent="0.3">
      <c r="A1168" t="s">
        <v>2493</v>
      </c>
      <c r="B1168" t="s">
        <v>2494</v>
      </c>
      <c r="C1168" t="s">
        <v>3159</v>
      </c>
      <c r="D1168" t="s">
        <v>398</v>
      </c>
      <c r="E1168">
        <v>1960.82803638</v>
      </c>
      <c r="F1168">
        <v>223.77</v>
      </c>
      <c r="G1168">
        <v>-34.4160064519969</v>
      </c>
      <c r="H1168">
        <v>2.4198610604495498</v>
      </c>
      <c r="I1168">
        <v>-10.1644392638726</v>
      </c>
      <c r="J1168">
        <v>-0.19559379245072001</v>
      </c>
      <c r="K1168">
        <v>222.41328480981201</v>
      </c>
      <c r="L1168">
        <v>234.314663453874</v>
      </c>
      <c r="M1168">
        <v>52.890506899352197</v>
      </c>
      <c r="N1168">
        <v>1.2692311982523199</v>
      </c>
      <c r="O1168">
        <v>53.729275595477397</v>
      </c>
      <c r="P1168">
        <v>13.588832487309601</v>
      </c>
      <c r="Q1168">
        <v>0.15032235540105601</v>
      </c>
    </row>
    <row r="1169" spans="1:17" hidden="1" x14ac:dyDescent="0.3">
      <c r="A1169" t="s">
        <v>2495</v>
      </c>
      <c r="B1169" t="s">
        <v>2496</v>
      </c>
      <c r="C1169" t="s">
        <v>3159</v>
      </c>
      <c r="D1169" t="s">
        <v>292</v>
      </c>
      <c r="E1169">
        <v>1958.7509157299901</v>
      </c>
      <c r="F1169">
        <v>762.05</v>
      </c>
      <c r="G1169">
        <v>16.549991657417699</v>
      </c>
      <c r="H1169">
        <v>11.582454862469501</v>
      </c>
      <c r="I1169">
        <v>-19.8151505081666</v>
      </c>
      <c r="J1169">
        <v>-1.3385764938062801</v>
      </c>
      <c r="K1169">
        <v>832.47389306116395</v>
      </c>
      <c r="L1169">
        <v>783.24047885285302</v>
      </c>
      <c r="M1169">
        <v>44.3970449696643</v>
      </c>
      <c r="N1169">
        <v>1.2791536275467399</v>
      </c>
      <c r="O1169">
        <v>59.438357063184803</v>
      </c>
      <c r="P1169">
        <v>73.548166704623</v>
      </c>
      <c r="Q1169">
        <v>0.13255434609023101</v>
      </c>
    </row>
    <row r="1170" spans="1:17" hidden="1" x14ac:dyDescent="0.3">
      <c r="A1170" t="s">
        <v>2497</v>
      </c>
      <c r="B1170" t="s">
        <v>2498</v>
      </c>
      <c r="C1170" t="s">
        <v>3159</v>
      </c>
      <c r="D1170" t="s">
        <v>136</v>
      </c>
      <c r="E1170">
        <v>1958.2767425560701</v>
      </c>
      <c r="F1170">
        <v>1606.65</v>
      </c>
      <c r="G1170">
        <v>119.514335013118</v>
      </c>
      <c r="H1170">
        <v>64.274568464742501</v>
      </c>
      <c r="I1170">
        <v>76.253030441302101</v>
      </c>
      <c r="J1170">
        <v>-7.6720632873095598</v>
      </c>
      <c r="K1170">
        <v>1229.65752457642</v>
      </c>
      <c r="L1170">
        <v>985.39760785735996</v>
      </c>
      <c r="M1170">
        <v>95.851689174423399</v>
      </c>
      <c r="N1170">
        <v>1.5851795853844</v>
      </c>
      <c r="O1170">
        <v>5.6981918899573696</v>
      </c>
      <c r="P1170">
        <v>162.35303723056799</v>
      </c>
    </row>
    <row r="1171" spans="1:17" hidden="1" x14ac:dyDescent="0.3">
      <c r="A1171" t="s">
        <v>2499</v>
      </c>
      <c r="B1171" t="s">
        <v>2500</v>
      </c>
      <c r="C1171" t="s">
        <v>3159</v>
      </c>
      <c r="D1171" t="s">
        <v>504</v>
      </c>
      <c r="E1171">
        <v>1947.78818019</v>
      </c>
      <c r="F1171">
        <v>498.45</v>
      </c>
      <c r="G1171">
        <v>-38.570139997763299</v>
      </c>
      <c r="H1171">
        <v>-4.7834336142507903</v>
      </c>
      <c r="I1171">
        <v>-8.7097801331718898</v>
      </c>
      <c r="J1171">
        <v>-6.2564223449537</v>
      </c>
      <c r="K1171">
        <v>567.81073905460698</v>
      </c>
      <c r="L1171">
        <v>593.73234900743603</v>
      </c>
      <c r="M1171">
        <v>24.315167030478701</v>
      </c>
      <c r="N1171">
        <v>0.66037891495913503</v>
      </c>
      <c r="O1171">
        <v>44.447788143243997</v>
      </c>
      <c r="P1171">
        <v>8.1119184470231005</v>
      </c>
      <c r="Q1171">
        <v>-0.174626865117291</v>
      </c>
    </row>
    <row r="1172" spans="1:17" hidden="1" x14ac:dyDescent="0.3">
      <c r="A1172" t="s">
        <v>2501</v>
      </c>
      <c r="B1172" t="s">
        <v>2502</v>
      </c>
      <c r="C1172" t="s">
        <v>3159</v>
      </c>
      <c r="D1172" t="s">
        <v>1469</v>
      </c>
      <c r="E1172">
        <v>1934.6135471549901</v>
      </c>
      <c r="F1172">
        <v>97.29</v>
      </c>
      <c r="G1172">
        <v>-34.460864721542599</v>
      </c>
      <c r="H1172">
        <v>3.6886268912989499</v>
      </c>
      <c r="I1172">
        <v>-8.9316966752966795</v>
      </c>
      <c r="J1172">
        <v>0.31106587366688299</v>
      </c>
      <c r="K1172">
        <v>99.854625336055705</v>
      </c>
      <c r="L1172">
        <v>104.818176835849</v>
      </c>
      <c r="M1172">
        <v>57.322747574488297</v>
      </c>
      <c r="N1172">
        <v>0.381142985772149</v>
      </c>
      <c r="O1172">
        <v>33.549182855380799</v>
      </c>
      <c r="P1172">
        <v>7.5621890547263604</v>
      </c>
      <c r="Q1172">
        <v>8.3168020635750003E-2</v>
      </c>
    </row>
    <row r="1173" spans="1:17" hidden="1" x14ac:dyDescent="0.3">
      <c r="A1173" t="s">
        <v>2503</v>
      </c>
      <c r="B1173" t="s">
        <v>2504</v>
      </c>
      <c r="C1173" t="s">
        <v>3159</v>
      </c>
      <c r="D1173" t="s">
        <v>131</v>
      </c>
      <c r="E1173">
        <v>1933.6633704000001</v>
      </c>
      <c r="F1173">
        <v>125.6</v>
      </c>
      <c r="G1173">
        <v>-19.269984203848001</v>
      </c>
      <c r="H1173">
        <v>8.2715816677719793</v>
      </c>
      <c r="I1173">
        <v>4.45054871361216</v>
      </c>
      <c r="J1173">
        <v>2.3771654549494201</v>
      </c>
      <c r="K1173">
        <v>131.08592101104901</v>
      </c>
      <c r="L1173">
        <v>125.482851902268</v>
      </c>
      <c r="M1173">
        <v>48.375406702343099</v>
      </c>
      <c r="N1173">
        <v>0.63561342097051199</v>
      </c>
      <c r="O1173">
        <v>42.277070063694197</v>
      </c>
      <c r="P1173">
        <v>41.920903954802199</v>
      </c>
      <c r="Q1173">
        <v>0.14796763477837699</v>
      </c>
    </row>
    <row r="1174" spans="1:17" hidden="1" x14ac:dyDescent="0.3">
      <c r="A1174" t="s">
        <v>2505</v>
      </c>
      <c r="B1174" t="s">
        <v>2506</v>
      </c>
      <c r="C1174" t="s">
        <v>3159</v>
      </c>
      <c r="D1174" t="s">
        <v>468</v>
      </c>
      <c r="E1174">
        <v>1930.354902</v>
      </c>
      <c r="F1174">
        <v>12.42</v>
      </c>
      <c r="G1174">
        <v>-19.476058840690399</v>
      </c>
      <c r="H1174">
        <v>5.1628246056250902</v>
      </c>
      <c r="I1174">
        <v>-2.67939029083808</v>
      </c>
      <c r="J1174">
        <v>-0.69518709631851505</v>
      </c>
      <c r="K1174">
        <v>13.005032934626101</v>
      </c>
      <c r="L1174">
        <v>12.6887716046454</v>
      </c>
      <c r="M1174">
        <v>45.558505650069101</v>
      </c>
      <c r="N1174">
        <v>0.21756843200772699</v>
      </c>
      <c r="O1174">
        <v>41.304347826086897</v>
      </c>
      <c r="P1174">
        <v>25.4545454545454</v>
      </c>
      <c r="Q1174">
        <v>0.114587797340419</v>
      </c>
    </row>
    <row r="1175" spans="1:17" hidden="1" x14ac:dyDescent="0.3">
      <c r="A1175" t="s">
        <v>2507</v>
      </c>
      <c r="B1175" t="s">
        <v>2508</v>
      </c>
      <c r="C1175" t="s">
        <v>3159</v>
      </c>
      <c r="D1175" t="s">
        <v>21</v>
      </c>
      <c r="E1175">
        <v>1926.430051455</v>
      </c>
      <c r="F1175">
        <v>212.03</v>
      </c>
      <c r="G1175">
        <v>-62.728375144660497</v>
      </c>
      <c r="H1175">
        <v>5.7127653288023303</v>
      </c>
      <c r="I1175">
        <v>-21.512604412741599</v>
      </c>
      <c r="J1175">
        <v>-1.3164889646575499</v>
      </c>
      <c r="K1175">
        <v>217.95348517612101</v>
      </c>
      <c r="L1175">
        <v>264.06047739536098</v>
      </c>
      <c r="M1175">
        <v>54.075796940709402</v>
      </c>
      <c r="N1175">
        <v>0.40134863132163701</v>
      </c>
      <c r="O1175">
        <v>99.830212705749105</v>
      </c>
      <c r="P1175">
        <v>7.1832979476291499</v>
      </c>
    </row>
    <row r="1176" spans="1:17" hidden="1" x14ac:dyDescent="0.3">
      <c r="A1176" t="s">
        <v>2509</v>
      </c>
      <c r="B1176" t="s">
        <v>2510</v>
      </c>
      <c r="C1176" t="s">
        <v>3159</v>
      </c>
      <c r="D1176" t="s">
        <v>499</v>
      </c>
      <c r="E1176">
        <v>1924.4849151999999</v>
      </c>
      <c r="F1176">
        <v>371.2</v>
      </c>
      <c r="G1176">
        <v>-51.230461247156398</v>
      </c>
      <c r="H1176">
        <v>-4.5611815105828502</v>
      </c>
      <c r="I1176">
        <v>-11.438427846388601</v>
      </c>
      <c r="J1176">
        <v>-8.1472678024975895</v>
      </c>
      <c r="K1176">
        <v>402.459367787833</v>
      </c>
      <c r="L1176">
        <v>434.55080671070601</v>
      </c>
      <c r="M1176">
        <v>35.342095399389002</v>
      </c>
      <c r="N1176">
        <v>0.94563408380944303</v>
      </c>
      <c r="O1176">
        <v>46.659482758620598</v>
      </c>
      <c r="P1176">
        <v>3.6437246963562702</v>
      </c>
      <c r="Q1176">
        <v>-2.1116359420412002E-2</v>
      </c>
    </row>
    <row r="1177" spans="1:17" hidden="1" x14ac:dyDescent="0.3">
      <c r="A1177" t="s">
        <v>2511</v>
      </c>
      <c r="B1177" t="s">
        <v>2512</v>
      </c>
      <c r="C1177" t="s">
        <v>3159</v>
      </c>
      <c r="D1177" t="s">
        <v>1469</v>
      </c>
      <c r="E1177">
        <v>1913.4873676</v>
      </c>
      <c r="F1177">
        <v>303.39999999999998</v>
      </c>
      <c r="G1177">
        <v>-26.894353392647499</v>
      </c>
      <c r="H1177">
        <v>3.29211660136809</v>
      </c>
      <c r="I1177">
        <v>-9.5811988511174508</v>
      </c>
      <c r="J1177">
        <v>4.3125724279183899</v>
      </c>
      <c r="K1177">
        <v>312.399148735545</v>
      </c>
      <c r="L1177">
        <v>327.55312253582798</v>
      </c>
      <c r="M1177">
        <v>63.010012409441501</v>
      </c>
      <c r="N1177">
        <v>0.63121528584168896</v>
      </c>
      <c r="O1177">
        <v>26.334871456822601</v>
      </c>
      <c r="P1177">
        <v>8.6287146437522306</v>
      </c>
      <c r="Q1177">
        <v>6.9687896349207995E-2</v>
      </c>
    </row>
    <row r="1178" spans="1:17" hidden="1" x14ac:dyDescent="0.3">
      <c r="A1178" t="s">
        <v>2513</v>
      </c>
      <c r="B1178" t="s">
        <v>2514</v>
      </c>
      <c r="C1178" t="s">
        <v>3159</v>
      </c>
      <c r="D1178" t="s">
        <v>46</v>
      </c>
      <c r="E1178">
        <v>1909.1592072000001</v>
      </c>
      <c r="F1178">
        <v>1786.5</v>
      </c>
      <c r="G1178">
        <v>71.481565214299906</v>
      </c>
      <c r="H1178">
        <v>18.320259078975901</v>
      </c>
      <c r="I1178">
        <v>62.534579653367601</v>
      </c>
      <c r="J1178">
        <v>2.0452145165454398</v>
      </c>
      <c r="K1178">
        <v>1657.2545690898901</v>
      </c>
      <c r="L1178">
        <v>1372.3683447523199</v>
      </c>
      <c r="M1178">
        <v>64.322823772866201</v>
      </c>
      <c r="N1178">
        <v>1.1158109955023201</v>
      </c>
      <c r="O1178">
        <v>8.8748950461796792</v>
      </c>
      <c r="P1178">
        <v>113.69617224880299</v>
      </c>
    </row>
    <row r="1179" spans="1:17" hidden="1" x14ac:dyDescent="0.3">
      <c r="A1179" t="s">
        <v>2515</v>
      </c>
      <c r="B1179" t="s">
        <v>2516</v>
      </c>
      <c r="C1179" t="s">
        <v>3159</v>
      </c>
      <c r="D1179" t="s">
        <v>451</v>
      </c>
      <c r="E1179">
        <v>1906.2782076799999</v>
      </c>
      <c r="F1179">
        <v>227.92</v>
      </c>
      <c r="G1179">
        <v>-3.3228981497078598</v>
      </c>
      <c r="H1179">
        <v>6.1736319150482402</v>
      </c>
      <c r="I1179">
        <v>2.6477658032460001</v>
      </c>
      <c r="J1179">
        <v>-1.6577266419037999</v>
      </c>
      <c r="K1179">
        <v>233.12926117664199</v>
      </c>
      <c r="L1179">
        <v>236.611964085392</v>
      </c>
      <c r="M1179">
        <v>55.534331076123898</v>
      </c>
      <c r="N1179">
        <v>0.561374309781425</v>
      </c>
      <c r="O1179">
        <v>35.7932607932607</v>
      </c>
      <c r="P1179">
        <v>26.236499584602502</v>
      </c>
      <c r="Q1179">
        <v>5.0193759751024997E-2</v>
      </c>
    </row>
    <row r="1180" spans="1:17" hidden="1" x14ac:dyDescent="0.3">
      <c r="A1180" t="s">
        <v>2517</v>
      </c>
      <c r="B1180" t="s">
        <v>2518</v>
      </c>
      <c r="C1180" t="s">
        <v>3159</v>
      </c>
      <c r="D1180" t="s">
        <v>1695</v>
      </c>
      <c r="E1180">
        <v>1906.0882018</v>
      </c>
      <c r="F1180">
        <v>66.02</v>
      </c>
      <c r="G1180">
        <v>2.5027285098063099</v>
      </c>
      <c r="H1180">
        <v>-1.5881589686839499</v>
      </c>
      <c r="I1180">
        <v>0.54437524589979902</v>
      </c>
      <c r="J1180">
        <v>-3.51838536418119</v>
      </c>
      <c r="K1180">
        <v>65.731609504607505</v>
      </c>
      <c r="L1180">
        <v>62.161764557224302</v>
      </c>
      <c r="M1180">
        <v>59.453032016997597</v>
      </c>
      <c r="N1180">
        <v>0.81631707439463197</v>
      </c>
      <c r="O1180">
        <v>7.67949106331415</v>
      </c>
      <c r="P1180">
        <v>25.872259294566199</v>
      </c>
      <c r="Q1180">
        <v>-2.8326200589973E-2</v>
      </c>
    </row>
    <row r="1181" spans="1:17" hidden="1" x14ac:dyDescent="0.3">
      <c r="A1181" t="s">
        <v>2519</v>
      </c>
      <c r="B1181" t="s">
        <v>2520</v>
      </c>
      <c r="C1181" t="s">
        <v>3159</v>
      </c>
      <c r="D1181" t="s">
        <v>51</v>
      </c>
      <c r="E1181">
        <v>1905.38</v>
      </c>
      <c r="F1181">
        <v>20.27</v>
      </c>
      <c r="G1181">
        <v>48.484109092413803</v>
      </c>
      <c r="H1181">
        <v>10.2076964004968</v>
      </c>
      <c r="I1181">
        <v>57.677331020637297</v>
      </c>
      <c r="J1181">
        <v>-3.8150999703297601</v>
      </c>
      <c r="K1181">
        <v>20.204650227416199</v>
      </c>
      <c r="L1181">
        <v>16.988534828977802</v>
      </c>
      <c r="M1181">
        <v>54.139434157099899</v>
      </c>
      <c r="N1181">
        <v>0.255194619458051</v>
      </c>
      <c r="O1181">
        <v>37.641835224469602</v>
      </c>
      <c r="P1181">
        <v>93.047619047618994</v>
      </c>
      <c r="Q1181">
        <v>0.116020280995174</v>
      </c>
    </row>
    <row r="1182" spans="1:17" hidden="1" x14ac:dyDescent="0.3">
      <c r="A1182" t="s">
        <v>2521</v>
      </c>
      <c r="B1182" t="s">
        <v>2522</v>
      </c>
      <c r="C1182" t="s">
        <v>3159</v>
      </c>
      <c r="D1182" t="s">
        <v>1695</v>
      </c>
      <c r="E1182">
        <v>1905.052968</v>
      </c>
      <c r="F1182">
        <v>66.06</v>
      </c>
      <c r="G1182">
        <v>2.4528939307639401</v>
      </c>
      <c r="H1182">
        <v>-1.2045649881587099</v>
      </c>
      <c r="I1182">
        <v>0.67492414384649002</v>
      </c>
      <c r="J1182">
        <v>-3.1409175273577001</v>
      </c>
      <c r="K1182">
        <v>65.856485190141299</v>
      </c>
      <c r="L1182">
        <v>62.2591934425568</v>
      </c>
      <c r="M1182">
        <v>55.931821315525497</v>
      </c>
      <c r="N1182">
        <v>1.0005017035314001</v>
      </c>
      <c r="O1182">
        <v>6.1156524371782996</v>
      </c>
      <c r="P1182">
        <v>25.232227488151601</v>
      </c>
      <c r="Q1182">
        <v>-2.9924776916618E-2</v>
      </c>
    </row>
    <row r="1183" spans="1:17" x14ac:dyDescent="0.3">
      <c r="A1183" t="s">
        <v>2523</v>
      </c>
      <c r="B1183" t="s">
        <v>2524</v>
      </c>
      <c r="C1183" t="s">
        <v>3144</v>
      </c>
      <c r="D1183" t="s">
        <v>54</v>
      </c>
      <c r="E1183">
        <v>1904.2674448949999</v>
      </c>
      <c r="F1183">
        <v>181.51</v>
      </c>
      <c r="G1183">
        <v>-88.462441060857699</v>
      </c>
      <c r="H1183">
        <v>-2.71723487118948</v>
      </c>
      <c r="I1183">
        <v>-64.581591819547299</v>
      </c>
      <c r="J1183">
        <v>3.7669576117278201</v>
      </c>
      <c r="K1183">
        <v>226.02566759360201</v>
      </c>
      <c r="L1183">
        <v>358.77325698110798</v>
      </c>
      <c r="M1183">
        <v>52.738120957328597</v>
      </c>
      <c r="N1183">
        <v>1.4911088655537199</v>
      </c>
      <c r="O1183">
        <v>271.79769709657802</v>
      </c>
      <c r="P1183">
        <v>12.9636544685088</v>
      </c>
      <c r="Q1183">
        <v>-0.10093403317313999</v>
      </c>
    </row>
    <row r="1184" spans="1:17" hidden="1" x14ac:dyDescent="0.3">
      <c r="A1184" t="s">
        <v>2525</v>
      </c>
      <c r="B1184" t="s">
        <v>2526</v>
      </c>
      <c r="C1184" t="s">
        <v>3159</v>
      </c>
      <c r="D1184" t="s">
        <v>398</v>
      </c>
      <c r="E1184">
        <v>1903.8941568599901</v>
      </c>
      <c r="F1184">
        <v>1476.5</v>
      </c>
      <c r="G1184">
        <v>57.614871528403903</v>
      </c>
      <c r="H1184">
        <v>2.2943550175106302</v>
      </c>
      <c r="I1184">
        <v>40.471189257432897</v>
      </c>
      <c r="J1184">
        <v>-8.2489549638327002</v>
      </c>
      <c r="K1184">
        <v>1524.75970834536</v>
      </c>
      <c r="L1184">
        <v>1293.94945554028</v>
      </c>
      <c r="M1184">
        <v>47.067302377278303</v>
      </c>
      <c r="N1184">
        <v>1.3120158302787699</v>
      </c>
      <c r="O1184">
        <v>19.200812732814001</v>
      </c>
      <c r="P1184">
        <v>110.988853958273</v>
      </c>
      <c r="Q1184">
        <v>5.0355314360997001E-2</v>
      </c>
    </row>
    <row r="1185" spans="1:17" hidden="1" x14ac:dyDescent="0.3">
      <c r="A1185" t="s">
        <v>2527</v>
      </c>
      <c r="B1185" t="s">
        <v>2528</v>
      </c>
      <c r="C1185" t="s">
        <v>3159</v>
      </c>
      <c r="D1185" t="s">
        <v>748</v>
      </c>
      <c r="E1185">
        <v>1901.11000107</v>
      </c>
      <c r="F1185">
        <v>750.16</v>
      </c>
      <c r="G1185">
        <v>29.604186290318601</v>
      </c>
      <c r="H1185">
        <v>1.5741694048607</v>
      </c>
      <c r="I1185">
        <v>-1.7280631304482199</v>
      </c>
      <c r="J1185">
        <v>1.65310725470183</v>
      </c>
      <c r="K1185">
        <v>761.07248992715495</v>
      </c>
      <c r="L1185">
        <v>720.07469776863798</v>
      </c>
      <c r="M1185">
        <v>43.078312623575101</v>
      </c>
      <c r="N1185">
        <v>1.05256060054675</v>
      </c>
      <c r="O1185">
        <v>10.6430628132665</v>
      </c>
      <c r="P1185">
        <v>55.958419958419903</v>
      </c>
      <c r="Q1185">
        <v>-3.6227040049000002E-5</v>
      </c>
    </row>
    <row r="1186" spans="1:17" hidden="1" x14ac:dyDescent="0.3">
      <c r="A1186" t="s">
        <v>2529</v>
      </c>
      <c r="B1186" t="s">
        <v>2530</v>
      </c>
      <c r="C1186" t="s">
        <v>3159</v>
      </c>
      <c r="D1186" t="s">
        <v>256</v>
      </c>
      <c r="E1186">
        <v>1895.8998800500001</v>
      </c>
      <c r="F1186">
        <v>382.45</v>
      </c>
      <c r="G1186">
        <v>-51.938715899188303</v>
      </c>
      <c r="H1186">
        <v>-0.506446227708233</v>
      </c>
      <c r="I1186">
        <v>-3.75841298779038</v>
      </c>
      <c r="J1186">
        <v>-3.7181025685729501</v>
      </c>
      <c r="K1186">
        <v>407.831528772176</v>
      </c>
      <c r="L1186">
        <v>431.060725150785</v>
      </c>
      <c r="M1186">
        <v>45.894110784365502</v>
      </c>
      <c r="N1186">
        <v>0.55077912344334601</v>
      </c>
      <c r="O1186">
        <v>46.136749901947901</v>
      </c>
      <c r="P1186">
        <v>15.8939393939393</v>
      </c>
      <c r="Q1186">
        <v>2.2336267417069001E-2</v>
      </c>
    </row>
    <row r="1187" spans="1:17" hidden="1" x14ac:dyDescent="0.3">
      <c r="A1187" t="s">
        <v>2531</v>
      </c>
      <c r="B1187" t="s">
        <v>2532</v>
      </c>
      <c r="C1187" t="s">
        <v>3159</v>
      </c>
      <c r="D1187" t="s">
        <v>72</v>
      </c>
      <c r="E1187">
        <v>1891.445991675</v>
      </c>
      <c r="F1187">
        <v>2508.25</v>
      </c>
      <c r="G1187">
        <v>-28.458593846036699</v>
      </c>
      <c r="H1187">
        <v>-4.7297679869674898</v>
      </c>
      <c r="I1187">
        <v>-3.0429181047949099</v>
      </c>
      <c r="J1187">
        <v>-0.39023594546572798</v>
      </c>
      <c r="K1187">
        <v>2688.4648313538801</v>
      </c>
      <c r="L1187">
        <v>2782.8093217248802</v>
      </c>
      <c r="M1187">
        <v>43.061746189319003</v>
      </c>
      <c r="N1187">
        <v>0.62671785715377604</v>
      </c>
      <c r="O1187">
        <v>26.428785009468701</v>
      </c>
      <c r="P1187">
        <v>6.9319804744953402</v>
      </c>
      <c r="Q1187">
        <v>-0.13822170528887801</v>
      </c>
    </row>
    <row r="1188" spans="1:17" hidden="1" x14ac:dyDescent="0.3">
      <c r="A1188" t="s">
        <v>2533</v>
      </c>
      <c r="B1188" t="s">
        <v>2534</v>
      </c>
      <c r="C1188" t="s">
        <v>3159</v>
      </c>
      <c r="D1188" t="s">
        <v>46</v>
      </c>
      <c r="E1188">
        <v>1888.6250565</v>
      </c>
      <c r="F1188">
        <v>445.9</v>
      </c>
      <c r="G1188">
        <v>-39.3601678427721</v>
      </c>
      <c r="H1188">
        <v>-7.0047386693006102</v>
      </c>
      <c r="I1188">
        <v>-17.418332359231801</v>
      </c>
      <c r="J1188">
        <v>-8.9354992015834895</v>
      </c>
      <c r="K1188">
        <v>504.84566050428799</v>
      </c>
      <c r="L1188">
        <v>546.790958740414</v>
      </c>
      <c r="M1188">
        <v>38.361138513358298</v>
      </c>
      <c r="N1188">
        <v>1.2534451705898899</v>
      </c>
      <c r="O1188">
        <v>90.625700829782403</v>
      </c>
      <c r="P1188">
        <v>5.9396531242575401</v>
      </c>
      <c r="Q1188">
        <v>0.15450910980997201</v>
      </c>
    </row>
    <row r="1189" spans="1:17" hidden="1" x14ac:dyDescent="0.3">
      <c r="A1189" t="s">
        <v>2535</v>
      </c>
      <c r="B1189" t="s">
        <v>2536</v>
      </c>
      <c r="C1189" t="s">
        <v>3159</v>
      </c>
      <c r="D1189" t="s">
        <v>249</v>
      </c>
      <c r="E1189">
        <v>1880.6475267999999</v>
      </c>
      <c r="F1189">
        <v>2950.6</v>
      </c>
      <c r="G1189">
        <v>757.36520714241203</v>
      </c>
      <c r="H1189">
        <v>-10.8324770758783</v>
      </c>
      <c r="I1189">
        <v>73.077132434809101</v>
      </c>
      <c r="J1189">
        <v>-2.54870196155886</v>
      </c>
      <c r="K1189">
        <v>3171.0695336820399</v>
      </c>
      <c r="L1189">
        <v>2469.5420155115798</v>
      </c>
      <c r="M1189">
        <v>45.394793812967301</v>
      </c>
      <c r="N1189">
        <v>0.52858521934999403</v>
      </c>
      <c r="O1189">
        <v>41.496644750220298</v>
      </c>
      <c r="P1189">
        <v>907.03071672354895</v>
      </c>
    </row>
    <row r="1190" spans="1:17" hidden="1" x14ac:dyDescent="0.3">
      <c r="A1190" t="s">
        <v>2537</v>
      </c>
      <c r="B1190" t="s">
        <v>2538</v>
      </c>
      <c r="C1190" t="s">
        <v>3159</v>
      </c>
      <c r="D1190" t="s">
        <v>491</v>
      </c>
      <c r="E1190">
        <v>1875.82483</v>
      </c>
      <c r="F1190">
        <v>744.7</v>
      </c>
      <c r="G1190">
        <v>1343.1856833249501</v>
      </c>
      <c r="H1190">
        <v>36.153374433803698</v>
      </c>
      <c r="I1190">
        <v>1204.5347330244999</v>
      </c>
      <c r="J1190">
        <v>5.8105989675541796</v>
      </c>
      <c r="K1190">
        <v>527.82123241654301</v>
      </c>
      <c r="L1190">
        <v>277.34572160694302</v>
      </c>
      <c r="M1190">
        <v>93.206145074745095</v>
      </c>
      <c r="N1190">
        <v>0.858034167733563</v>
      </c>
      <c r="O1190">
        <v>0</v>
      </c>
      <c r="P1190">
        <v>1533.1140350877099</v>
      </c>
    </row>
    <row r="1191" spans="1:17" hidden="1" x14ac:dyDescent="0.3">
      <c r="A1191" t="s">
        <v>2539</v>
      </c>
      <c r="B1191" t="s">
        <v>2540</v>
      </c>
      <c r="C1191" t="s">
        <v>3159</v>
      </c>
      <c r="D1191" t="s">
        <v>398</v>
      </c>
      <c r="E1191">
        <v>1874.2307942799901</v>
      </c>
      <c r="F1191">
        <v>474.05</v>
      </c>
      <c r="G1191">
        <v>14.7078056918577</v>
      </c>
      <c r="H1191">
        <v>8.8035201792474904</v>
      </c>
      <c r="I1191">
        <v>53.271074781036603</v>
      </c>
      <c r="J1191">
        <v>-0.47026201258856998</v>
      </c>
      <c r="K1191">
        <v>474.57534388117699</v>
      </c>
      <c r="L1191">
        <v>421.70871030301601</v>
      </c>
      <c r="M1191">
        <v>44.9085930841484</v>
      </c>
      <c r="N1191">
        <v>0.57815732658012198</v>
      </c>
      <c r="O1191">
        <v>18.552895264212601</v>
      </c>
      <c r="P1191">
        <v>69.062054208273906</v>
      </c>
      <c r="Q1191">
        <v>-5.8526728484670998E-2</v>
      </c>
    </row>
    <row r="1192" spans="1:17" hidden="1" x14ac:dyDescent="0.3">
      <c r="A1192" t="s">
        <v>2541</v>
      </c>
      <c r="B1192" t="s">
        <v>2542</v>
      </c>
      <c r="C1192" t="s">
        <v>3159</v>
      </c>
      <c r="D1192" t="s">
        <v>757</v>
      </c>
      <c r="E1192">
        <v>1863.57796592</v>
      </c>
      <c r="F1192">
        <v>721.6</v>
      </c>
      <c r="G1192">
        <v>-13.282304003824001</v>
      </c>
      <c r="H1192">
        <v>9.0497833166019301</v>
      </c>
      <c r="I1192">
        <v>-14.8206411463606</v>
      </c>
      <c r="J1192">
        <v>2.0774702426288099</v>
      </c>
      <c r="K1192">
        <v>723.74014792071705</v>
      </c>
      <c r="L1192">
        <v>774.10356244551394</v>
      </c>
      <c r="M1192">
        <v>68.414343489019004</v>
      </c>
      <c r="N1192">
        <v>0.64404649148381699</v>
      </c>
      <c r="O1192">
        <v>80.155210643015494</v>
      </c>
      <c r="P1192">
        <v>15.069366927124801</v>
      </c>
      <c r="Q1192">
        <v>0.15910427103925301</v>
      </c>
    </row>
    <row r="1193" spans="1:17" hidden="1" x14ac:dyDescent="0.3">
      <c r="A1193" t="s">
        <v>2543</v>
      </c>
      <c r="B1193" t="s">
        <v>2544</v>
      </c>
      <c r="C1193" t="s">
        <v>3159</v>
      </c>
      <c r="D1193" t="s">
        <v>249</v>
      </c>
      <c r="E1193">
        <v>1861.5527986500001</v>
      </c>
      <c r="F1193">
        <v>1110.75</v>
      </c>
      <c r="G1193">
        <v>51.656647010260102</v>
      </c>
      <c r="H1193">
        <v>51.378406878138001</v>
      </c>
      <c r="I1193">
        <v>143.86836511789801</v>
      </c>
      <c r="J1193">
        <v>7.2104444334529898</v>
      </c>
      <c r="K1193">
        <v>827.40826807630197</v>
      </c>
      <c r="L1193">
        <v>677.23433938231403</v>
      </c>
      <c r="M1193">
        <v>89.752466857942196</v>
      </c>
      <c r="N1193">
        <v>1.9616983677939701</v>
      </c>
      <c r="O1193">
        <v>0</v>
      </c>
      <c r="P1193">
        <v>231.567164179104</v>
      </c>
      <c r="Q1193">
        <v>0.21213583499883801</v>
      </c>
    </row>
    <row r="1194" spans="1:17" hidden="1" x14ac:dyDescent="0.3">
      <c r="A1194" t="s">
        <v>2545</v>
      </c>
      <c r="B1194" t="s">
        <v>2546</v>
      </c>
      <c r="C1194" t="s">
        <v>3159</v>
      </c>
      <c r="D1194" t="s">
        <v>88</v>
      </c>
      <c r="E1194">
        <v>1856.9866419499999</v>
      </c>
      <c r="F1194">
        <v>97.75</v>
      </c>
      <c r="G1194">
        <v>-5.7545243616261299</v>
      </c>
      <c r="H1194">
        <v>9.5245574912807491</v>
      </c>
      <c r="I1194">
        <v>34.881459905724199</v>
      </c>
      <c r="J1194">
        <v>-6.1164985717283598</v>
      </c>
      <c r="K1194">
        <v>101.978250842988</v>
      </c>
      <c r="L1194">
        <v>86.983661120322196</v>
      </c>
      <c r="M1194">
        <v>37.0868042658579</v>
      </c>
      <c r="N1194">
        <v>0.17345526306202899</v>
      </c>
      <c r="O1194">
        <v>47.109974424552398</v>
      </c>
      <c r="P1194">
        <v>51.974502487562198</v>
      </c>
      <c r="Q1194">
        <v>0.32356424257562799</v>
      </c>
    </row>
    <row r="1195" spans="1:17" hidden="1" x14ac:dyDescent="0.3">
      <c r="A1195" t="s">
        <v>2547</v>
      </c>
      <c r="B1195" t="s">
        <v>2548</v>
      </c>
      <c r="C1195" t="s">
        <v>3159</v>
      </c>
      <c r="D1195" t="s">
        <v>46</v>
      </c>
      <c r="E1195">
        <v>1853.3895881999999</v>
      </c>
      <c r="F1195">
        <v>146.66999999999999</v>
      </c>
      <c r="G1195">
        <v>79.154584109448805</v>
      </c>
      <c r="H1195">
        <v>13.9838628569912</v>
      </c>
      <c r="I1195">
        <v>19.315600697784301</v>
      </c>
      <c r="J1195">
        <v>1.4048677183618801</v>
      </c>
      <c r="K1195">
        <v>140.784365724461</v>
      </c>
      <c r="L1195">
        <v>129.39956506750599</v>
      </c>
      <c r="M1195">
        <v>70.247334750381398</v>
      </c>
      <c r="N1195">
        <v>1.7561782328503599</v>
      </c>
      <c r="O1195">
        <v>39.0877480057271</v>
      </c>
      <c r="P1195">
        <v>118.91044776119401</v>
      </c>
      <c r="Q1195">
        <v>0.18873553322418099</v>
      </c>
    </row>
    <row r="1196" spans="1:17" hidden="1" x14ac:dyDescent="0.3">
      <c r="A1196" t="s">
        <v>2549</v>
      </c>
      <c r="B1196" t="s">
        <v>2550</v>
      </c>
      <c r="C1196" t="s">
        <v>3159</v>
      </c>
      <c r="D1196" t="s">
        <v>491</v>
      </c>
      <c r="E1196">
        <v>1850.2278318000001</v>
      </c>
      <c r="F1196">
        <v>366</v>
      </c>
      <c r="G1196">
        <v>-12.083415276690801</v>
      </c>
      <c r="H1196">
        <v>-1.5130043647064899</v>
      </c>
      <c r="I1196">
        <v>-14.4568418978228</v>
      </c>
      <c r="J1196">
        <v>-0.75212443142574104</v>
      </c>
      <c r="K1196">
        <v>398.26481886001199</v>
      </c>
      <c r="L1196">
        <v>412.32089094025901</v>
      </c>
      <c r="M1196">
        <v>39.511831717966302</v>
      </c>
      <c r="N1196">
        <v>0.25762656586573002</v>
      </c>
      <c r="O1196">
        <v>70.765027322404293</v>
      </c>
      <c r="P1196">
        <v>40.769230769230703</v>
      </c>
    </row>
    <row r="1197" spans="1:17" hidden="1" x14ac:dyDescent="0.3">
      <c r="A1197" t="s">
        <v>2551</v>
      </c>
      <c r="B1197" t="s">
        <v>2552</v>
      </c>
      <c r="C1197" t="s">
        <v>3159</v>
      </c>
      <c r="D1197" t="s">
        <v>249</v>
      </c>
      <c r="E1197">
        <v>1845.4518087680001</v>
      </c>
      <c r="F1197">
        <v>180.16</v>
      </c>
      <c r="G1197">
        <v>-34.476033075648999</v>
      </c>
      <c r="H1197">
        <v>-7.3902056974052099</v>
      </c>
      <c r="I1197">
        <v>-18.7248624294769</v>
      </c>
      <c r="J1197">
        <v>-1.39454338053289</v>
      </c>
      <c r="K1197">
        <v>197.62738383167999</v>
      </c>
      <c r="M1197">
        <v>43.072928509478999</v>
      </c>
      <c r="N1197">
        <v>0.50127080204087504</v>
      </c>
      <c r="O1197">
        <v>46.530861456483102</v>
      </c>
      <c r="P1197">
        <v>5.1047196779651003</v>
      </c>
    </row>
    <row r="1198" spans="1:17" hidden="1" x14ac:dyDescent="0.3">
      <c r="A1198" t="s">
        <v>2553</v>
      </c>
      <c r="B1198" t="s">
        <v>2554</v>
      </c>
      <c r="C1198" t="s">
        <v>3159</v>
      </c>
      <c r="D1198" t="s">
        <v>574</v>
      </c>
      <c r="E1198">
        <v>1842.6327221399999</v>
      </c>
      <c r="F1198">
        <v>370.3</v>
      </c>
      <c r="G1198">
        <v>-3.9883522609138802</v>
      </c>
      <c r="H1198">
        <v>-3.55438132185966</v>
      </c>
      <c r="I1198">
        <v>-5.0332262507471297</v>
      </c>
      <c r="J1198">
        <v>-2.24955366354805</v>
      </c>
      <c r="K1198">
        <v>392.14432838587197</v>
      </c>
      <c r="L1198">
        <v>402.55398375240901</v>
      </c>
      <c r="M1198">
        <v>54.341825304231001</v>
      </c>
      <c r="N1198">
        <v>0.29876874499169098</v>
      </c>
      <c r="O1198">
        <v>70.118822576289503</v>
      </c>
      <c r="P1198">
        <v>19.432349621028798</v>
      </c>
      <c r="Q1198">
        <v>3.4048794011329001E-2</v>
      </c>
    </row>
    <row r="1199" spans="1:17" hidden="1" x14ac:dyDescent="0.3">
      <c r="A1199" t="s">
        <v>2555</v>
      </c>
      <c r="B1199" t="s">
        <v>2556</v>
      </c>
      <c r="C1199" t="s">
        <v>3159</v>
      </c>
      <c r="D1199" t="s">
        <v>262</v>
      </c>
      <c r="E1199">
        <v>1839.0825692849901</v>
      </c>
      <c r="F1199">
        <v>408.85</v>
      </c>
      <c r="G1199">
        <v>-44.012735971545197</v>
      </c>
      <c r="H1199">
        <v>-4.1970539244741403</v>
      </c>
      <c r="I1199">
        <v>-26.5619523794008</v>
      </c>
      <c r="J1199">
        <v>-3.8856700553507002</v>
      </c>
      <c r="K1199">
        <v>445.664091012906</v>
      </c>
      <c r="L1199">
        <v>495.27776770678798</v>
      </c>
      <c r="M1199">
        <v>25.626638235214799</v>
      </c>
      <c r="N1199">
        <v>1.0948204276861999</v>
      </c>
      <c r="O1199">
        <v>56.084138437079602</v>
      </c>
      <c r="P1199">
        <v>0.42986981085728598</v>
      </c>
    </row>
    <row r="1200" spans="1:17" hidden="1" x14ac:dyDescent="0.3">
      <c r="A1200" t="s">
        <v>2557</v>
      </c>
      <c r="B1200" t="s">
        <v>2558</v>
      </c>
      <c r="C1200" t="s">
        <v>3159</v>
      </c>
      <c r="D1200" t="s">
        <v>398</v>
      </c>
      <c r="E1200">
        <v>1833.6664008</v>
      </c>
      <c r="F1200">
        <v>154.72</v>
      </c>
      <c r="G1200">
        <v>16.1094773167986</v>
      </c>
      <c r="H1200">
        <v>21.532506222675298</v>
      </c>
      <c r="I1200">
        <v>42.101888102588902</v>
      </c>
      <c r="J1200">
        <v>4.1895832178556898</v>
      </c>
      <c r="K1200">
        <v>138.82212732852599</v>
      </c>
      <c r="L1200">
        <v>127.633886916219</v>
      </c>
      <c r="M1200">
        <v>75.794075994040895</v>
      </c>
      <c r="N1200">
        <v>1.01719020486653</v>
      </c>
      <c r="O1200">
        <v>5.6618407445708296</v>
      </c>
      <c r="P1200">
        <v>63.898305084745701</v>
      </c>
      <c r="Q1200">
        <v>7.6907242479824001E-2</v>
      </c>
    </row>
    <row r="1201" spans="1:17" hidden="1" x14ac:dyDescent="0.3">
      <c r="A1201" t="s">
        <v>2559</v>
      </c>
      <c r="B1201" t="s">
        <v>2560</v>
      </c>
      <c r="C1201" t="s">
        <v>3159</v>
      </c>
      <c r="D1201" t="s">
        <v>1658</v>
      </c>
      <c r="E1201">
        <v>1826.7723048959999</v>
      </c>
      <c r="F1201">
        <v>83.93</v>
      </c>
      <c r="G1201">
        <v>-34.789451611314398</v>
      </c>
      <c r="H1201">
        <v>-0.43988857266947401</v>
      </c>
      <c r="I1201">
        <v>-18.532848190832201</v>
      </c>
      <c r="J1201">
        <v>-2.5115104482129098</v>
      </c>
      <c r="K1201">
        <v>88.671050307512004</v>
      </c>
      <c r="L1201">
        <v>93.679211779764302</v>
      </c>
      <c r="M1201">
        <v>40.093061717467997</v>
      </c>
      <c r="N1201">
        <v>0.34490679307475902</v>
      </c>
      <c r="O1201">
        <v>54.2952460383652</v>
      </c>
      <c r="P1201">
        <v>2.3536585365853702</v>
      </c>
      <c r="Q1201">
        <v>1.9697594073274E-2</v>
      </c>
    </row>
    <row r="1202" spans="1:17" hidden="1" x14ac:dyDescent="0.3">
      <c r="A1202" t="s">
        <v>2561</v>
      </c>
      <c r="B1202" t="s">
        <v>2562</v>
      </c>
      <c r="C1202" t="s">
        <v>3159</v>
      </c>
      <c r="D1202" t="s">
        <v>229</v>
      </c>
      <c r="E1202">
        <v>1824.441036165</v>
      </c>
      <c r="F1202">
        <v>798.55</v>
      </c>
      <c r="G1202">
        <v>34.4423501172651</v>
      </c>
      <c r="H1202">
        <v>7.0545005564300798</v>
      </c>
      <c r="I1202">
        <v>21.2534355711018</v>
      </c>
      <c r="J1202">
        <v>3.5445960540547001</v>
      </c>
      <c r="K1202">
        <v>808.64909304749904</v>
      </c>
      <c r="L1202">
        <v>735.51068914734503</v>
      </c>
      <c r="M1202">
        <v>58.625879375790902</v>
      </c>
      <c r="N1202">
        <v>0.15348684237718699</v>
      </c>
      <c r="O1202">
        <v>31.363095610794499</v>
      </c>
      <c r="P1202">
        <v>72.086458063959995</v>
      </c>
      <c r="Q1202">
        <v>2.8004360985079E-2</v>
      </c>
    </row>
    <row r="1203" spans="1:17" hidden="1" x14ac:dyDescent="0.3">
      <c r="A1203" t="s">
        <v>2563</v>
      </c>
      <c r="B1203" t="s">
        <v>2564</v>
      </c>
      <c r="C1203" t="s">
        <v>3159</v>
      </c>
      <c r="D1203" t="s">
        <v>136</v>
      </c>
      <c r="E1203">
        <v>1818.0313676000001</v>
      </c>
      <c r="F1203">
        <v>99.4</v>
      </c>
      <c r="G1203">
        <v>6.5518746601794504</v>
      </c>
      <c r="H1203">
        <v>-6.99550502235771</v>
      </c>
      <c r="I1203">
        <v>6.7030133472592404</v>
      </c>
      <c r="J1203">
        <v>-4.7203828063056603</v>
      </c>
      <c r="K1203">
        <v>113.146491231946</v>
      </c>
      <c r="L1203">
        <v>108.178996292069</v>
      </c>
      <c r="M1203">
        <v>29.947834772477702</v>
      </c>
      <c r="N1203">
        <v>1.23552946670757</v>
      </c>
      <c r="O1203">
        <v>63.430583501005998</v>
      </c>
      <c r="P1203">
        <v>36.914600550964202</v>
      </c>
      <c r="Q1203">
        <v>3.6804208686387001E-2</v>
      </c>
    </row>
    <row r="1204" spans="1:17" hidden="1" x14ac:dyDescent="0.3">
      <c r="A1204" t="s">
        <v>2565</v>
      </c>
      <c r="B1204" t="s">
        <v>2566</v>
      </c>
      <c r="C1204" t="s">
        <v>3159</v>
      </c>
      <c r="D1204" t="s">
        <v>51</v>
      </c>
      <c r="E1204">
        <v>1812.16234409</v>
      </c>
      <c r="F1204">
        <v>683.45</v>
      </c>
      <c r="G1204">
        <v>54.254104372390998</v>
      </c>
      <c r="H1204">
        <v>48.130062234771302</v>
      </c>
      <c r="I1204">
        <v>97.841191292987801</v>
      </c>
      <c r="J1204">
        <v>15.539859328543301</v>
      </c>
      <c r="K1204">
        <v>524.77805245751597</v>
      </c>
      <c r="L1204">
        <v>420.93756738792598</v>
      </c>
      <c r="M1204">
        <v>72.147345542972104</v>
      </c>
      <c r="N1204">
        <v>1.7341247717939401</v>
      </c>
      <c r="O1204">
        <v>6.3208720462359897</v>
      </c>
      <c r="P1204">
        <v>149.79897660818699</v>
      </c>
      <c r="Q1204">
        <v>0.14678122116292</v>
      </c>
    </row>
    <row r="1205" spans="1:17" hidden="1" x14ac:dyDescent="0.3">
      <c r="A1205" t="s">
        <v>2567</v>
      </c>
      <c r="B1205" t="s">
        <v>2568</v>
      </c>
      <c r="C1205" t="s">
        <v>3159</v>
      </c>
      <c r="D1205" t="s">
        <v>271</v>
      </c>
      <c r="E1205">
        <v>1808.43796</v>
      </c>
      <c r="F1205">
        <v>134.94999999999999</v>
      </c>
      <c r="G1205">
        <v>364.58742856199802</v>
      </c>
      <c r="H1205">
        <v>-8.2538420610415706</v>
      </c>
      <c r="I1205">
        <v>26.6831958211427</v>
      </c>
      <c r="J1205">
        <v>-0.29849554600974099</v>
      </c>
      <c r="K1205">
        <v>142.32932999654</v>
      </c>
      <c r="L1205">
        <v>112.92857781547301</v>
      </c>
      <c r="M1205">
        <v>43.474375360517598</v>
      </c>
      <c r="N1205">
        <v>0.53252287828127298</v>
      </c>
      <c r="O1205">
        <v>24.4905520563171</v>
      </c>
      <c r="P1205">
        <v>412.33864844343202</v>
      </c>
      <c r="Q1205">
        <v>0.186594731776455</v>
      </c>
    </row>
    <row r="1206" spans="1:17" hidden="1" x14ac:dyDescent="0.3">
      <c r="A1206" t="s">
        <v>2569</v>
      </c>
      <c r="B1206" t="s">
        <v>2570</v>
      </c>
      <c r="C1206" t="s">
        <v>3159</v>
      </c>
      <c r="D1206" t="s">
        <v>125</v>
      </c>
      <c r="E1206">
        <v>1808.14810969</v>
      </c>
      <c r="F1206">
        <v>1408</v>
      </c>
      <c r="G1206">
        <v>488.25364677272398</v>
      </c>
      <c r="H1206">
        <v>0.121290400985978</v>
      </c>
      <c r="I1206">
        <v>269.53778526422798</v>
      </c>
      <c r="J1206">
        <v>-0.77416280530500003</v>
      </c>
      <c r="K1206">
        <v>1461.6124715462199</v>
      </c>
      <c r="L1206">
        <v>1082.1061527798399</v>
      </c>
      <c r="M1206">
        <v>56.134844234463799</v>
      </c>
      <c r="N1206">
        <v>0.25982149085533901</v>
      </c>
      <c r="O1206">
        <v>85.2734375</v>
      </c>
      <c r="P1206">
        <v>561.03286384976502</v>
      </c>
      <c r="Q1206">
        <v>0.20545157348227</v>
      </c>
    </row>
    <row r="1207" spans="1:17" hidden="1" x14ac:dyDescent="0.3">
      <c r="A1207" t="s">
        <v>2571</v>
      </c>
      <c r="B1207" t="s">
        <v>2572</v>
      </c>
      <c r="C1207" t="s">
        <v>3159</v>
      </c>
      <c r="D1207" t="s">
        <v>136</v>
      </c>
      <c r="E1207">
        <v>1804.0932673919999</v>
      </c>
      <c r="F1207">
        <v>105.92</v>
      </c>
      <c r="G1207">
        <v>-20.5444278608289</v>
      </c>
      <c r="H1207">
        <v>5.1149865933630698</v>
      </c>
      <c r="I1207">
        <v>-14.5675586228261</v>
      </c>
      <c r="J1207">
        <v>4.5239120441955301</v>
      </c>
      <c r="K1207">
        <v>110.86912408324</v>
      </c>
      <c r="L1207">
        <v>113.139405077967</v>
      </c>
      <c r="M1207">
        <v>57.952286707676301</v>
      </c>
      <c r="N1207">
        <v>0.55288845246944296</v>
      </c>
      <c r="O1207">
        <v>39.350453172205398</v>
      </c>
      <c r="P1207">
        <v>16.331685886875299</v>
      </c>
      <c r="Q1207">
        <v>1.5813677296416001E-2</v>
      </c>
    </row>
    <row r="1208" spans="1:17" hidden="1" x14ac:dyDescent="0.3">
      <c r="A1208" t="s">
        <v>2573</v>
      </c>
      <c r="B1208" t="s">
        <v>2574</v>
      </c>
      <c r="C1208" t="s">
        <v>3159</v>
      </c>
      <c r="D1208" t="s">
        <v>391</v>
      </c>
      <c r="E1208">
        <v>1804.0531575</v>
      </c>
      <c r="F1208">
        <v>934.9</v>
      </c>
      <c r="G1208">
        <v>131.84582437663201</v>
      </c>
      <c r="H1208">
        <v>4.2133900129753803</v>
      </c>
      <c r="I1208">
        <v>95.303632975974395</v>
      </c>
      <c r="J1208">
        <v>0.95016809493830301</v>
      </c>
      <c r="K1208">
        <v>926.19869764218299</v>
      </c>
      <c r="L1208">
        <v>747.63263050222304</v>
      </c>
      <c r="M1208">
        <v>56.119438022260603</v>
      </c>
      <c r="N1208">
        <v>0.63493388224630798</v>
      </c>
      <c r="O1208">
        <v>29.9711199058722</v>
      </c>
      <c r="P1208">
        <v>158.36672654414801</v>
      </c>
      <c r="Q1208">
        <v>0.20437928140219599</v>
      </c>
    </row>
    <row r="1209" spans="1:17" hidden="1" x14ac:dyDescent="0.3">
      <c r="A1209" t="s">
        <v>2575</v>
      </c>
      <c r="B1209" t="s">
        <v>2576</v>
      </c>
      <c r="C1209" t="s">
        <v>3159</v>
      </c>
      <c r="D1209" t="s">
        <v>468</v>
      </c>
      <c r="E1209">
        <v>1803.53491135999</v>
      </c>
      <c r="F1209">
        <v>582.4</v>
      </c>
      <c r="G1209">
        <v>-36.183990794327599</v>
      </c>
      <c r="H1209">
        <v>5.1106269695197604</v>
      </c>
      <c r="I1209">
        <v>-1.98354895120359</v>
      </c>
      <c r="J1209">
        <v>-1.55816745058863</v>
      </c>
      <c r="K1209">
        <v>626.02754817105995</v>
      </c>
      <c r="L1209">
        <v>631.28433669716003</v>
      </c>
      <c r="M1209">
        <v>53.831367109171097</v>
      </c>
      <c r="N1209">
        <v>0.52549824024459701</v>
      </c>
      <c r="O1209">
        <v>52.601304945054899</v>
      </c>
      <c r="P1209">
        <v>32.348596750369197</v>
      </c>
      <c r="Q1209">
        <v>0.10854226298434801</v>
      </c>
    </row>
    <row r="1210" spans="1:17" hidden="1" x14ac:dyDescent="0.3">
      <c r="A1210" t="s">
        <v>2577</v>
      </c>
      <c r="B1210" t="s">
        <v>2578</v>
      </c>
      <c r="C1210" t="s">
        <v>3159</v>
      </c>
      <c r="D1210" t="s">
        <v>114</v>
      </c>
      <c r="E1210">
        <v>1802.6614320000001</v>
      </c>
      <c r="F1210">
        <v>328.9</v>
      </c>
      <c r="G1210">
        <v>-31.306836332450199</v>
      </c>
      <c r="H1210">
        <v>8.3415526758005303</v>
      </c>
      <c r="I1210">
        <v>-2.21276848185025</v>
      </c>
      <c r="J1210">
        <v>-0.89707501283110802</v>
      </c>
      <c r="K1210">
        <v>335.43856532224203</v>
      </c>
      <c r="L1210">
        <v>339.89650245539502</v>
      </c>
      <c r="M1210">
        <v>46.556787069664701</v>
      </c>
      <c r="N1210">
        <v>0.74559128430245403</v>
      </c>
      <c r="O1210">
        <v>34.995439343265403</v>
      </c>
      <c r="P1210">
        <v>16.610530047863801</v>
      </c>
      <c r="Q1210">
        <v>1.217878357691E-3</v>
      </c>
    </row>
    <row r="1211" spans="1:17" hidden="1" x14ac:dyDescent="0.3">
      <c r="A1211" t="s">
        <v>2579</v>
      </c>
      <c r="B1211" t="s">
        <v>2580</v>
      </c>
      <c r="C1211" t="s">
        <v>3159</v>
      </c>
      <c r="D1211" t="s">
        <v>169</v>
      </c>
      <c r="E1211">
        <v>1801.3943904</v>
      </c>
      <c r="F1211">
        <v>352</v>
      </c>
      <c r="G1211">
        <v>-20.044445686140801</v>
      </c>
      <c r="H1211">
        <v>13.385768328568799</v>
      </c>
      <c r="I1211">
        <v>-1.9185664152601101</v>
      </c>
      <c r="J1211">
        <v>13.827585268704301</v>
      </c>
      <c r="M1211">
        <v>67.959802880617403</v>
      </c>
      <c r="O1211">
        <v>5.9659090909090802</v>
      </c>
      <c r="P1211">
        <v>28.420284567675999</v>
      </c>
    </row>
    <row r="1212" spans="1:17" hidden="1" x14ac:dyDescent="0.3">
      <c r="A1212" t="s">
        <v>2581</v>
      </c>
      <c r="B1212" t="s">
        <v>2582</v>
      </c>
      <c r="C1212" t="s">
        <v>3159</v>
      </c>
      <c r="D1212" t="s">
        <v>1395</v>
      </c>
      <c r="E1212">
        <v>1800.1952305699999</v>
      </c>
      <c r="F1212">
        <v>634.70000000000005</v>
      </c>
      <c r="G1212">
        <v>9.4892372975420898</v>
      </c>
      <c r="H1212">
        <v>-8.9254996639796396</v>
      </c>
      <c r="I1212">
        <v>40.409466621596103</v>
      </c>
      <c r="J1212">
        <v>-1.4344626435846399</v>
      </c>
      <c r="K1212">
        <v>705.875691141483</v>
      </c>
      <c r="L1212">
        <v>623.55910302698305</v>
      </c>
      <c r="M1212">
        <v>36.832445785606097</v>
      </c>
      <c r="N1212">
        <v>0.62971458409835102</v>
      </c>
      <c r="O1212">
        <v>42.114384748700097</v>
      </c>
      <c r="P1212">
        <v>55.582792008824597</v>
      </c>
      <c r="Q1212">
        <v>7.2014056079882996E-2</v>
      </c>
    </row>
    <row r="1213" spans="1:17" hidden="1" x14ac:dyDescent="0.3">
      <c r="A1213" t="s">
        <v>2583</v>
      </c>
      <c r="B1213" t="s">
        <v>2584</v>
      </c>
      <c r="C1213" t="s">
        <v>3159</v>
      </c>
      <c r="D1213" t="s">
        <v>262</v>
      </c>
      <c r="E1213">
        <v>1798.30322712</v>
      </c>
      <c r="F1213">
        <v>514.20000000000005</v>
      </c>
      <c r="G1213">
        <v>2.7120998838721802</v>
      </c>
      <c r="H1213">
        <v>23.7766507885033</v>
      </c>
      <c r="I1213">
        <v>25.876058362505699</v>
      </c>
      <c r="J1213">
        <v>12.0006113573496</v>
      </c>
      <c r="K1213">
        <v>446.37773511366203</v>
      </c>
      <c r="L1213">
        <v>420.42155193736698</v>
      </c>
      <c r="M1213">
        <v>76.4067599523528</v>
      </c>
      <c r="N1213">
        <v>1.6081911939415601</v>
      </c>
      <c r="O1213">
        <v>2.8490859587708899</v>
      </c>
      <c r="P1213">
        <v>76.913813865473898</v>
      </c>
      <c r="Q1213">
        <v>5.3212947032887002E-2</v>
      </c>
    </row>
    <row r="1214" spans="1:17" hidden="1" x14ac:dyDescent="0.3">
      <c r="A1214" t="s">
        <v>2585</v>
      </c>
      <c r="B1214" t="s">
        <v>2586</v>
      </c>
      <c r="C1214" t="s">
        <v>3159</v>
      </c>
      <c r="D1214" t="s">
        <v>420</v>
      </c>
      <c r="E1214">
        <v>1796.8173300000001</v>
      </c>
      <c r="F1214">
        <v>172.29</v>
      </c>
      <c r="G1214">
        <v>69.423240020482794</v>
      </c>
      <c r="H1214">
        <v>0.39402905518395998</v>
      </c>
      <c r="I1214">
        <v>12.8970830304479</v>
      </c>
      <c r="J1214">
        <v>0.24817208695426901</v>
      </c>
      <c r="K1214">
        <v>172.71080883074501</v>
      </c>
      <c r="L1214">
        <v>153.22101399411801</v>
      </c>
      <c r="N1214">
        <v>0.67886269896822105</v>
      </c>
      <c r="O1214">
        <v>20.146265018283099</v>
      </c>
      <c r="P1214">
        <v>119.198473282442</v>
      </c>
    </row>
    <row r="1215" spans="1:17" hidden="1" x14ac:dyDescent="0.3">
      <c r="A1215" t="s">
        <v>2587</v>
      </c>
      <c r="B1215" t="s">
        <v>2588</v>
      </c>
      <c r="C1215" t="s">
        <v>3159</v>
      </c>
      <c r="D1215" t="s">
        <v>166</v>
      </c>
      <c r="E1215">
        <v>1794.7917934499999</v>
      </c>
      <c r="F1215">
        <v>911.45</v>
      </c>
      <c r="G1215">
        <v>25.630822028600502</v>
      </c>
      <c r="H1215">
        <v>42.5526095518616</v>
      </c>
      <c r="I1215">
        <v>47.8063869939038</v>
      </c>
      <c r="J1215">
        <v>4.4640107328749696</v>
      </c>
      <c r="M1215">
        <v>64.760807654920399</v>
      </c>
      <c r="O1215">
        <v>4.1198090953974402</v>
      </c>
      <c r="P1215">
        <v>68.319482917820807</v>
      </c>
    </row>
    <row r="1216" spans="1:17" hidden="1" x14ac:dyDescent="0.3">
      <c r="A1216" t="s">
        <v>2589</v>
      </c>
      <c r="B1216" t="s">
        <v>2590</v>
      </c>
      <c r="C1216" t="s">
        <v>3159</v>
      </c>
      <c r="D1216" t="s">
        <v>221</v>
      </c>
      <c r="E1216">
        <v>1789.785052</v>
      </c>
      <c r="F1216">
        <v>416.9</v>
      </c>
      <c r="G1216">
        <v>-24.147195298105402</v>
      </c>
      <c r="H1216">
        <v>4.3925399384470403</v>
      </c>
      <c r="I1216">
        <v>1.5987559570240799</v>
      </c>
      <c r="J1216">
        <v>-0.396168203240432</v>
      </c>
      <c r="K1216">
        <v>412.424366670099</v>
      </c>
      <c r="L1216">
        <v>419.91977035661102</v>
      </c>
      <c r="M1216">
        <v>70.138523255065707</v>
      </c>
      <c r="N1216">
        <v>0.35502441530780399</v>
      </c>
      <c r="O1216">
        <v>24.4902854401535</v>
      </c>
      <c r="P1216">
        <v>16.713325867861101</v>
      </c>
      <c r="Q1216">
        <v>-4.9687003633879998E-3</v>
      </c>
    </row>
    <row r="1217" spans="1:17" hidden="1" x14ac:dyDescent="0.3">
      <c r="A1217" t="s">
        <v>2591</v>
      </c>
      <c r="B1217" t="s">
        <v>2592</v>
      </c>
      <c r="C1217" t="s">
        <v>3159</v>
      </c>
      <c r="D1217" t="s">
        <v>461</v>
      </c>
      <c r="E1217">
        <v>1769.4179999999999</v>
      </c>
      <c r="F1217">
        <v>1171.8</v>
      </c>
      <c r="G1217">
        <v>-13.7452900072142</v>
      </c>
      <c r="H1217">
        <v>10.4744178082875</v>
      </c>
      <c r="I1217">
        <v>-8.71607859034666</v>
      </c>
      <c r="J1217">
        <v>14.6961984250007</v>
      </c>
      <c r="K1217">
        <v>1138.1628600811</v>
      </c>
      <c r="L1217">
        <v>1197.3652325252101</v>
      </c>
      <c r="M1217">
        <v>65.580853940424603</v>
      </c>
      <c r="N1217">
        <v>1.2871599215951699</v>
      </c>
      <c r="O1217">
        <v>36.968766001024001</v>
      </c>
      <c r="P1217">
        <v>18.1130934381614</v>
      </c>
      <c r="Q1217">
        <v>3.9677348715381998E-2</v>
      </c>
    </row>
    <row r="1218" spans="1:17" hidden="1" x14ac:dyDescent="0.3">
      <c r="A1218" t="s">
        <v>2593</v>
      </c>
      <c r="B1218" t="s">
        <v>2594</v>
      </c>
      <c r="C1218" t="s">
        <v>3159</v>
      </c>
      <c r="D1218" t="s">
        <v>499</v>
      </c>
      <c r="E1218">
        <v>1769.16849032</v>
      </c>
      <c r="F1218">
        <v>525.70000000000005</v>
      </c>
      <c r="G1218">
        <v>32.427024977118897</v>
      </c>
      <c r="H1218">
        <v>-1.8226957019932499</v>
      </c>
      <c r="I1218">
        <v>37.598412101718402</v>
      </c>
      <c r="J1218">
        <v>-5.8461014598150003</v>
      </c>
      <c r="K1218">
        <v>537.864666707634</v>
      </c>
      <c r="L1218">
        <v>463.95704697076201</v>
      </c>
      <c r="M1218">
        <v>36.709064346765601</v>
      </c>
      <c r="N1218">
        <v>0.52777451272404197</v>
      </c>
      <c r="O1218">
        <v>24.919155411831799</v>
      </c>
      <c r="P1218">
        <v>79.419795221843003</v>
      </c>
      <c r="Q1218">
        <v>-6.2105778152947003E-2</v>
      </c>
    </row>
    <row r="1219" spans="1:17" hidden="1" x14ac:dyDescent="0.3">
      <c r="A1219" t="s">
        <v>2595</v>
      </c>
      <c r="B1219" t="s">
        <v>2596</v>
      </c>
      <c r="C1219" t="s">
        <v>3159</v>
      </c>
      <c r="D1219" t="s">
        <v>54</v>
      </c>
      <c r="E1219">
        <v>1766.95752523499</v>
      </c>
      <c r="F1219">
        <v>160.65</v>
      </c>
      <c r="G1219">
        <v>-53.086504202337302</v>
      </c>
      <c r="H1219">
        <v>2.8868179838158401</v>
      </c>
      <c r="I1219">
        <v>-32.667738268589297</v>
      </c>
      <c r="J1219">
        <v>3.7091065923383502</v>
      </c>
      <c r="K1219">
        <v>171.34392935213</v>
      </c>
      <c r="L1219">
        <v>202.41612483134</v>
      </c>
      <c r="M1219">
        <v>65.876055570075096</v>
      </c>
      <c r="N1219">
        <v>1.0544481263060901</v>
      </c>
      <c r="O1219">
        <v>76.501711795829394</v>
      </c>
      <c r="P1219">
        <v>9.8311342038695599</v>
      </c>
      <c r="Q1219">
        <v>6.9977593126526003E-2</v>
      </c>
    </row>
    <row r="1220" spans="1:17" hidden="1" x14ac:dyDescent="0.3">
      <c r="A1220" t="s">
        <v>2597</v>
      </c>
      <c r="B1220" t="s">
        <v>2598</v>
      </c>
      <c r="C1220" t="s">
        <v>3159</v>
      </c>
      <c r="D1220" t="s">
        <v>221</v>
      </c>
      <c r="E1220">
        <v>1758.1995435199999</v>
      </c>
      <c r="F1220">
        <v>719.6</v>
      </c>
      <c r="G1220">
        <v>-13.078750652264</v>
      </c>
      <c r="H1220">
        <v>4.1569995937373099</v>
      </c>
      <c r="I1220">
        <v>-1.5797660764597601</v>
      </c>
      <c r="J1220">
        <v>-1.1612094320950701</v>
      </c>
      <c r="K1220">
        <v>729.16018213692405</v>
      </c>
      <c r="L1220">
        <v>729.67985714124097</v>
      </c>
      <c r="M1220">
        <v>61.839898917605097</v>
      </c>
      <c r="N1220">
        <v>0.66357896754205803</v>
      </c>
      <c r="O1220">
        <v>27.147026125625299</v>
      </c>
      <c r="P1220">
        <v>31.313868613138599</v>
      </c>
      <c r="Q1220">
        <v>-9.1137391228549997E-3</v>
      </c>
    </row>
    <row r="1221" spans="1:17" hidden="1" x14ac:dyDescent="0.3">
      <c r="A1221" t="s">
        <v>2599</v>
      </c>
      <c r="B1221" t="s">
        <v>2600</v>
      </c>
      <c r="C1221" t="s">
        <v>3159</v>
      </c>
      <c r="D1221" t="s">
        <v>256</v>
      </c>
      <c r="E1221">
        <v>1752.60413713</v>
      </c>
      <c r="F1221">
        <v>1171.7</v>
      </c>
      <c r="G1221">
        <v>-4.6508799842792303</v>
      </c>
      <c r="H1221">
        <v>10.435916975103</v>
      </c>
      <c r="I1221">
        <v>24.630278679039499</v>
      </c>
      <c r="J1221">
        <v>4.1232120866713897</v>
      </c>
      <c r="K1221">
        <v>1094.9345770963901</v>
      </c>
      <c r="L1221">
        <v>1059.8809142294899</v>
      </c>
      <c r="M1221">
        <v>75.607422072287804</v>
      </c>
      <c r="N1221">
        <v>1.3968692009199399</v>
      </c>
      <c r="O1221">
        <v>14.457625672100299</v>
      </c>
      <c r="P1221">
        <v>50.933917300012801</v>
      </c>
      <c r="Q1221">
        <v>0.104008061615374</v>
      </c>
    </row>
    <row r="1222" spans="1:17" hidden="1" x14ac:dyDescent="0.3">
      <c r="A1222" t="s">
        <v>2601</v>
      </c>
      <c r="B1222" t="s">
        <v>2602</v>
      </c>
      <c r="C1222" t="s">
        <v>3159</v>
      </c>
      <c r="D1222" t="s">
        <v>117</v>
      </c>
      <c r="E1222">
        <v>1750.940345</v>
      </c>
      <c r="F1222">
        <v>45.43</v>
      </c>
      <c r="G1222">
        <v>80.340111809343696</v>
      </c>
      <c r="H1222">
        <v>10.916889646275401</v>
      </c>
      <c r="I1222">
        <v>69.245820504384895</v>
      </c>
      <c r="J1222">
        <v>3.0997673405771402</v>
      </c>
      <c r="K1222">
        <v>44.806957333575497</v>
      </c>
      <c r="L1222">
        <v>36.347460797181803</v>
      </c>
      <c r="M1222">
        <v>64.028781689932202</v>
      </c>
      <c r="N1222">
        <v>0.31101938637405402</v>
      </c>
      <c r="O1222">
        <v>42.020691173233502</v>
      </c>
      <c r="P1222">
        <v>109.838337182448</v>
      </c>
      <c r="Q1222">
        <v>0.129209282050158</v>
      </c>
    </row>
    <row r="1223" spans="1:17" hidden="1" x14ac:dyDescent="0.3">
      <c r="A1223" t="s">
        <v>2603</v>
      </c>
      <c r="B1223" t="s">
        <v>2604</v>
      </c>
      <c r="C1223" t="s">
        <v>3159</v>
      </c>
      <c r="D1223" t="s">
        <v>256</v>
      </c>
      <c r="E1223">
        <v>1732.0239845999999</v>
      </c>
      <c r="F1223">
        <v>442</v>
      </c>
      <c r="G1223">
        <v>121.43282704113101</v>
      </c>
      <c r="H1223">
        <v>33.506004524000403</v>
      </c>
      <c r="I1223">
        <v>93.191749625288395</v>
      </c>
      <c r="J1223">
        <v>6.16604458411895</v>
      </c>
      <c r="K1223">
        <v>384.99487894252599</v>
      </c>
      <c r="M1223">
        <v>67.314559908098701</v>
      </c>
      <c r="N1223">
        <v>2.15291233284022</v>
      </c>
      <c r="O1223">
        <v>9.6153846153846203</v>
      </c>
      <c r="P1223">
        <v>157.95156113218499</v>
      </c>
    </row>
    <row r="1224" spans="1:17" hidden="1" x14ac:dyDescent="0.3">
      <c r="A1224" t="s">
        <v>2605</v>
      </c>
      <c r="B1224" t="s">
        <v>2606</v>
      </c>
      <c r="C1224" t="s">
        <v>3159</v>
      </c>
      <c r="D1224" t="s">
        <v>229</v>
      </c>
      <c r="E1224">
        <v>1730.360232</v>
      </c>
      <c r="F1224">
        <v>957.1</v>
      </c>
      <c r="G1224">
        <v>87.251451287518094</v>
      </c>
      <c r="H1224">
        <v>15.632887201562299</v>
      </c>
      <c r="I1224">
        <v>68.325853183677793</v>
      </c>
      <c r="J1224">
        <v>2.7818220558265998</v>
      </c>
      <c r="K1224">
        <v>911.62488770845596</v>
      </c>
      <c r="L1224">
        <v>757.03155704250605</v>
      </c>
      <c r="M1224">
        <v>68.219837298967605</v>
      </c>
      <c r="N1224">
        <v>0.57075352308910299</v>
      </c>
      <c r="O1224">
        <v>8.3899279072197199</v>
      </c>
      <c r="P1224">
        <v>140.47738693467301</v>
      </c>
      <c r="Q1224">
        <v>5.8402889236204E-2</v>
      </c>
    </row>
    <row r="1225" spans="1:17" hidden="1" x14ac:dyDescent="0.3">
      <c r="A1225" t="s">
        <v>2607</v>
      </c>
      <c r="B1225" t="s">
        <v>2608</v>
      </c>
      <c r="C1225" t="s">
        <v>3159</v>
      </c>
      <c r="D1225" t="s">
        <v>21</v>
      </c>
      <c r="E1225">
        <v>1730.1298617</v>
      </c>
      <c r="F1225">
        <v>1360.9</v>
      </c>
      <c r="G1225">
        <v>88.709249805359406</v>
      </c>
      <c r="H1225">
        <v>13.346654216874001</v>
      </c>
      <c r="I1225">
        <v>8.6381489417544906</v>
      </c>
      <c r="J1225">
        <v>2.18057883437264</v>
      </c>
      <c r="K1225">
        <v>1325.04506503677</v>
      </c>
      <c r="L1225">
        <v>1193.14786789459</v>
      </c>
      <c r="M1225">
        <v>65.341687655638395</v>
      </c>
      <c r="N1225">
        <v>0.77374115297697499</v>
      </c>
      <c r="O1225">
        <v>27.628775075317801</v>
      </c>
      <c r="P1225">
        <v>129.51344970064901</v>
      </c>
      <c r="Q1225">
        <v>0.17200859002157201</v>
      </c>
    </row>
    <row r="1226" spans="1:17" hidden="1" x14ac:dyDescent="0.3">
      <c r="A1226" t="s">
        <v>2609</v>
      </c>
      <c r="B1226" t="s">
        <v>2610</v>
      </c>
      <c r="C1226" t="s">
        <v>3159</v>
      </c>
      <c r="D1226" t="s">
        <v>757</v>
      </c>
      <c r="E1226">
        <v>1718.3106</v>
      </c>
      <c r="F1226">
        <v>321.48</v>
      </c>
      <c r="G1226">
        <v>-21.786434940187998</v>
      </c>
      <c r="H1226">
        <v>39.299951823443102</v>
      </c>
      <c r="I1226">
        <v>15.0266247009347</v>
      </c>
      <c r="J1226">
        <v>22.229451922914699</v>
      </c>
      <c r="K1226">
        <v>247.34397480428501</v>
      </c>
      <c r="M1226">
        <v>86.241754846783095</v>
      </c>
      <c r="N1226">
        <v>2.8293864666351398</v>
      </c>
      <c r="O1226">
        <v>44.954585044170599</v>
      </c>
      <c r="P1226">
        <v>51.6486626727675</v>
      </c>
    </row>
    <row r="1227" spans="1:17" hidden="1" x14ac:dyDescent="0.3">
      <c r="A1227" t="s">
        <v>2611</v>
      </c>
      <c r="B1227" t="s">
        <v>2612</v>
      </c>
      <c r="C1227" t="s">
        <v>3159</v>
      </c>
      <c r="D1227" t="s">
        <v>262</v>
      </c>
      <c r="E1227">
        <v>1713.8822</v>
      </c>
      <c r="F1227">
        <v>475.55</v>
      </c>
      <c r="G1227">
        <v>-64.458798956234304</v>
      </c>
      <c r="H1227">
        <v>-10.9811147883142</v>
      </c>
      <c r="I1227">
        <v>-28.113630919301599</v>
      </c>
      <c r="J1227">
        <v>-3.5086065461771501</v>
      </c>
      <c r="K1227">
        <v>553.25226828171105</v>
      </c>
      <c r="L1227">
        <v>591.37326870716697</v>
      </c>
      <c r="M1227">
        <v>26.6251428894874</v>
      </c>
      <c r="N1227">
        <v>0.874194373388683</v>
      </c>
      <c r="O1227">
        <v>96.614446430448893</v>
      </c>
      <c r="P1227">
        <v>2.0384078961484802</v>
      </c>
      <c r="Q1227">
        <v>4.6081278909153998E-2</v>
      </c>
    </row>
    <row r="1228" spans="1:17" hidden="1" x14ac:dyDescent="0.3">
      <c r="A1228" t="s">
        <v>2613</v>
      </c>
      <c r="B1228" t="s">
        <v>2614</v>
      </c>
      <c r="C1228" t="s">
        <v>3159</v>
      </c>
      <c r="D1228" t="s">
        <v>221</v>
      </c>
      <c r="E1228">
        <v>1708.9740924</v>
      </c>
      <c r="F1228">
        <v>718.5</v>
      </c>
      <c r="G1228">
        <v>76.077635784301194</v>
      </c>
      <c r="H1228">
        <v>1.10232232252006</v>
      </c>
      <c r="I1228">
        <v>67.386724633841396</v>
      </c>
      <c r="J1228">
        <v>9.1595340411475696</v>
      </c>
      <c r="K1228">
        <v>732.22770489919105</v>
      </c>
      <c r="L1228">
        <v>595.13633086922096</v>
      </c>
      <c r="M1228">
        <v>59.880831875729001</v>
      </c>
      <c r="N1228">
        <v>0.52184168108574303</v>
      </c>
      <c r="O1228">
        <v>44.739039665970701</v>
      </c>
      <c r="P1228">
        <v>104.949012336875</v>
      </c>
      <c r="Q1228">
        <v>0.21092557402635601</v>
      </c>
    </row>
    <row r="1229" spans="1:17" hidden="1" x14ac:dyDescent="0.3">
      <c r="A1229" t="s">
        <v>2615</v>
      </c>
      <c r="B1229" t="s">
        <v>2616</v>
      </c>
      <c r="C1229" t="s">
        <v>3159</v>
      </c>
      <c r="D1229" t="s">
        <v>91</v>
      </c>
      <c r="E1229">
        <v>1707.1919587899999</v>
      </c>
      <c r="F1229">
        <v>76.91</v>
      </c>
      <c r="G1229">
        <v>60.294672196440096</v>
      </c>
      <c r="H1229">
        <v>6.98940118220166</v>
      </c>
      <c r="I1229">
        <v>-14.1703157618897</v>
      </c>
      <c r="J1229">
        <v>-1.7963435329686801</v>
      </c>
      <c r="K1229">
        <v>81.618446644941997</v>
      </c>
      <c r="L1229">
        <v>78.724935869715594</v>
      </c>
      <c r="M1229">
        <v>43.899294228851197</v>
      </c>
      <c r="N1229">
        <v>0.62014456924029104</v>
      </c>
      <c r="O1229">
        <v>40.293849954492202</v>
      </c>
      <c r="P1229">
        <v>80.922135968007495</v>
      </c>
      <c r="Q1229">
        <v>6.6157449966965001E-2</v>
      </c>
    </row>
    <row r="1230" spans="1:17" hidden="1" x14ac:dyDescent="0.3">
      <c r="A1230" t="s">
        <v>2617</v>
      </c>
      <c r="B1230" t="s">
        <v>2618</v>
      </c>
      <c r="C1230" t="s">
        <v>3159</v>
      </c>
      <c r="D1230" t="s">
        <v>425</v>
      </c>
      <c r="E1230">
        <v>1706.90623994</v>
      </c>
      <c r="F1230">
        <v>3200.45</v>
      </c>
      <c r="G1230">
        <v>172.290502532669</v>
      </c>
      <c r="H1230">
        <v>7.7728246056250896</v>
      </c>
      <c r="I1230">
        <v>35.987290586338901</v>
      </c>
      <c r="J1230">
        <v>2.4725260799828001E-2</v>
      </c>
      <c r="K1230">
        <v>3269.89734413511</v>
      </c>
      <c r="L1230">
        <v>2779.82578952415</v>
      </c>
      <c r="M1230">
        <v>49.002184661332599</v>
      </c>
      <c r="N1230">
        <v>0.62134614765685503</v>
      </c>
      <c r="O1230">
        <v>50.452280148104101</v>
      </c>
      <c r="P1230">
        <v>200.16999425536599</v>
      </c>
      <c r="Q1230">
        <v>0.22038623978793401</v>
      </c>
    </row>
    <row r="1231" spans="1:17" hidden="1" x14ac:dyDescent="0.3">
      <c r="A1231" t="s">
        <v>2619</v>
      </c>
      <c r="B1231" t="s">
        <v>2620</v>
      </c>
      <c r="C1231" t="s">
        <v>3159</v>
      </c>
      <c r="D1231" t="s">
        <v>21</v>
      </c>
      <c r="E1231">
        <v>1705.9866380799999</v>
      </c>
      <c r="F1231">
        <v>987.2</v>
      </c>
      <c r="G1231">
        <v>837.74772272283894</v>
      </c>
      <c r="H1231">
        <v>65.391827230296997</v>
      </c>
      <c r="I1231">
        <v>136.94555307982</v>
      </c>
      <c r="J1231">
        <v>12.916464802300499</v>
      </c>
      <c r="K1231">
        <v>842.26282771543902</v>
      </c>
      <c r="L1231">
        <v>581.46138261593603</v>
      </c>
      <c r="M1231">
        <v>57.7030229541529</v>
      </c>
      <c r="N1231">
        <v>1.74406086116846</v>
      </c>
      <c r="O1231">
        <v>15.807333873581801</v>
      </c>
      <c r="P1231">
        <v>958.65951742627306</v>
      </c>
    </row>
    <row r="1232" spans="1:17" hidden="1" x14ac:dyDescent="0.3">
      <c r="A1232" t="s">
        <v>2621</v>
      </c>
      <c r="B1232" t="s">
        <v>2622</v>
      </c>
      <c r="C1232" t="s">
        <v>3159</v>
      </c>
      <c r="D1232" t="s">
        <v>256</v>
      </c>
      <c r="E1232">
        <v>1704.91538021</v>
      </c>
      <c r="F1232">
        <v>51.13</v>
      </c>
      <c r="G1232">
        <v>-23.120829179190999</v>
      </c>
      <c r="H1232">
        <v>18.3108531576305</v>
      </c>
      <c r="I1232">
        <v>-28.055165242441898</v>
      </c>
      <c r="J1232">
        <v>1.7130560841420801</v>
      </c>
      <c r="K1232">
        <v>51.692058776973496</v>
      </c>
      <c r="L1232">
        <v>56.327139499513599</v>
      </c>
      <c r="M1232">
        <v>60.699625970982197</v>
      </c>
      <c r="N1232">
        <v>0.761937062769661</v>
      </c>
      <c r="O1232">
        <v>87.561118716995907</v>
      </c>
      <c r="P1232">
        <v>17.9469434832756</v>
      </c>
      <c r="Q1232">
        <v>1.5003247093203999E-2</v>
      </c>
    </row>
    <row r="1233" spans="1:17" hidden="1" x14ac:dyDescent="0.3">
      <c r="A1233" t="s">
        <v>2623</v>
      </c>
      <c r="B1233" t="s">
        <v>2624</v>
      </c>
      <c r="C1233" t="s">
        <v>3159</v>
      </c>
      <c r="D1233" t="s">
        <v>499</v>
      </c>
      <c r="E1233">
        <v>1702.0313595</v>
      </c>
      <c r="F1233">
        <v>552.70000000000005</v>
      </c>
      <c r="G1233">
        <v>6.2450336139017901</v>
      </c>
      <c r="H1233">
        <v>8.3969892928776595</v>
      </c>
      <c r="I1233">
        <v>7.1513443512775901</v>
      </c>
      <c r="J1233">
        <v>3.2802999216802999</v>
      </c>
      <c r="K1233">
        <v>571.85182798847802</v>
      </c>
      <c r="L1233">
        <v>561.48340391684405</v>
      </c>
      <c r="M1233">
        <v>50.5254228881439</v>
      </c>
      <c r="N1233">
        <v>0.67814869149537405</v>
      </c>
      <c r="O1233">
        <v>31.5360955310294</v>
      </c>
      <c r="P1233">
        <v>37.316770186335397</v>
      </c>
      <c r="Q1233">
        <v>-7.3781975722727003E-2</v>
      </c>
    </row>
    <row r="1234" spans="1:17" hidden="1" x14ac:dyDescent="0.3">
      <c r="A1234" t="s">
        <v>2625</v>
      </c>
      <c r="B1234" t="s">
        <v>2626</v>
      </c>
      <c r="C1234" t="s">
        <v>3159</v>
      </c>
      <c r="D1234" t="s">
        <v>72</v>
      </c>
      <c r="E1234">
        <v>1701.23182845</v>
      </c>
      <c r="F1234">
        <v>30.35</v>
      </c>
      <c r="G1234">
        <v>-27.646896367450601</v>
      </c>
      <c r="H1234">
        <v>4.1221188054853304</v>
      </c>
      <c r="I1234">
        <v>-22.7868412539252</v>
      </c>
      <c r="J1234">
        <v>-1.31228877186638</v>
      </c>
      <c r="K1234">
        <v>30.650875675898799</v>
      </c>
      <c r="L1234">
        <v>34.160434979606102</v>
      </c>
      <c r="M1234">
        <v>72.544738512803406</v>
      </c>
      <c r="N1234">
        <v>0.71661845810835401</v>
      </c>
      <c r="O1234">
        <v>60.131795716639203</v>
      </c>
      <c r="P1234">
        <v>11.910029498525001</v>
      </c>
    </row>
    <row r="1235" spans="1:17" hidden="1" x14ac:dyDescent="0.3">
      <c r="A1235" t="s">
        <v>2627</v>
      </c>
      <c r="B1235" t="s">
        <v>2628</v>
      </c>
      <c r="C1235" t="s">
        <v>3159</v>
      </c>
      <c r="D1235" t="s">
        <v>574</v>
      </c>
      <c r="E1235">
        <v>1701.0937799999999</v>
      </c>
      <c r="F1235">
        <v>97.94</v>
      </c>
      <c r="G1235">
        <v>3.1551367524179201</v>
      </c>
      <c r="H1235">
        <v>-1.8714891198651</v>
      </c>
      <c r="I1235">
        <v>21.1136377659566</v>
      </c>
      <c r="J1235">
        <v>3.7498081237360101</v>
      </c>
      <c r="K1235">
        <v>106.69076210866599</v>
      </c>
      <c r="L1235">
        <v>102.680478675901</v>
      </c>
      <c r="M1235">
        <v>54.219977380712301</v>
      </c>
      <c r="N1235">
        <v>0.91036179679116902</v>
      </c>
      <c r="O1235">
        <v>62.895650398202903</v>
      </c>
      <c r="P1235">
        <v>36.0277777777777</v>
      </c>
    </row>
    <row r="1236" spans="1:17" hidden="1" x14ac:dyDescent="0.3">
      <c r="A1236" t="s">
        <v>2629</v>
      </c>
      <c r="B1236" t="s">
        <v>2630</v>
      </c>
      <c r="C1236" t="s">
        <v>3159</v>
      </c>
      <c r="D1236" t="s">
        <v>256</v>
      </c>
      <c r="E1236">
        <v>1694.28</v>
      </c>
      <c r="F1236">
        <v>1401</v>
      </c>
      <c r="G1236">
        <v>-31.582735129216399</v>
      </c>
      <c r="H1236">
        <v>0.40545303225489598</v>
      </c>
      <c r="I1236">
        <v>2.35787094285191</v>
      </c>
      <c r="J1236">
        <v>1.9402265744704601</v>
      </c>
      <c r="K1236">
        <v>1448.8122294264399</v>
      </c>
      <c r="L1236">
        <v>1441.45706792547</v>
      </c>
      <c r="M1236">
        <v>46.710799013648597</v>
      </c>
      <c r="N1236">
        <v>0.53883624652506601</v>
      </c>
      <c r="O1236">
        <v>16.702355460385402</v>
      </c>
      <c r="P1236">
        <v>18.623258964480701</v>
      </c>
      <c r="Q1236">
        <v>0.159021556622708</v>
      </c>
    </row>
    <row r="1237" spans="1:17" hidden="1" x14ac:dyDescent="0.3">
      <c r="A1237" t="s">
        <v>2631</v>
      </c>
      <c r="B1237" t="s">
        <v>2632</v>
      </c>
      <c r="C1237" t="s">
        <v>3159</v>
      </c>
      <c r="D1237" t="s">
        <v>574</v>
      </c>
      <c r="E1237">
        <v>1692.3029750000001</v>
      </c>
      <c r="F1237">
        <v>65.239999999999995</v>
      </c>
      <c r="G1237">
        <v>9.4679496388786895</v>
      </c>
      <c r="H1237">
        <v>28.771080057338398</v>
      </c>
      <c r="I1237">
        <v>15.114031295614399</v>
      </c>
      <c r="J1237">
        <v>-0.27151657705167498</v>
      </c>
      <c r="K1237">
        <v>60.845612843930098</v>
      </c>
      <c r="L1237">
        <v>58.503267496474301</v>
      </c>
      <c r="M1237">
        <v>29.188193916460101</v>
      </c>
      <c r="N1237">
        <v>0.64722204404391503</v>
      </c>
      <c r="O1237">
        <v>19.558553034947799</v>
      </c>
      <c r="P1237">
        <v>45.139043381534997</v>
      </c>
      <c r="Q1237">
        <v>7.1071011628524999E-2</v>
      </c>
    </row>
    <row r="1238" spans="1:17" hidden="1" x14ac:dyDescent="0.3">
      <c r="A1238" t="s">
        <v>2633</v>
      </c>
      <c r="B1238" t="s">
        <v>2634</v>
      </c>
      <c r="C1238" t="s">
        <v>3159</v>
      </c>
      <c r="D1238" t="s">
        <v>46</v>
      </c>
      <c r="E1238">
        <v>1691.2508800000001</v>
      </c>
      <c r="F1238">
        <v>75.02</v>
      </c>
      <c r="G1238">
        <v>-8.2457977720221294</v>
      </c>
      <c r="H1238">
        <v>-0.62548657498474802</v>
      </c>
      <c r="I1238">
        <v>6.2479583269103696</v>
      </c>
      <c r="J1238">
        <v>4.09473259119458</v>
      </c>
      <c r="K1238">
        <v>83.085265921290897</v>
      </c>
      <c r="L1238">
        <v>83.459916197326606</v>
      </c>
      <c r="M1238">
        <v>52.668735364286903</v>
      </c>
      <c r="N1238">
        <v>0.54612601973947295</v>
      </c>
      <c r="O1238">
        <v>60.837110103972201</v>
      </c>
      <c r="P1238">
        <v>24.411276948590299</v>
      </c>
      <c r="Q1238">
        <v>0.107259821831314</v>
      </c>
    </row>
    <row r="1239" spans="1:17" hidden="1" x14ac:dyDescent="0.3">
      <c r="A1239" t="s">
        <v>2635</v>
      </c>
      <c r="B1239" t="s">
        <v>2636</v>
      </c>
      <c r="C1239" t="s">
        <v>3159</v>
      </c>
      <c r="D1239" t="s">
        <v>221</v>
      </c>
      <c r="E1239">
        <v>1689.0360115999999</v>
      </c>
      <c r="F1239">
        <v>1038.6500000000001</v>
      </c>
      <c r="G1239">
        <v>9.8543330713335298</v>
      </c>
      <c r="H1239">
        <v>-8.59332236280183</v>
      </c>
      <c r="I1239">
        <v>-8.1686852998374597</v>
      </c>
      <c r="J1239">
        <v>-11.768193486982501</v>
      </c>
      <c r="K1239">
        <v>1243.0012508187101</v>
      </c>
      <c r="L1239">
        <v>1170.7732742938499</v>
      </c>
      <c r="M1239">
        <v>12.802148545611599</v>
      </c>
      <c r="N1239">
        <v>1.0400036144595799</v>
      </c>
      <c r="O1239">
        <v>48.452317912675099</v>
      </c>
      <c r="P1239">
        <v>33.924311778737597</v>
      </c>
      <c r="Q1239">
        <v>9.90601923336E-3</v>
      </c>
    </row>
    <row r="1240" spans="1:17" hidden="1" x14ac:dyDescent="0.3">
      <c r="A1240" t="s">
        <v>2637</v>
      </c>
      <c r="B1240" t="s">
        <v>2638</v>
      </c>
      <c r="C1240" t="s">
        <v>3159</v>
      </c>
      <c r="D1240" t="s">
        <v>85</v>
      </c>
      <c r="E1240">
        <v>1686.553085844</v>
      </c>
      <c r="F1240">
        <v>175.17</v>
      </c>
      <c r="G1240">
        <v>55.7279886014867</v>
      </c>
      <c r="H1240">
        <v>5.7194329345239598</v>
      </c>
      <c r="I1240">
        <v>67.759218926241999</v>
      </c>
      <c r="J1240">
        <v>3.3197770581195098</v>
      </c>
      <c r="K1240">
        <v>160.67037963983799</v>
      </c>
      <c r="L1240">
        <v>128.71144005623799</v>
      </c>
      <c r="M1240">
        <v>48.986422106850902</v>
      </c>
      <c r="N1240">
        <v>0.40073470137917999</v>
      </c>
      <c r="O1240">
        <v>11.720043386424599</v>
      </c>
      <c r="P1240">
        <v>100.42334096109801</v>
      </c>
      <c r="Q1240">
        <v>-2.1969464986389999E-3</v>
      </c>
    </row>
    <row r="1241" spans="1:17" hidden="1" x14ac:dyDescent="0.3">
      <c r="A1241" t="s">
        <v>2639</v>
      </c>
      <c r="B1241" t="s">
        <v>2640</v>
      </c>
      <c r="C1241" t="s">
        <v>3159</v>
      </c>
      <c r="D1241" t="s">
        <v>451</v>
      </c>
      <c r="E1241">
        <v>1686.0351048</v>
      </c>
      <c r="F1241">
        <v>813.25</v>
      </c>
      <c r="G1241">
        <v>-5.35990785069197</v>
      </c>
      <c r="H1241">
        <v>8.0542546118220599</v>
      </c>
      <c r="I1241">
        <v>14.9022400047829</v>
      </c>
      <c r="J1241">
        <v>5.9266348400056001</v>
      </c>
      <c r="K1241">
        <v>785.31259529054</v>
      </c>
      <c r="L1241">
        <v>730.801598174731</v>
      </c>
      <c r="M1241">
        <v>59.135001271495803</v>
      </c>
      <c r="N1241">
        <v>0.65957257820162496</v>
      </c>
      <c r="O1241">
        <v>14.2330156778358</v>
      </c>
      <c r="P1241">
        <v>43.938053097345097</v>
      </c>
      <c r="Q1241">
        <v>2.7924443841282998E-2</v>
      </c>
    </row>
    <row r="1242" spans="1:17" hidden="1" x14ac:dyDescent="0.3">
      <c r="A1242" t="s">
        <v>2641</v>
      </c>
      <c r="B1242" t="s">
        <v>2642</v>
      </c>
      <c r="C1242" t="s">
        <v>3159</v>
      </c>
      <c r="D1242" t="s">
        <v>1569</v>
      </c>
      <c r="E1242">
        <v>1682.48776415</v>
      </c>
      <c r="F1242">
        <v>235.7</v>
      </c>
      <c r="G1242">
        <v>-35.859398959703398</v>
      </c>
      <c r="H1242">
        <v>-8.3380328935953507</v>
      </c>
      <c r="I1242">
        <v>32.393056920753402</v>
      </c>
      <c r="J1242">
        <v>-2.7069550032636198</v>
      </c>
      <c r="K1242">
        <v>270.49174189233401</v>
      </c>
      <c r="L1242">
        <v>257.14390831927602</v>
      </c>
      <c r="M1242">
        <v>27.815005245516101</v>
      </c>
      <c r="N1242">
        <v>0.349933705048598</v>
      </c>
      <c r="O1242">
        <v>52.842596521001198</v>
      </c>
      <c r="P1242">
        <v>74.592592592592496</v>
      </c>
      <c r="Q1242">
        <v>5.5050920370391998E-2</v>
      </c>
    </row>
    <row r="1243" spans="1:17" hidden="1" x14ac:dyDescent="0.3">
      <c r="A1243" t="s">
        <v>2643</v>
      </c>
      <c r="B1243" t="s">
        <v>2644</v>
      </c>
      <c r="C1243" t="s">
        <v>3159</v>
      </c>
      <c r="D1243" t="s">
        <v>51</v>
      </c>
      <c r="E1243">
        <v>1682.257723362</v>
      </c>
      <c r="F1243">
        <v>159.71</v>
      </c>
      <c r="G1243">
        <v>-21.237299833147201</v>
      </c>
      <c r="H1243">
        <v>31.791612484412902</v>
      </c>
      <c r="I1243">
        <v>48.569559099218999</v>
      </c>
      <c r="J1243">
        <v>15.136299521787899</v>
      </c>
      <c r="K1243">
        <v>127.422515576739</v>
      </c>
      <c r="L1243">
        <v>119.310260481173</v>
      </c>
      <c r="M1243">
        <v>87.872767015735306</v>
      </c>
      <c r="N1243">
        <v>2.3028158982885198</v>
      </c>
      <c r="O1243">
        <v>3.2496399724500602</v>
      </c>
      <c r="P1243">
        <v>73.315246880086804</v>
      </c>
      <c r="Q1243">
        <v>4.3362978154935998E-2</v>
      </c>
    </row>
    <row r="1244" spans="1:17" hidden="1" x14ac:dyDescent="0.3">
      <c r="A1244" t="s">
        <v>2645</v>
      </c>
      <c r="B1244" t="s">
        <v>2646</v>
      </c>
      <c r="C1244" t="s">
        <v>3159</v>
      </c>
      <c r="D1244" t="s">
        <v>125</v>
      </c>
      <c r="E1244">
        <v>1681.25038464</v>
      </c>
      <c r="F1244">
        <v>56.96</v>
      </c>
      <c r="G1244">
        <v>-19.696205216932601</v>
      </c>
      <c r="H1244">
        <v>5.2325995548964404</v>
      </c>
      <c r="I1244">
        <v>3.8063044046677299</v>
      </c>
      <c r="J1244">
        <v>2.4629181416760102</v>
      </c>
      <c r="K1244">
        <v>56.239886894842698</v>
      </c>
      <c r="L1244">
        <v>57.517183365176201</v>
      </c>
      <c r="M1244">
        <v>69.236738099217803</v>
      </c>
      <c r="N1244">
        <v>0.30794716708505099</v>
      </c>
      <c r="O1244">
        <v>51.5098314606741</v>
      </c>
      <c r="P1244">
        <v>24.231188658669499</v>
      </c>
      <c r="Q1244">
        <v>8.2308802240193005E-2</v>
      </c>
    </row>
    <row r="1245" spans="1:17" hidden="1" x14ac:dyDescent="0.3">
      <c r="A1245" t="s">
        <v>2647</v>
      </c>
      <c r="B1245" t="s">
        <v>2648</v>
      </c>
      <c r="C1245" t="s">
        <v>3159</v>
      </c>
      <c r="D1245" t="s">
        <v>21</v>
      </c>
      <c r="E1245">
        <v>1674.46899072</v>
      </c>
      <c r="F1245">
        <v>1422</v>
      </c>
      <c r="G1245">
        <v>192.23856655547999</v>
      </c>
      <c r="H1245">
        <v>4.3186217070743602</v>
      </c>
      <c r="I1245">
        <v>27.477241933777599</v>
      </c>
      <c r="J1245">
        <v>-3.2918487117843802</v>
      </c>
      <c r="K1245">
        <v>1469.3937298262199</v>
      </c>
      <c r="L1245">
        <v>1255.4369959809901</v>
      </c>
      <c r="M1245">
        <v>45.8284569253819</v>
      </c>
      <c r="N1245">
        <v>0.376349008122565</v>
      </c>
      <c r="O1245">
        <v>31.082981715892998</v>
      </c>
      <c r="P1245">
        <v>221.86509732910801</v>
      </c>
      <c r="Q1245">
        <v>0.13324507003658601</v>
      </c>
    </row>
    <row r="1246" spans="1:17" hidden="1" x14ac:dyDescent="0.3">
      <c r="A1246" t="s">
        <v>2649</v>
      </c>
      <c r="B1246" t="s">
        <v>2650</v>
      </c>
      <c r="C1246" t="s">
        <v>3159</v>
      </c>
      <c r="D1246" t="s">
        <v>21</v>
      </c>
      <c r="E1246">
        <v>1672.95698485</v>
      </c>
      <c r="F1246">
        <v>401.75</v>
      </c>
      <c r="G1246">
        <v>12.619996353301101</v>
      </c>
      <c r="H1246">
        <v>42.213690406490898</v>
      </c>
      <c r="I1246">
        <v>28.371166999473299</v>
      </c>
      <c r="J1246">
        <v>-9.2607796925368007</v>
      </c>
      <c r="K1246">
        <v>347.85001311178797</v>
      </c>
      <c r="M1246">
        <v>49.454477585446</v>
      </c>
      <c r="N1246">
        <v>1.6027406812665499</v>
      </c>
      <c r="O1246">
        <v>18.232731798382002</v>
      </c>
      <c r="P1246">
        <v>62.618903056061498</v>
      </c>
    </row>
    <row r="1247" spans="1:17" hidden="1" x14ac:dyDescent="0.3">
      <c r="A1247" t="s">
        <v>2651</v>
      </c>
      <c r="B1247" t="s">
        <v>2652</v>
      </c>
      <c r="C1247" t="s">
        <v>3159</v>
      </c>
      <c r="D1247" t="s">
        <v>2653</v>
      </c>
      <c r="E1247">
        <v>1671.0592858499999</v>
      </c>
      <c r="F1247">
        <v>672.25</v>
      </c>
      <c r="G1247">
        <v>190.255833152371</v>
      </c>
      <c r="H1247">
        <v>40.532464992900302</v>
      </c>
      <c r="I1247">
        <v>207.53868168204301</v>
      </c>
      <c r="J1247">
        <v>19.1113422857518</v>
      </c>
      <c r="K1247">
        <v>502.74771348778398</v>
      </c>
      <c r="M1247">
        <v>84.310044106397598</v>
      </c>
      <c r="N1247">
        <v>0.96954345971522304</v>
      </c>
      <c r="O1247">
        <v>4.4700632205280701</v>
      </c>
      <c r="P1247">
        <v>227.60721247563299</v>
      </c>
    </row>
    <row r="1248" spans="1:17" hidden="1" x14ac:dyDescent="0.3">
      <c r="A1248" t="s">
        <v>2654</v>
      </c>
      <c r="B1248" t="s">
        <v>2655</v>
      </c>
      <c r="C1248" t="s">
        <v>3159</v>
      </c>
      <c r="D1248" t="s">
        <v>371</v>
      </c>
      <c r="E1248">
        <v>1667.31278</v>
      </c>
      <c r="F1248">
        <v>335.3</v>
      </c>
      <c r="G1248">
        <v>26.058000234451999</v>
      </c>
      <c r="H1248">
        <v>12.4397517148233</v>
      </c>
      <c r="I1248">
        <v>45.271685643236601</v>
      </c>
      <c r="J1248">
        <v>1.1776145188990601</v>
      </c>
      <c r="K1248">
        <v>310.81736184714799</v>
      </c>
      <c r="L1248">
        <v>259.23154629273603</v>
      </c>
      <c r="M1248">
        <v>57.354888285770201</v>
      </c>
      <c r="N1248">
        <v>0.23121319506579999</v>
      </c>
      <c r="O1248">
        <v>13.868177751267501</v>
      </c>
      <c r="P1248">
        <v>82.874284155985805</v>
      </c>
      <c r="Q1248">
        <v>0.133685512379179</v>
      </c>
    </row>
    <row r="1249" spans="1:17" hidden="1" x14ac:dyDescent="0.3">
      <c r="A1249" t="s">
        <v>2656</v>
      </c>
      <c r="B1249" t="s">
        <v>2657</v>
      </c>
      <c r="C1249" t="s">
        <v>3159</v>
      </c>
      <c r="D1249" t="s">
        <v>136</v>
      </c>
      <c r="E1249">
        <v>1658.9667752099999</v>
      </c>
      <c r="F1249">
        <v>130.19</v>
      </c>
      <c r="G1249">
        <v>6.9669420061212604</v>
      </c>
      <c r="H1249">
        <v>15.448860641661099</v>
      </c>
      <c r="I1249">
        <v>6.1760645522990103</v>
      </c>
      <c r="J1249">
        <v>3.73152497747264</v>
      </c>
      <c r="K1249">
        <v>121.239511580897</v>
      </c>
      <c r="L1249">
        <v>116.915176407833</v>
      </c>
      <c r="M1249">
        <v>75.348437867715703</v>
      </c>
      <c r="N1249">
        <v>0.74479970365522996</v>
      </c>
      <c r="O1249">
        <v>15.9459251862662</v>
      </c>
      <c r="P1249">
        <v>52.269005847953203</v>
      </c>
      <c r="Q1249">
        <v>8.2312974782336998E-2</v>
      </c>
    </row>
    <row r="1250" spans="1:17" hidden="1" x14ac:dyDescent="0.3">
      <c r="A1250" t="s">
        <v>2658</v>
      </c>
      <c r="B1250" t="s">
        <v>2659</v>
      </c>
      <c r="C1250" t="s">
        <v>3159</v>
      </c>
      <c r="D1250" t="s">
        <v>57</v>
      </c>
      <c r="E1250">
        <v>1658.36375692</v>
      </c>
      <c r="F1250">
        <v>17.03</v>
      </c>
      <c r="G1250">
        <v>-42.992460315190002</v>
      </c>
      <c r="H1250">
        <v>1.9848214234452899</v>
      </c>
      <c r="I1250">
        <v>-5.47104107238592</v>
      </c>
      <c r="J1250">
        <v>-0.59831675354653502</v>
      </c>
      <c r="K1250">
        <v>17.849633799749999</v>
      </c>
      <c r="L1250">
        <v>18.305779736470999</v>
      </c>
      <c r="M1250">
        <v>50.906909441091898</v>
      </c>
      <c r="N1250">
        <v>0.35756091045550498</v>
      </c>
      <c r="O1250">
        <v>64.709336465061597</v>
      </c>
      <c r="P1250">
        <v>16.643835616438299</v>
      </c>
      <c r="Q1250">
        <v>-3.6263772830886998E-2</v>
      </c>
    </row>
    <row r="1251" spans="1:17" hidden="1" x14ac:dyDescent="0.3">
      <c r="A1251" t="s">
        <v>2660</v>
      </c>
      <c r="B1251" t="s">
        <v>2661</v>
      </c>
      <c r="C1251" t="s">
        <v>3159</v>
      </c>
      <c r="D1251" t="s">
        <v>499</v>
      </c>
      <c r="E1251">
        <v>1647.8368395299999</v>
      </c>
      <c r="F1251">
        <v>5305</v>
      </c>
      <c r="G1251">
        <v>-31.712702270336901</v>
      </c>
      <c r="H1251">
        <v>5.5814520566054897</v>
      </c>
      <c r="I1251">
        <v>-3.4706446450804802</v>
      </c>
      <c r="J1251">
        <v>3.05253150196214</v>
      </c>
      <c r="K1251">
        <v>5329.1593558518998</v>
      </c>
      <c r="L1251">
        <v>5593.0160637219396</v>
      </c>
      <c r="M1251">
        <v>58.7843217960014</v>
      </c>
      <c r="N1251">
        <v>0.79932405463546097</v>
      </c>
      <c r="O1251">
        <v>20.622054665409902</v>
      </c>
      <c r="P1251">
        <v>18.839605734767002</v>
      </c>
      <c r="Q1251">
        <v>-0.114808928038711</v>
      </c>
    </row>
    <row r="1252" spans="1:17" hidden="1" x14ac:dyDescent="0.3">
      <c r="A1252" t="s">
        <v>2662</v>
      </c>
      <c r="B1252" t="s">
        <v>2663</v>
      </c>
      <c r="C1252" t="s">
        <v>3159</v>
      </c>
      <c r="D1252" t="s">
        <v>2091</v>
      </c>
      <c r="E1252">
        <v>1643.984689484</v>
      </c>
      <c r="F1252">
        <v>146.18</v>
      </c>
      <c r="G1252">
        <v>-39.250049798815901</v>
      </c>
      <c r="H1252">
        <v>0.97903465128719103</v>
      </c>
      <c r="I1252">
        <v>-16.156384991447201</v>
      </c>
      <c r="J1252">
        <v>0.2988505952337</v>
      </c>
      <c r="K1252">
        <v>152.39729888962299</v>
      </c>
      <c r="L1252">
        <v>163.506553790515</v>
      </c>
      <c r="M1252">
        <v>59.0895031091204</v>
      </c>
      <c r="N1252">
        <v>0.30609131277094997</v>
      </c>
      <c r="O1252">
        <v>48.994390477493397</v>
      </c>
      <c r="P1252">
        <v>5.0898634076204301</v>
      </c>
      <c r="Q1252">
        <v>-0.105825205963434</v>
      </c>
    </row>
    <row r="1253" spans="1:17" hidden="1" x14ac:dyDescent="0.3">
      <c r="A1253" t="s">
        <v>2664</v>
      </c>
      <c r="B1253" t="s">
        <v>2665</v>
      </c>
      <c r="C1253" t="s">
        <v>3159</v>
      </c>
      <c r="D1253" t="s">
        <v>757</v>
      </c>
      <c r="E1253">
        <v>1635.0027171299901</v>
      </c>
      <c r="F1253">
        <v>8.1</v>
      </c>
      <c r="G1253">
        <v>-71.438658902643198</v>
      </c>
      <c r="H1253">
        <v>1.7461579389584201</v>
      </c>
      <c r="I1253">
        <v>-27.339811836505501</v>
      </c>
      <c r="J1253">
        <v>-2.4164985717283498</v>
      </c>
      <c r="K1253">
        <v>9.9911077163396698</v>
      </c>
      <c r="L1253">
        <v>15.253951252451801</v>
      </c>
      <c r="M1253">
        <v>52.646962017280003</v>
      </c>
      <c r="N1253">
        <v>1.07068965744361</v>
      </c>
      <c r="O1253">
        <v>183.333333333333</v>
      </c>
      <c r="P1253">
        <v>19.117647058823501</v>
      </c>
      <c r="Q1253">
        <v>-8.7259422551370994E-2</v>
      </c>
    </row>
    <row r="1254" spans="1:17" hidden="1" x14ac:dyDescent="0.3">
      <c r="A1254" t="s">
        <v>2666</v>
      </c>
      <c r="B1254" t="s">
        <v>2667</v>
      </c>
      <c r="C1254" t="s">
        <v>3159</v>
      </c>
      <c r="D1254" t="s">
        <v>105</v>
      </c>
      <c r="E1254">
        <v>1631.7714910069999</v>
      </c>
      <c r="F1254">
        <v>103.99</v>
      </c>
      <c r="G1254">
        <v>-41.810008554644902</v>
      </c>
      <c r="H1254">
        <v>-2.0012657072847801</v>
      </c>
      <c r="I1254">
        <v>-25.9996501114381</v>
      </c>
      <c r="J1254">
        <v>-6.1097869106859903</v>
      </c>
      <c r="K1254">
        <v>116.88732901036499</v>
      </c>
      <c r="L1254">
        <v>132.64788718927301</v>
      </c>
      <c r="M1254">
        <v>36.514150447860899</v>
      </c>
      <c r="N1254">
        <v>0.56818663033342398</v>
      </c>
      <c r="O1254">
        <v>86.556399653812804</v>
      </c>
      <c r="P1254">
        <v>2.74676415373975</v>
      </c>
    </row>
    <row r="1255" spans="1:17" hidden="1" x14ac:dyDescent="0.3">
      <c r="A1255" t="s">
        <v>2668</v>
      </c>
      <c r="B1255" t="s">
        <v>2669</v>
      </c>
      <c r="C1255" t="s">
        <v>3159</v>
      </c>
      <c r="D1255" t="s">
        <v>139</v>
      </c>
      <c r="E1255">
        <v>1631.4391983119999</v>
      </c>
      <c r="F1255">
        <v>176.19</v>
      </c>
      <c r="G1255">
        <v>33.711114502905502</v>
      </c>
      <c r="H1255">
        <v>26.8400829407306</v>
      </c>
      <c r="I1255">
        <v>8.4596387129450008</v>
      </c>
      <c r="J1255">
        <v>20.464916371520701</v>
      </c>
      <c r="K1255">
        <v>160.35948641366099</v>
      </c>
      <c r="L1255">
        <v>163.63970625225801</v>
      </c>
      <c r="M1255">
        <v>77.267323916534593</v>
      </c>
      <c r="N1255">
        <v>1.6566613622969399</v>
      </c>
      <c r="O1255">
        <v>51.853113116521897</v>
      </c>
      <c r="P1255">
        <v>64.7405329593267</v>
      </c>
      <c r="Q1255">
        <v>0.10567204851565699</v>
      </c>
    </row>
    <row r="1256" spans="1:17" hidden="1" x14ac:dyDescent="0.3">
      <c r="A1256" t="s">
        <v>2670</v>
      </c>
      <c r="B1256" t="s">
        <v>2671</v>
      </c>
      <c r="C1256" t="s">
        <v>3159</v>
      </c>
      <c r="D1256" t="s">
        <v>1073</v>
      </c>
      <c r="E1256">
        <v>1625.1166687499999</v>
      </c>
      <c r="F1256">
        <v>237</v>
      </c>
      <c r="G1256">
        <v>323.57286283697198</v>
      </c>
      <c r="H1256">
        <v>18.133630626503901</v>
      </c>
      <c r="I1256">
        <v>26.499977201691699</v>
      </c>
      <c r="J1256">
        <v>2.5309620237182102</v>
      </c>
      <c r="K1256">
        <v>225.43459789400799</v>
      </c>
      <c r="L1256">
        <v>187.05127064681301</v>
      </c>
      <c r="M1256">
        <v>54.849310273986802</v>
      </c>
      <c r="N1256">
        <v>0.24390002772980199</v>
      </c>
      <c r="O1256">
        <v>9.2616033755274092</v>
      </c>
      <c r="P1256">
        <v>360.99980548531403</v>
      </c>
      <c r="Q1256">
        <v>0.22196500141954401</v>
      </c>
    </row>
    <row r="1257" spans="1:17" hidden="1" x14ac:dyDescent="0.3">
      <c r="A1257" t="s">
        <v>2672</v>
      </c>
      <c r="B1257" t="s">
        <v>2673</v>
      </c>
      <c r="C1257" t="s">
        <v>3159</v>
      </c>
      <c r="D1257" t="s">
        <v>262</v>
      </c>
      <c r="E1257">
        <v>1622.2030565</v>
      </c>
      <c r="F1257">
        <v>258.25</v>
      </c>
      <c r="G1257">
        <v>9.3761985095371294</v>
      </c>
      <c r="H1257">
        <v>5.8568298757173096</v>
      </c>
      <c r="I1257">
        <v>16.025963778453399</v>
      </c>
      <c r="J1257">
        <v>7.0598106552043003</v>
      </c>
      <c r="K1257">
        <v>266.31377361165801</v>
      </c>
      <c r="L1257">
        <v>253.92733402835299</v>
      </c>
      <c r="M1257">
        <v>54.492975763100802</v>
      </c>
      <c r="N1257">
        <v>0.972708321663729</v>
      </c>
      <c r="O1257">
        <v>44.549854791868299</v>
      </c>
      <c r="P1257">
        <v>73.205902079141495</v>
      </c>
      <c r="Q1257">
        <v>9.5836227197386006E-2</v>
      </c>
    </row>
    <row r="1258" spans="1:17" hidden="1" x14ac:dyDescent="0.3">
      <c r="A1258" t="s">
        <v>2674</v>
      </c>
      <c r="B1258" t="s">
        <v>2675</v>
      </c>
      <c r="C1258" t="s">
        <v>3159</v>
      </c>
      <c r="D1258" t="s">
        <v>117</v>
      </c>
      <c r="E1258">
        <v>1622.1348</v>
      </c>
      <c r="F1258">
        <v>801.45</v>
      </c>
      <c r="G1258">
        <v>8.1213813866368696</v>
      </c>
      <c r="H1258">
        <v>9.4726651804538804</v>
      </c>
      <c r="I1258">
        <v>19.045382808553398</v>
      </c>
      <c r="J1258">
        <v>3.4487205465028099</v>
      </c>
      <c r="K1258">
        <v>765.68487753593399</v>
      </c>
      <c r="L1258">
        <v>699.42127323910699</v>
      </c>
      <c r="M1258">
        <v>60.488617276511299</v>
      </c>
      <c r="N1258">
        <v>0.227205697514379</v>
      </c>
      <c r="O1258">
        <v>5.4214236695988296</v>
      </c>
      <c r="P1258">
        <v>39.261511728931303</v>
      </c>
      <c r="Q1258">
        <v>0.111779552119937</v>
      </c>
    </row>
    <row r="1259" spans="1:17" hidden="1" x14ac:dyDescent="0.3">
      <c r="A1259" t="s">
        <v>2676</v>
      </c>
      <c r="B1259" t="s">
        <v>2677</v>
      </c>
      <c r="C1259" t="s">
        <v>3159</v>
      </c>
      <c r="D1259" t="s">
        <v>136</v>
      </c>
      <c r="E1259">
        <v>1620.97810366</v>
      </c>
      <c r="F1259">
        <v>50.03</v>
      </c>
      <c r="G1259">
        <v>-14.013032831479601</v>
      </c>
      <c r="H1259">
        <v>12.854853591132301</v>
      </c>
      <c r="I1259">
        <v>-21.238076633272801</v>
      </c>
      <c r="J1259">
        <v>1.8896238772512299</v>
      </c>
      <c r="K1259">
        <v>51.181600005420798</v>
      </c>
      <c r="L1259">
        <v>53.636329632631103</v>
      </c>
      <c r="M1259">
        <v>52.910447360156198</v>
      </c>
      <c r="N1259">
        <v>1.3152880682252901</v>
      </c>
      <c r="O1259">
        <v>56.366180291824897</v>
      </c>
      <c r="P1259">
        <v>15.4893813481071</v>
      </c>
      <c r="Q1259">
        <v>0.11767344295292199</v>
      </c>
    </row>
    <row r="1260" spans="1:17" hidden="1" x14ac:dyDescent="0.3">
      <c r="A1260" t="s">
        <v>2678</v>
      </c>
      <c r="B1260" t="s">
        <v>2679</v>
      </c>
      <c r="C1260" t="s">
        <v>3159</v>
      </c>
      <c r="D1260" t="s">
        <v>221</v>
      </c>
      <c r="E1260">
        <v>1619.2415299199999</v>
      </c>
      <c r="F1260">
        <v>715.8</v>
      </c>
      <c r="G1260">
        <v>20.415341361300602</v>
      </c>
      <c r="H1260">
        <v>9.0774462825166999</v>
      </c>
      <c r="I1260">
        <v>4.9501394597138999</v>
      </c>
      <c r="J1260">
        <v>-1.97154378487606</v>
      </c>
      <c r="K1260">
        <v>715.24050292101902</v>
      </c>
      <c r="L1260">
        <v>703.60182569521396</v>
      </c>
      <c r="M1260">
        <v>63.456235672825002</v>
      </c>
      <c r="N1260">
        <v>0.84831990958273995</v>
      </c>
      <c r="O1260">
        <v>21.123218776194399</v>
      </c>
      <c r="P1260">
        <v>46.620237607537803</v>
      </c>
      <c r="Q1260">
        <v>6.0537148754696998E-2</v>
      </c>
    </row>
    <row r="1261" spans="1:17" hidden="1" x14ac:dyDescent="0.3">
      <c r="A1261" t="s">
        <v>2680</v>
      </c>
      <c r="B1261" t="s">
        <v>2681</v>
      </c>
      <c r="C1261" t="s">
        <v>3159</v>
      </c>
      <c r="D1261" t="s">
        <v>2682</v>
      </c>
      <c r="E1261">
        <v>1618.0760565</v>
      </c>
      <c r="F1261">
        <v>656</v>
      </c>
      <c r="G1261">
        <v>109.076813910723</v>
      </c>
      <c r="H1261">
        <v>25.127660829131798</v>
      </c>
      <c r="I1261">
        <v>54.740631991511101</v>
      </c>
      <c r="J1261">
        <v>3.8656591046201898</v>
      </c>
      <c r="K1261">
        <v>556.60456076523405</v>
      </c>
      <c r="L1261">
        <v>448.72095441494099</v>
      </c>
      <c r="M1261">
        <v>93.699674970885994</v>
      </c>
      <c r="N1261">
        <v>0.43109158321128299</v>
      </c>
      <c r="O1261">
        <v>2.1341463414634001</v>
      </c>
      <c r="P1261">
        <v>149.42965779467599</v>
      </c>
    </row>
    <row r="1262" spans="1:17" hidden="1" x14ac:dyDescent="0.3">
      <c r="A1262" t="s">
        <v>2683</v>
      </c>
      <c r="B1262" t="s">
        <v>2684</v>
      </c>
      <c r="C1262" t="s">
        <v>3159</v>
      </c>
      <c r="D1262" t="s">
        <v>657</v>
      </c>
      <c r="E1262">
        <v>1616.5934361699999</v>
      </c>
      <c r="F1262">
        <v>181.85</v>
      </c>
      <c r="G1262">
        <v>-5.2115039522737998</v>
      </c>
      <c r="H1262">
        <v>4.8936914172690598</v>
      </c>
      <c r="I1262">
        <v>11.5671076639047</v>
      </c>
      <c r="J1262">
        <v>-2.2776019663613898</v>
      </c>
      <c r="K1262">
        <v>184.627909125412</v>
      </c>
      <c r="M1262">
        <v>52.247604003937603</v>
      </c>
      <c r="N1262">
        <v>0.332218928093239</v>
      </c>
      <c r="O1262">
        <v>26.4778663733846</v>
      </c>
      <c r="P1262">
        <v>31.7753623188405</v>
      </c>
    </row>
    <row r="1263" spans="1:17" hidden="1" x14ac:dyDescent="0.3">
      <c r="A1263" t="s">
        <v>2685</v>
      </c>
      <c r="B1263" t="s">
        <v>2686</v>
      </c>
      <c r="C1263" t="s">
        <v>3159</v>
      </c>
      <c r="D1263" t="s">
        <v>117</v>
      </c>
      <c r="E1263">
        <v>1613.20320384</v>
      </c>
      <c r="F1263">
        <v>235.68</v>
      </c>
      <c r="G1263">
        <v>-42.726895181090299</v>
      </c>
      <c r="H1263">
        <v>-2.8606796678791699</v>
      </c>
      <c r="I1263">
        <v>-20.937826724842999</v>
      </c>
      <c r="J1263">
        <v>-1.8669490221788001</v>
      </c>
      <c r="K1263">
        <v>240.257521535129</v>
      </c>
      <c r="L1263">
        <v>259.61980274607799</v>
      </c>
      <c r="M1263">
        <v>66.250774390921094</v>
      </c>
      <c r="N1263">
        <v>0.73056512534638296</v>
      </c>
      <c r="O1263">
        <v>69.976238968092304</v>
      </c>
      <c r="P1263">
        <v>12.228571428571399</v>
      </c>
      <c r="Q1263">
        <v>0.13021415632681199</v>
      </c>
    </row>
    <row r="1264" spans="1:17" hidden="1" x14ac:dyDescent="0.3">
      <c r="A1264" t="s">
        <v>2687</v>
      </c>
      <c r="B1264" t="s">
        <v>2688</v>
      </c>
      <c r="C1264" t="s">
        <v>3159</v>
      </c>
      <c r="D1264" t="s">
        <v>256</v>
      </c>
      <c r="E1264">
        <v>1607.8553692170001</v>
      </c>
      <c r="F1264">
        <v>48.9</v>
      </c>
      <c r="G1264">
        <v>-52.011019342957702</v>
      </c>
      <c r="H1264">
        <v>7.9703146310150004</v>
      </c>
      <c r="I1264">
        <v>-4.8463652777133097</v>
      </c>
      <c r="J1264">
        <v>4.22540660633587</v>
      </c>
      <c r="K1264">
        <v>51.332818509777702</v>
      </c>
      <c r="L1264">
        <v>56.462310761550803</v>
      </c>
      <c r="M1264">
        <v>57.514461130231403</v>
      </c>
      <c r="N1264">
        <v>0.33051195400802702</v>
      </c>
      <c r="O1264">
        <v>68.113379852948</v>
      </c>
      <c r="P1264">
        <v>29.567779864568401</v>
      </c>
    </row>
    <row r="1265" spans="1:17" hidden="1" x14ac:dyDescent="0.3">
      <c r="A1265" t="s">
        <v>2689</v>
      </c>
      <c r="B1265" t="s">
        <v>2690</v>
      </c>
      <c r="C1265" t="s">
        <v>3159</v>
      </c>
      <c r="D1265" t="s">
        <v>776</v>
      </c>
      <c r="E1265">
        <v>1606.08692</v>
      </c>
      <c r="F1265">
        <v>258.8</v>
      </c>
      <c r="G1265">
        <v>76.530292928071404</v>
      </c>
      <c r="H1265">
        <v>11.4158667612096</v>
      </c>
      <c r="I1265">
        <v>-7.1711442566704298</v>
      </c>
      <c r="J1265">
        <v>8.2633259896751401</v>
      </c>
      <c r="K1265">
        <v>258.55130658612899</v>
      </c>
      <c r="L1265">
        <v>262.29794592857002</v>
      </c>
      <c r="M1265">
        <v>69.302574572259701</v>
      </c>
      <c r="N1265">
        <v>1.25364480028754</v>
      </c>
      <c r="O1265">
        <v>71.947449768160695</v>
      </c>
      <c r="P1265">
        <v>115.666666666666</v>
      </c>
      <c r="Q1265">
        <v>7.7146422190295993E-2</v>
      </c>
    </row>
    <row r="1266" spans="1:17" hidden="1" x14ac:dyDescent="0.3">
      <c r="A1266" t="s">
        <v>2691</v>
      </c>
      <c r="B1266" t="s">
        <v>2692</v>
      </c>
      <c r="C1266" t="s">
        <v>3159</v>
      </c>
      <c r="D1266" t="s">
        <v>51</v>
      </c>
      <c r="E1266">
        <v>1604.50944</v>
      </c>
      <c r="F1266">
        <v>2723.2</v>
      </c>
      <c r="G1266">
        <v>79.964653298559895</v>
      </c>
      <c r="H1266">
        <v>10.825734086891099</v>
      </c>
      <c r="I1266">
        <v>46.324474866684596</v>
      </c>
      <c r="J1266">
        <v>6.3241807986113203</v>
      </c>
      <c r="K1266">
        <v>2487.6317832008299</v>
      </c>
      <c r="L1266">
        <v>2123.6824355302001</v>
      </c>
      <c r="M1266">
        <v>78.611973567796596</v>
      </c>
      <c r="N1266">
        <v>0.73679648785634799</v>
      </c>
      <c r="O1266">
        <v>4.0962837837837904</v>
      </c>
      <c r="P1266">
        <v>126.933333333333</v>
      </c>
    </row>
    <row r="1267" spans="1:17" hidden="1" x14ac:dyDescent="0.3">
      <c r="A1267" t="s">
        <v>2693</v>
      </c>
      <c r="B1267" t="s">
        <v>2694</v>
      </c>
      <c r="C1267" t="s">
        <v>3159</v>
      </c>
      <c r="D1267" t="s">
        <v>468</v>
      </c>
      <c r="E1267">
        <v>1598.7580631799999</v>
      </c>
      <c r="F1267">
        <v>659.3</v>
      </c>
      <c r="G1267">
        <v>-28.065293126279599</v>
      </c>
      <c r="H1267">
        <v>44.510689309137497</v>
      </c>
      <c r="I1267">
        <v>-6.1310616100779898</v>
      </c>
      <c r="J1267">
        <v>7.7030030809540602</v>
      </c>
      <c r="K1267">
        <v>564.55367216511297</v>
      </c>
      <c r="L1267">
        <v>623.54811330982795</v>
      </c>
      <c r="M1267">
        <v>82.574674305477103</v>
      </c>
      <c r="N1267">
        <v>1.0236223897025101</v>
      </c>
      <c r="O1267">
        <v>26.611557712725599</v>
      </c>
      <c r="P1267">
        <v>48.190604630254001</v>
      </c>
      <c r="Q1267">
        <v>1.5182785582420999E-2</v>
      </c>
    </row>
    <row r="1268" spans="1:17" hidden="1" x14ac:dyDescent="0.3">
      <c r="A1268" t="s">
        <v>2695</v>
      </c>
      <c r="B1268" t="s">
        <v>2696</v>
      </c>
      <c r="C1268" t="s">
        <v>3159</v>
      </c>
      <c r="D1268" t="s">
        <v>371</v>
      </c>
      <c r="E1268">
        <v>1598.6553837450001</v>
      </c>
      <c r="F1268">
        <v>183.77</v>
      </c>
      <c r="G1268">
        <v>-10.044707232859899</v>
      </c>
      <c r="H1268">
        <v>8.3756390847372799</v>
      </c>
      <c r="I1268">
        <v>-18.868879088843201</v>
      </c>
      <c r="J1268">
        <v>-1.6643712041741401</v>
      </c>
      <c r="K1268">
        <v>188.52551452174799</v>
      </c>
      <c r="L1268">
        <v>189.359507738296</v>
      </c>
      <c r="M1268">
        <v>53.334654619127399</v>
      </c>
      <c r="N1268">
        <v>0.54450577756558405</v>
      </c>
      <c r="O1268">
        <v>31.9584262937367</v>
      </c>
      <c r="P1268">
        <v>22.923076923076898</v>
      </c>
      <c r="Q1268">
        <v>6.9012474152577996E-2</v>
      </c>
    </row>
    <row r="1269" spans="1:17" hidden="1" x14ac:dyDescent="0.3">
      <c r="A1269" t="s">
        <v>2697</v>
      </c>
      <c r="B1269" t="s">
        <v>2698</v>
      </c>
      <c r="C1269" t="s">
        <v>3159</v>
      </c>
      <c r="D1269" t="s">
        <v>448</v>
      </c>
      <c r="E1269">
        <v>1597.1723850000001</v>
      </c>
      <c r="F1269">
        <v>2676.9</v>
      </c>
      <c r="G1269">
        <v>43.371124306486202</v>
      </c>
      <c r="H1269">
        <v>-9.8207719754585199</v>
      </c>
      <c r="I1269">
        <v>4.8254018264929002</v>
      </c>
      <c r="J1269">
        <v>-9.6425532741237401</v>
      </c>
      <c r="K1269">
        <v>3070.2372658605</v>
      </c>
      <c r="L1269">
        <v>2696.7365698326498</v>
      </c>
      <c r="M1269">
        <v>24.769202904798</v>
      </c>
      <c r="N1269">
        <v>0.56824842336533699</v>
      </c>
      <c r="O1269">
        <v>55.026336433934702</v>
      </c>
      <c r="P1269">
        <v>103.566539923954</v>
      </c>
      <c r="Q1269">
        <v>0.111574681964728</v>
      </c>
    </row>
    <row r="1270" spans="1:17" hidden="1" x14ac:dyDescent="0.3">
      <c r="A1270" t="s">
        <v>2699</v>
      </c>
      <c r="B1270" t="s">
        <v>2700</v>
      </c>
      <c r="C1270" t="s">
        <v>3159</v>
      </c>
      <c r="D1270" t="s">
        <v>21</v>
      </c>
      <c r="E1270">
        <v>1594.4615501209901</v>
      </c>
      <c r="F1270">
        <v>150.49</v>
      </c>
      <c r="G1270">
        <v>383.62118508616197</v>
      </c>
      <c r="H1270">
        <v>6.9325659730759002</v>
      </c>
      <c r="I1270">
        <v>154.759363751042</v>
      </c>
      <c r="J1270">
        <v>-0.53775107006280598</v>
      </c>
      <c r="K1270">
        <v>147.72605580049799</v>
      </c>
      <c r="L1270">
        <v>104.960735350535</v>
      </c>
      <c r="M1270">
        <v>43.162751492658103</v>
      </c>
      <c r="N1270">
        <v>0.20070369267167501</v>
      </c>
      <c r="O1270">
        <v>19.961459233171599</v>
      </c>
      <c r="P1270">
        <v>405.84873949579799</v>
      </c>
    </row>
    <row r="1271" spans="1:17" hidden="1" x14ac:dyDescent="0.3">
      <c r="A1271" t="s">
        <v>2701</v>
      </c>
      <c r="B1271" t="s">
        <v>2702</v>
      </c>
      <c r="C1271" t="s">
        <v>3159</v>
      </c>
      <c r="D1271" t="s">
        <v>262</v>
      </c>
      <c r="E1271">
        <v>1591.9628039299901</v>
      </c>
      <c r="F1271">
        <v>1489.25</v>
      </c>
      <c r="G1271">
        <v>304.10226705328802</v>
      </c>
      <c r="H1271">
        <v>13.8884772160668</v>
      </c>
      <c r="I1271">
        <v>20.036561789867999</v>
      </c>
      <c r="J1271">
        <v>-3.1331652383950201</v>
      </c>
      <c r="K1271">
        <v>1474.91390238025</v>
      </c>
      <c r="L1271">
        <v>1165.2924562016001</v>
      </c>
      <c r="M1271">
        <v>36.337713993009601</v>
      </c>
      <c r="N1271">
        <v>0.65880054577028002</v>
      </c>
      <c r="O1271">
        <v>19.973140842706002</v>
      </c>
      <c r="P1271">
        <v>348.56927710843303</v>
      </c>
      <c r="Q1271">
        <v>0.25866913770093303</v>
      </c>
    </row>
    <row r="1272" spans="1:17" hidden="1" x14ac:dyDescent="0.3">
      <c r="A1272" t="s">
        <v>2703</v>
      </c>
      <c r="B1272" t="s">
        <v>2704</v>
      </c>
      <c r="C1272" t="s">
        <v>3159</v>
      </c>
      <c r="D1272" t="s">
        <v>21</v>
      </c>
      <c r="E1272">
        <v>1588.67167713</v>
      </c>
      <c r="F1272">
        <v>1042.55</v>
      </c>
      <c r="G1272">
        <v>33.390795607148299</v>
      </c>
      <c r="H1272">
        <v>12.526307409359999</v>
      </c>
      <c r="I1272">
        <v>-5.9103624507379102</v>
      </c>
      <c r="J1272">
        <v>7.1326294588969104</v>
      </c>
      <c r="K1272">
        <v>997.35152004059</v>
      </c>
      <c r="L1272">
        <v>955.38084511169905</v>
      </c>
      <c r="M1272">
        <v>73.429065337213601</v>
      </c>
      <c r="N1272">
        <v>0.99154084256388797</v>
      </c>
      <c r="O1272">
        <v>20.080571675219399</v>
      </c>
      <c r="P1272">
        <v>68.847679974086901</v>
      </c>
      <c r="Q1272">
        <v>8.423216867154E-2</v>
      </c>
    </row>
    <row r="1273" spans="1:17" hidden="1" x14ac:dyDescent="0.3">
      <c r="A1273" t="s">
        <v>2705</v>
      </c>
      <c r="B1273" t="s">
        <v>2706</v>
      </c>
      <c r="C1273" t="s">
        <v>3159</v>
      </c>
      <c r="D1273" t="s">
        <v>398</v>
      </c>
      <c r="E1273">
        <v>1586.2033997999999</v>
      </c>
      <c r="F1273">
        <v>98.46</v>
      </c>
      <c r="G1273">
        <v>1.0970291360178299</v>
      </c>
      <c r="H1273">
        <v>11.8640473746915</v>
      </c>
      <c r="I1273">
        <v>0.65347624220697798</v>
      </c>
      <c r="J1273">
        <v>3.3087761535463498</v>
      </c>
      <c r="K1273">
        <v>98.041787267648701</v>
      </c>
      <c r="L1273">
        <v>98.903010852025403</v>
      </c>
      <c r="M1273">
        <v>65.077240301664204</v>
      </c>
      <c r="N1273">
        <v>0.71229509490339205</v>
      </c>
      <c r="O1273">
        <v>36.095876498070197</v>
      </c>
      <c r="P1273">
        <v>30.497017892644099</v>
      </c>
      <c r="Q1273">
        <v>0.112700933964682</v>
      </c>
    </row>
    <row r="1274" spans="1:17" hidden="1" x14ac:dyDescent="0.3">
      <c r="A1274" t="s">
        <v>2707</v>
      </c>
      <c r="B1274" t="s">
        <v>2708</v>
      </c>
      <c r="C1274" t="s">
        <v>3159</v>
      </c>
      <c r="D1274" t="s">
        <v>491</v>
      </c>
      <c r="E1274">
        <v>1583.1686999999999</v>
      </c>
      <c r="F1274">
        <v>149.69</v>
      </c>
      <c r="G1274">
        <v>25.876458080663301</v>
      </c>
      <c r="H1274">
        <v>2.8265820054045001</v>
      </c>
      <c r="I1274">
        <v>-9.6521336610224804</v>
      </c>
      <c r="J1274">
        <v>2.9915712825072598</v>
      </c>
      <c r="K1274">
        <v>148.39212032429199</v>
      </c>
      <c r="L1274">
        <v>142.395620585236</v>
      </c>
      <c r="M1274">
        <v>65.922544977028096</v>
      </c>
      <c r="N1274">
        <v>0.33876285800948502</v>
      </c>
      <c r="O1274">
        <v>22.2526554880085</v>
      </c>
      <c r="P1274">
        <v>55.119170984455899</v>
      </c>
      <c r="Q1274">
        <v>7.6491033946303993E-2</v>
      </c>
    </row>
    <row r="1275" spans="1:17" hidden="1" x14ac:dyDescent="0.3">
      <c r="A1275" t="s">
        <v>2709</v>
      </c>
      <c r="B1275" t="s">
        <v>2710</v>
      </c>
      <c r="C1275" t="s">
        <v>3159</v>
      </c>
      <c r="D1275" t="s">
        <v>234</v>
      </c>
      <c r="E1275">
        <v>1583.1051006</v>
      </c>
      <c r="F1275">
        <v>1044.3499999999999</v>
      </c>
      <c r="G1275">
        <v>77.111209505228501</v>
      </c>
      <c r="H1275">
        <v>1.1942190768016001</v>
      </c>
      <c r="I1275">
        <v>-20.767238117639199</v>
      </c>
      <c r="J1275">
        <v>-0.96799039078514704</v>
      </c>
      <c r="K1275">
        <v>1116.04513580763</v>
      </c>
      <c r="L1275">
        <v>1068.0467861381101</v>
      </c>
      <c r="M1275">
        <v>40.920427836561799</v>
      </c>
      <c r="N1275">
        <v>0.25546396224116102</v>
      </c>
      <c r="O1275">
        <v>42.935797385933803</v>
      </c>
      <c r="P1275">
        <v>115.908621046102</v>
      </c>
      <c r="Q1275">
        <v>0.13013948030852901</v>
      </c>
    </row>
    <row r="1276" spans="1:17" hidden="1" x14ac:dyDescent="0.3">
      <c r="A1276" t="s">
        <v>2711</v>
      </c>
      <c r="B1276" t="s">
        <v>2712</v>
      </c>
      <c r="C1276" t="s">
        <v>3159</v>
      </c>
      <c r="D1276" t="s">
        <v>88</v>
      </c>
      <c r="E1276">
        <v>1583.05561887</v>
      </c>
      <c r="F1276">
        <v>286.55</v>
      </c>
      <c r="G1276">
        <v>69.814204300340194</v>
      </c>
      <c r="H1276">
        <v>8.2871352379195606</v>
      </c>
      <c r="I1276">
        <v>89.001463363648796</v>
      </c>
      <c r="J1276">
        <v>-3.5236414288712199</v>
      </c>
      <c r="K1276">
        <v>276.20342986104299</v>
      </c>
      <c r="L1276">
        <v>228.60955193282999</v>
      </c>
      <c r="M1276">
        <v>64.3235528922105</v>
      </c>
      <c r="N1276">
        <v>0.59527449193993698</v>
      </c>
      <c r="O1276">
        <v>29.680683999302001</v>
      </c>
      <c r="P1276">
        <v>101.795774647887</v>
      </c>
      <c r="Q1276">
        <v>8.0074349510236995E-2</v>
      </c>
    </row>
    <row r="1277" spans="1:17" hidden="1" x14ac:dyDescent="0.3">
      <c r="A1277" t="s">
        <v>2713</v>
      </c>
      <c r="B1277" t="s">
        <v>2714</v>
      </c>
      <c r="C1277" t="s">
        <v>3159</v>
      </c>
      <c r="D1277" t="s">
        <v>2715</v>
      </c>
      <c r="E1277">
        <v>1582.1004728</v>
      </c>
      <c r="F1277">
        <v>570.1</v>
      </c>
      <c r="G1277">
        <v>-27.047745556005101</v>
      </c>
      <c r="H1277">
        <v>-0.384426253481431</v>
      </c>
      <c r="I1277">
        <v>5.5433852520375</v>
      </c>
      <c r="J1277">
        <v>2.09726289616155</v>
      </c>
      <c r="K1277">
        <v>599.07752011922003</v>
      </c>
      <c r="L1277">
        <v>598.29463523473805</v>
      </c>
      <c r="M1277">
        <v>55.241301814618502</v>
      </c>
      <c r="N1277">
        <v>0.93455957184513905</v>
      </c>
      <c r="O1277">
        <v>48.1143659007191</v>
      </c>
      <c r="P1277">
        <v>21.297872340425499</v>
      </c>
      <c r="Q1277">
        <v>9.1657165091413001E-2</v>
      </c>
    </row>
    <row r="1278" spans="1:17" hidden="1" x14ac:dyDescent="0.3">
      <c r="A1278" t="s">
        <v>2716</v>
      </c>
      <c r="B1278" t="s">
        <v>2717</v>
      </c>
      <c r="C1278" t="s">
        <v>3159</v>
      </c>
      <c r="D1278" t="s">
        <v>1519</v>
      </c>
      <c r="E1278">
        <v>1580.5516729999999</v>
      </c>
      <c r="F1278">
        <v>111.64</v>
      </c>
      <c r="G1278">
        <v>27.2276736401055</v>
      </c>
      <c r="H1278">
        <v>-7.5242975225490296</v>
      </c>
      <c r="I1278">
        <v>-6.2944543795385801</v>
      </c>
      <c r="J1278">
        <v>7.3455455086305097</v>
      </c>
      <c r="K1278">
        <v>119.65519249219901</v>
      </c>
      <c r="L1278">
        <v>115.770975387824</v>
      </c>
      <c r="M1278">
        <v>49.851454254584901</v>
      </c>
      <c r="N1278">
        <v>0.90356487817789699</v>
      </c>
      <c r="O1278">
        <v>33.0168398423504</v>
      </c>
      <c r="P1278">
        <v>48.358803986710903</v>
      </c>
      <c r="Q1278">
        <v>0.15142292272889901</v>
      </c>
    </row>
    <row r="1279" spans="1:17" hidden="1" x14ac:dyDescent="0.3">
      <c r="A1279" t="s">
        <v>2718</v>
      </c>
      <c r="B1279" t="s">
        <v>2719</v>
      </c>
      <c r="C1279" t="s">
        <v>3159</v>
      </c>
      <c r="D1279" t="s">
        <v>491</v>
      </c>
      <c r="E1279">
        <v>1577.73442077</v>
      </c>
      <c r="F1279">
        <v>78.41</v>
      </c>
      <c r="G1279">
        <v>19.338069095498199</v>
      </c>
      <c r="H1279">
        <v>-6.3493574949378901</v>
      </c>
      <c r="I1279">
        <v>-10.5616053152314</v>
      </c>
      <c r="J1279">
        <v>-3.5443181206005199</v>
      </c>
      <c r="K1279">
        <v>88.731183041170894</v>
      </c>
      <c r="L1279">
        <v>82.742453549986493</v>
      </c>
      <c r="M1279">
        <v>28.548111882202999</v>
      </c>
      <c r="N1279">
        <v>0.475826741136263</v>
      </c>
      <c r="O1279">
        <v>65.795179186328198</v>
      </c>
      <c r="P1279">
        <v>63.3541666666666</v>
      </c>
      <c r="Q1279">
        <v>0.159317545702542</v>
      </c>
    </row>
    <row r="1280" spans="1:17" hidden="1" x14ac:dyDescent="0.3">
      <c r="A1280" t="s">
        <v>2720</v>
      </c>
      <c r="B1280" t="s">
        <v>2721</v>
      </c>
      <c r="C1280" t="s">
        <v>3159</v>
      </c>
      <c r="D1280" t="s">
        <v>2722</v>
      </c>
      <c r="E1280">
        <v>1568.948142145</v>
      </c>
      <c r="F1280">
        <v>1473.8</v>
      </c>
      <c r="G1280">
        <v>169.27323699720699</v>
      </c>
      <c r="H1280">
        <v>-13.400225528320499</v>
      </c>
      <c r="I1280">
        <v>-3.7134645077206798</v>
      </c>
      <c r="J1280">
        <v>4.1936709197970696</v>
      </c>
      <c r="K1280">
        <v>1696.31197014535</v>
      </c>
      <c r="L1280">
        <v>1564.85778138246</v>
      </c>
      <c r="M1280">
        <v>32.3016617497738</v>
      </c>
      <c r="N1280">
        <v>1.6230117155721999</v>
      </c>
      <c r="O1280">
        <v>53.345094314018098</v>
      </c>
      <c r="P1280">
        <v>237.52433298980799</v>
      </c>
      <c r="Q1280">
        <v>0.227915702011805</v>
      </c>
    </row>
    <row r="1281" spans="1:17" hidden="1" x14ac:dyDescent="0.3">
      <c r="A1281" t="s">
        <v>2723</v>
      </c>
      <c r="B1281" t="s">
        <v>2724</v>
      </c>
      <c r="C1281" t="s">
        <v>3159</v>
      </c>
      <c r="D1281" t="s">
        <v>2725</v>
      </c>
      <c r="E1281">
        <v>1562.4</v>
      </c>
      <c r="F1281">
        <v>18.600000000000001</v>
      </c>
      <c r="G1281">
        <v>222.74861651481601</v>
      </c>
      <c r="H1281">
        <v>-17.379600472514198</v>
      </c>
      <c r="I1281">
        <v>27.980239032506699</v>
      </c>
      <c r="J1281">
        <v>-17.967254511253099</v>
      </c>
      <c r="K1281">
        <v>20.823597461647001</v>
      </c>
      <c r="L1281">
        <v>15.7329071935055</v>
      </c>
      <c r="M1281">
        <v>9.5076259198470598</v>
      </c>
      <c r="N1281">
        <v>0.28575183859770698</v>
      </c>
      <c r="O1281">
        <v>69.193548387096698</v>
      </c>
      <c r="P1281">
        <v>243.38461538461499</v>
      </c>
    </row>
    <row r="1282" spans="1:17" hidden="1" x14ac:dyDescent="0.3">
      <c r="A1282" t="s">
        <v>2726</v>
      </c>
      <c r="B1282" t="s">
        <v>2727</v>
      </c>
      <c r="C1282" t="s">
        <v>3159</v>
      </c>
      <c r="D1282" t="s">
        <v>85</v>
      </c>
      <c r="E1282">
        <v>1562.1638141999999</v>
      </c>
      <c r="F1282">
        <v>234.1</v>
      </c>
      <c r="G1282">
        <v>64.169468763594693</v>
      </c>
      <c r="H1282">
        <v>-8.8941794843544493</v>
      </c>
      <c r="I1282">
        <v>111.975953304502</v>
      </c>
      <c r="J1282">
        <v>-1.89892255275056</v>
      </c>
      <c r="K1282">
        <v>248.286497583477</v>
      </c>
      <c r="L1282">
        <v>190.98685808222601</v>
      </c>
      <c r="M1282">
        <v>42.215361218864899</v>
      </c>
      <c r="N1282">
        <v>0.173686831884487</v>
      </c>
      <c r="O1282">
        <v>53.934216146945701</v>
      </c>
      <c r="P1282">
        <v>151.58516926383601</v>
      </c>
      <c r="Q1282">
        <v>0.105167731236086</v>
      </c>
    </row>
    <row r="1283" spans="1:17" hidden="1" x14ac:dyDescent="0.3">
      <c r="A1283" t="s">
        <v>2728</v>
      </c>
      <c r="B1283" t="s">
        <v>2729</v>
      </c>
      <c r="C1283" t="s">
        <v>3159</v>
      </c>
      <c r="D1283" t="s">
        <v>420</v>
      </c>
      <c r="E1283">
        <v>1559.305975</v>
      </c>
      <c r="F1283">
        <v>1463.45</v>
      </c>
      <c r="G1283">
        <v>241.11183938681</v>
      </c>
      <c r="H1283">
        <v>-3.0289439978407402</v>
      </c>
      <c r="I1283">
        <v>74.172034066477494</v>
      </c>
      <c r="J1283">
        <v>-2.6401300804065899</v>
      </c>
      <c r="K1283">
        <v>1432.8712864182901</v>
      </c>
      <c r="L1283">
        <v>1067.29561819892</v>
      </c>
      <c r="M1283">
        <v>43.579765675904</v>
      </c>
      <c r="N1283">
        <v>0.76761266707630504</v>
      </c>
      <c r="O1283">
        <v>17.202500939560601</v>
      </c>
      <c r="P1283">
        <v>280.06752369822101</v>
      </c>
      <c r="Q1283">
        <v>0.153789597762851</v>
      </c>
    </row>
    <row r="1284" spans="1:17" hidden="1" x14ac:dyDescent="0.3">
      <c r="A1284" t="s">
        <v>2730</v>
      </c>
      <c r="B1284" t="s">
        <v>2731</v>
      </c>
      <c r="C1284" t="s">
        <v>3159</v>
      </c>
      <c r="D1284" t="s">
        <v>398</v>
      </c>
      <c r="E1284">
        <v>1544.4083082239999</v>
      </c>
      <c r="F1284">
        <v>75.84</v>
      </c>
      <c r="G1284">
        <v>-11.813539411095899</v>
      </c>
      <c r="H1284">
        <v>3.9475439968467101</v>
      </c>
      <c r="I1284">
        <v>0.48618915212521102</v>
      </c>
      <c r="J1284">
        <v>0.82303471584885401</v>
      </c>
      <c r="K1284">
        <v>78.995475552963896</v>
      </c>
      <c r="L1284">
        <v>80.518489273698805</v>
      </c>
      <c r="M1284">
        <v>54.795914002352198</v>
      </c>
      <c r="N1284">
        <v>0.48746827411850002</v>
      </c>
      <c r="O1284">
        <v>41.745780590717203</v>
      </c>
      <c r="P1284">
        <v>17.7639751552795</v>
      </c>
      <c r="Q1284">
        <v>4.9990209690622997E-2</v>
      </c>
    </row>
    <row r="1285" spans="1:17" hidden="1" x14ac:dyDescent="0.3">
      <c r="A1285" t="s">
        <v>2732</v>
      </c>
      <c r="B1285" t="s">
        <v>2733</v>
      </c>
      <c r="C1285" t="s">
        <v>3159</v>
      </c>
      <c r="D1285" t="s">
        <v>420</v>
      </c>
      <c r="E1285">
        <v>1543.49064032</v>
      </c>
      <c r="F1285">
        <v>4836.2</v>
      </c>
      <c r="G1285">
        <v>37.150998554005298</v>
      </c>
      <c r="H1285">
        <v>19.445944688515599</v>
      </c>
      <c r="I1285">
        <v>55.927294866867598</v>
      </c>
      <c r="J1285">
        <v>-8.4827863958838901</v>
      </c>
      <c r="K1285">
        <v>4506.1791744330103</v>
      </c>
      <c r="L1285">
        <v>3872.3483743853399</v>
      </c>
      <c r="M1285">
        <v>48.318940277838102</v>
      </c>
      <c r="N1285">
        <v>1.2274763486543101</v>
      </c>
      <c r="O1285">
        <v>19.101774120176898</v>
      </c>
      <c r="P1285">
        <v>99.430927835051506</v>
      </c>
      <c r="Q1285">
        <v>4.3727056857818997E-2</v>
      </c>
    </row>
    <row r="1286" spans="1:17" hidden="1" x14ac:dyDescent="0.3">
      <c r="A1286" t="s">
        <v>2734</v>
      </c>
      <c r="B1286" t="s">
        <v>2735</v>
      </c>
      <c r="C1286" t="s">
        <v>3159</v>
      </c>
      <c r="D1286" t="s">
        <v>2736</v>
      </c>
      <c r="E1286">
        <v>1538.765625</v>
      </c>
      <c r="F1286">
        <v>19.309999999999999</v>
      </c>
      <c r="G1286">
        <v>124.86170177573899</v>
      </c>
      <c r="H1286">
        <v>16.749146582114399</v>
      </c>
      <c r="I1286">
        <v>35.851633346218698</v>
      </c>
      <c r="J1286">
        <v>-7.6073039813477003E-2</v>
      </c>
      <c r="K1286">
        <v>17.640711966026998</v>
      </c>
      <c r="L1286">
        <v>15.512581329975999</v>
      </c>
      <c r="M1286">
        <v>64.674148362599695</v>
      </c>
      <c r="N1286">
        <v>0.45360104890765102</v>
      </c>
      <c r="O1286">
        <v>3.5732780942516902</v>
      </c>
      <c r="P1286">
        <v>153.41207349081299</v>
      </c>
      <c r="Q1286">
        <v>0.23706665244018099</v>
      </c>
    </row>
    <row r="1287" spans="1:17" hidden="1" x14ac:dyDescent="0.3">
      <c r="A1287" t="s">
        <v>2737</v>
      </c>
      <c r="B1287" t="s">
        <v>2738</v>
      </c>
      <c r="C1287" t="s">
        <v>3159</v>
      </c>
      <c r="D1287" t="s">
        <v>21</v>
      </c>
      <c r="E1287">
        <v>1538.17752552</v>
      </c>
      <c r="F1287">
        <v>413.8</v>
      </c>
      <c r="G1287">
        <v>29.612258509536701</v>
      </c>
      <c r="H1287">
        <v>8.0573377431830497</v>
      </c>
      <c r="I1287">
        <v>17.8709679218791</v>
      </c>
      <c r="J1287">
        <v>1.74806478011414</v>
      </c>
      <c r="K1287">
        <v>401.58731829419298</v>
      </c>
      <c r="L1287">
        <v>367.21412240655701</v>
      </c>
      <c r="M1287">
        <v>55.8990235502148</v>
      </c>
      <c r="N1287">
        <v>0.81203609311073499</v>
      </c>
      <c r="O1287">
        <v>9.9565007249878992</v>
      </c>
      <c r="P1287">
        <v>57.638095238095197</v>
      </c>
      <c r="Q1287">
        <v>-1.374364416651E-2</v>
      </c>
    </row>
    <row r="1288" spans="1:17" hidden="1" x14ac:dyDescent="0.3">
      <c r="A1288" t="s">
        <v>2739</v>
      </c>
      <c r="B1288" t="s">
        <v>2740</v>
      </c>
      <c r="C1288" t="s">
        <v>3159</v>
      </c>
      <c r="D1288" t="s">
        <v>262</v>
      </c>
      <c r="E1288">
        <v>1533.896</v>
      </c>
      <c r="F1288">
        <v>737.45</v>
      </c>
      <c r="G1288">
        <v>154.53945361320001</v>
      </c>
      <c r="H1288">
        <v>1.63675622955672</v>
      </c>
      <c r="I1288">
        <v>111.596150198017</v>
      </c>
      <c r="J1288">
        <v>-6.6700049290490897</v>
      </c>
      <c r="K1288">
        <v>752.34855935711096</v>
      </c>
      <c r="L1288">
        <v>544.69137149201197</v>
      </c>
      <c r="M1288">
        <v>31.6331728474035</v>
      </c>
      <c r="N1288">
        <v>0.68390106739953604</v>
      </c>
      <c r="O1288">
        <v>33.161570275950901</v>
      </c>
      <c r="P1288">
        <v>186.22161847467501</v>
      </c>
      <c r="Q1288">
        <v>0.112954935664041</v>
      </c>
    </row>
    <row r="1289" spans="1:17" hidden="1" x14ac:dyDescent="0.3">
      <c r="A1289" t="s">
        <v>2741</v>
      </c>
      <c r="B1289" t="s">
        <v>2742</v>
      </c>
      <c r="C1289" t="s">
        <v>3159</v>
      </c>
      <c r="D1289" t="s">
        <v>46</v>
      </c>
      <c r="E1289">
        <v>1532.5704324000001</v>
      </c>
      <c r="F1289">
        <v>268.2</v>
      </c>
      <c r="G1289">
        <v>222.294896006649</v>
      </c>
      <c r="H1289">
        <v>6.0114640614074002</v>
      </c>
      <c r="I1289">
        <v>132.75749024222</v>
      </c>
      <c r="J1289">
        <v>1.8488075507206101</v>
      </c>
      <c r="K1289">
        <v>238.74965481988599</v>
      </c>
      <c r="L1289">
        <v>172.184987629565</v>
      </c>
      <c r="M1289">
        <v>64.157460262133796</v>
      </c>
      <c r="N1289">
        <v>0.50520452333730503</v>
      </c>
      <c r="O1289">
        <v>14.7837434750186</v>
      </c>
      <c r="P1289">
        <v>281.23667377398698</v>
      </c>
      <c r="Q1289">
        <v>0.13426721054698301</v>
      </c>
    </row>
    <row r="1290" spans="1:17" hidden="1" x14ac:dyDescent="0.3">
      <c r="A1290" t="s">
        <v>2743</v>
      </c>
      <c r="B1290" t="s">
        <v>2744</v>
      </c>
      <c r="C1290" t="s">
        <v>3159</v>
      </c>
      <c r="D1290" t="s">
        <v>420</v>
      </c>
      <c r="E1290">
        <v>1529.5088536200001</v>
      </c>
      <c r="F1290">
        <v>489.9</v>
      </c>
      <c r="G1290">
        <v>-25.127395159683701</v>
      </c>
      <c r="H1290">
        <v>1.9084791320191801</v>
      </c>
      <c r="I1290">
        <v>-11.504874331421799</v>
      </c>
      <c r="J1290">
        <v>0.64195654309418304</v>
      </c>
      <c r="K1290">
        <v>505.49773469193002</v>
      </c>
      <c r="L1290">
        <v>509.37756931987798</v>
      </c>
      <c r="M1290">
        <v>51.925857209438298</v>
      </c>
      <c r="N1290">
        <v>0.22909244254623901</v>
      </c>
      <c r="O1290">
        <v>54.8173096550316</v>
      </c>
      <c r="P1290">
        <v>6.9650655021834096</v>
      </c>
      <c r="Q1290">
        <v>3.2528714740619998E-3</v>
      </c>
    </row>
    <row r="1291" spans="1:17" hidden="1" x14ac:dyDescent="0.3">
      <c r="A1291" t="s">
        <v>2745</v>
      </c>
      <c r="B1291" t="s">
        <v>2746</v>
      </c>
      <c r="C1291" t="s">
        <v>3159</v>
      </c>
      <c r="D1291" t="s">
        <v>221</v>
      </c>
      <c r="E1291">
        <v>1527.13597645</v>
      </c>
      <c r="F1291">
        <v>813.25</v>
      </c>
      <c r="G1291">
        <v>44.690222777605896</v>
      </c>
      <c r="H1291">
        <v>11.1674230802774</v>
      </c>
      <c r="I1291">
        <v>-25.4342630695648</v>
      </c>
      <c r="J1291">
        <v>5.2727523720427403</v>
      </c>
      <c r="K1291">
        <v>828.06327667870301</v>
      </c>
      <c r="L1291">
        <v>811.30759051807195</v>
      </c>
      <c r="M1291">
        <v>58.538822134213198</v>
      </c>
      <c r="N1291">
        <v>0.43268232165876602</v>
      </c>
      <c r="O1291">
        <v>57.448509068552099</v>
      </c>
      <c r="P1291">
        <v>104.02659307576501</v>
      </c>
      <c r="Q1291">
        <v>0.115993470443554</v>
      </c>
    </row>
    <row r="1292" spans="1:17" hidden="1" x14ac:dyDescent="0.3">
      <c r="A1292" t="s">
        <v>2747</v>
      </c>
      <c r="B1292" t="s">
        <v>2748</v>
      </c>
      <c r="C1292" t="s">
        <v>3159</v>
      </c>
      <c r="D1292" t="s">
        <v>120</v>
      </c>
      <c r="E1292">
        <v>1525.5582535200001</v>
      </c>
      <c r="F1292">
        <v>610.4</v>
      </c>
      <c r="G1292">
        <v>-12.112326916297301</v>
      </c>
      <c r="H1292">
        <v>2.85330079610128</v>
      </c>
      <c r="I1292">
        <v>3.6388437298747598</v>
      </c>
      <c r="J1292">
        <v>-20.1008437682856</v>
      </c>
      <c r="M1292">
        <v>24.821288424246099</v>
      </c>
      <c r="O1292">
        <v>65.956749672346007</v>
      </c>
      <c r="P1292">
        <v>13.520550492839799</v>
      </c>
    </row>
    <row r="1293" spans="1:17" hidden="1" x14ac:dyDescent="0.3">
      <c r="A1293" t="s">
        <v>2749</v>
      </c>
      <c r="B1293" t="s">
        <v>2750</v>
      </c>
      <c r="C1293" t="s">
        <v>3159</v>
      </c>
      <c r="D1293" t="s">
        <v>1594</v>
      </c>
      <c r="E1293">
        <v>1523.508504782</v>
      </c>
      <c r="F1293">
        <v>115.1</v>
      </c>
      <c r="G1293">
        <v>118.95984283497999</v>
      </c>
      <c r="H1293">
        <v>-7.0585295610415697</v>
      </c>
      <c r="I1293">
        <v>77.752923167565697</v>
      </c>
      <c r="J1293">
        <v>0.15819387115389699</v>
      </c>
      <c r="K1293">
        <v>118.532097947238</v>
      </c>
      <c r="L1293">
        <v>89.265930878138803</v>
      </c>
      <c r="N1293">
        <v>0.36433364770940502</v>
      </c>
      <c r="O1293">
        <v>24.2397914856646</v>
      </c>
      <c r="P1293">
        <v>169.555035128805</v>
      </c>
    </row>
    <row r="1294" spans="1:17" hidden="1" x14ac:dyDescent="0.3">
      <c r="A1294" t="s">
        <v>2751</v>
      </c>
      <c r="B1294" t="s">
        <v>2752</v>
      </c>
      <c r="C1294" t="s">
        <v>3159</v>
      </c>
      <c r="D1294" t="s">
        <v>136</v>
      </c>
      <c r="E1294">
        <v>1523.1254669549901</v>
      </c>
      <c r="F1294">
        <v>362.2</v>
      </c>
      <c r="G1294">
        <v>21.6940600609855</v>
      </c>
      <c r="H1294">
        <v>5.7461579389584196</v>
      </c>
      <c r="I1294">
        <v>3.8307281498239201</v>
      </c>
      <c r="J1294">
        <v>3.5669051260442401</v>
      </c>
      <c r="K1294">
        <v>354.36109779404001</v>
      </c>
      <c r="L1294">
        <v>334.04823590870802</v>
      </c>
      <c r="M1294">
        <v>65.082174224202006</v>
      </c>
      <c r="N1294">
        <v>0.41484785710989402</v>
      </c>
      <c r="O1294">
        <v>20.085588072887901</v>
      </c>
      <c r="P1294">
        <v>50.853810912119897</v>
      </c>
      <c r="Q1294">
        <v>7.0228751425263997E-2</v>
      </c>
    </row>
    <row r="1295" spans="1:17" hidden="1" x14ac:dyDescent="0.3">
      <c r="A1295" t="s">
        <v>2753</v>
      </c>
      <c r="B1295" t="s">
        <v>2754</v>
      </c>
      <c r="C1295" t="s">
        <v>3159</v>
      </c>
      <c r="D1295" t="s">
        <v>188</v>
      </c>
      <c r="E1295">
        <v>1523.1206999999999</v>
      </c>
      <c r="F1295">
        <v>370.95</v>
      </c>
      <c r="G1295">
        <v>-40.397385999539502</v>
      </c>
      <c r="H1295">
        <v>-4.0738156342698E-2</v>
      </c>
      <c r="I1295">
        <v>-25.439413066300599</v>
      </c>
      <c r="J1295">
        <v>-2.8993311897541099</v>
      </c>
      <c r="K1295">
        <v>401.27811348546197</v>
      </c>
      <c r="L1295">
        <v>452.70664877746998</v>
      </c>
      <c r="M1295">
        <v>35.369148435471601</v>
      </c>
      <c r="N1295">
        <v>0.42783820598980898</v>
      </c>
      <c r="O1295">
        <v>72.799568675023593</v>
      </c>
      <c r="P1295">
        <v>2.8702163061563999</v>
      </c>
    </row>
    <row r="1296" spans="1:17" hidden="1" x14ac:dyDescent="0.3">
      <c r="A1296" t="s">
        <v>2755</v>
      </c>
      <c r="B1296" t="s">
        <v>2756</v>
      </c>
      <c r="C1296" t="s">
        <v>3159</v>
      </c>
      <c r="D1296" t="s">
        <v>125</v>
      </c>
      <c r="E1296">
        <v>1518.3565803270001</v>
      </c>
      <c r="F1296">
        <v>14.09</v>
      </c>
      <c r="G1296">
        <v>-30.114412903709798</v>
      </c>
      <c r="H1296">
        <v>-0.52970413000709005</v>
      </c>
      <c r="I1296">
        <v>-21.746321357518799</v>
      </c>
      <c r="J1296">
        <v>-3.46398460524791</v>
      </c>
      <c r="K1296">
        <v>14.4820164287444</v>
      </c>
      <c r="L1296">
        <v>15.6439400769121</v>
      </c>
      <c r="M1296">
        <v>48.436494099224703</v>
      </c>
      <c r="N1296">
        <v>0.62744050068034396</v>
      </c>
      <c r="O1296">
        <v>87.048590859795695</v>
      </c>
      <c r="P1296">
        <v>8.3846153846153904</v>
      </c>
      <c r="Q1296">
        <v>4.4385410523590997E-2</v>
      </c>
    </row>
    <row r="1297" spans="1:17" hidden="1" x14ac:dyDescent="0.3">
      <c r="A1297" t="s">
        <v>2757</v>
      </c>
      <c r="B1297" t="s">
        <v>2758</v>
      </c>
      <c r="C1297" t="s">
        <v>3159</v>
      </c>
      <c r="D1297" t="s">
        <v>51</v>
      </c>
      <c r="E1297">
        <v>1513.650683715</v>
      </c>
      <c r="F1297">
        <v>570.45000000000005</v>
      </c>
      <c r="G1297">
        <v>17.889647057273798</v>
      </c>
      <c r="H1297">
        <v>-0.67477804262880903</v>
      </c>
      <c r="I1297">
        <v>16.158126198812202</v>
      </c>
      <c r="J1297">
        <v>2.0269320852059498</v>
      </c>
      <c r="K1297">
        <v>595.74187106095098</v>
      </c>
      <c r="L1297">
        <v>562.16736679804296</v>
      </c>
      <c r="M1297">
        <v>49.3443426135305</v>
      </c>
      <c r="N1297">
        <v>0.51702780295390605</v>
      </c>
      <c r="O1297">
        <v>27.1014111666228</v>
      </c>
      <c r="P1297">
        <v>41.797166293810598</v>
      </c>
      <c r="Q1297">
        <v>3.2267772614905002E-2</v>
      </c>
    </row>
    <row r="1298" spans="1:17" hidden="1" x14ac:dyDescent="0.3">
      <c r="A1298" t="s">
        <v>2759</v>
      </c>
      <c r="B1298" t="s">
        <v>2760</v>
      </c>
      <c r="C1298" t="s">
        <v>3159</v>
      </c>
      <c r="D1298" t="s">
        <v>1800</v>
      </c>
      <c r="E1298">
        <v>1513.5103894399999</v>
      </c>
      <c r="F1298">
        <v>144.22999999999999</v>
      </c>
      <c r="G1298">
        <v>-54.775972532591197</v>
      </c>
      <c r="H1298">
        <v>-8.4712197469402106</v>
      </c>
      <c r="I1298">
        <v>-34.023460381414402</v>
      </c>
      <c r="J1298">
        <v>-5.6897657648173698</v>
      </c>
      <c r="K1298">
        <v>163.94697294313801</v>
      </c>
      <c r="L1298">
        <v>195.41409089237601</v>
      </c>
      <c r="M1298">
        <v>35.268914492315801</v>
      </c>
      <c r="N1298">
        <v>0.64525669438455802</v>
      </c>
      <c r="O1298">
        <v>109.353116549954</v>
      </c>
      <c r="P1298">
        <v>12.066822066822001</v>
      </c>
      <c r="Q1298">
        <v>0.131647307251232</v>
      </c>
    </row>
    <row r="1299" spans="1:17" hidden="1" x14ac:dyDescent="0.3">
      <c r="A1299" t="s">
        <v>2761</v>
      </c>
      <c r="B1299" t="s">
        <v>2762</v>
      </c>
      <c r="C1299" t="s">
        <v>3159</v>
      </c>
      <c r="D1299" t="s">
        <v>262</v>
      </c>
      <c r="E1299">
        <v>1508.4903613500001</v>
      </c>
      <c r="F1299">
        <v>2615.1</v>
      </c>
      <c r="G1299">
        <v>20.144466271586499</v>
      </c>
      <c r="H1299">
        <v>-6.35074338530986</v>
      </c>
      <c r="I1299">
        <v>31.356096831093598</v>
      </c>
      <c r="J1299">
        <v>2.8101909064581099</v>
      </c>
      <c r="K1299">
        <v>2647.8095101007202</v>
      </c>
      <c r="L1299">
        <v>2362.58424552923</v>
      </c>
      <c r="M1299">
        <v>62.367317504551401</v>
      </c>
      <c r="N1299">
        <v>0.89353855982302899</v>
      </c>
      <c r="O1299">
        <v>33.799854690069203</v>
      </c>
      <c r="P1299">
        <v>106.15687820260101</v>
      </c>
      <c r="Q1299">
        <v>0.16985448462387501</v>
      </c>
    </row>
    <row r="1300" spans="1:17" hidden="1" x14ac:dyDescent="0.3">
      <c r="A1300" t="s">
        <v>2763</v>
      </c>
      <c r="B1300" t="s">
        <v>2764</v>
      </c>
      <c r="C1300" t="s">
        <v>3159</v>
      </c>
      <c r="D1300" t="s">
        <v>21</v>
      </c>
      <c r="E1300">
        <v>1502.8963349399901</v>
      </c>
      <c r="F1300">
        <v>267.3</v>
      </c>
      <c r="G1300">
        <v>85.824350888614205</v>
      </c>
      <c r="H1300">
        <v>-5.9159245757763399</v>
      </c>
      <c r="I1300">
        <v>76.860614602726798</v>
      </c>
      <c r="J1300">
        <v>1.1907158571293499</v>
      </c>
      <c r="K1300">
        <v>266.00289137489699</v>
      </c>
      <c r="L1300">
        <v>218.05939614700799</v>
      </c>
      <c r="M1300">
        <v>57.165777560792002</v>
      </c>
      <c r="N1300">
        <v>0.18715013881869699</v>
      </c>
      <c r="O1300">
        <v>19.678264122708502</v>
      </c>
      <c r="P1300">
        <v>130.13344812742099</v>
      </c>
      <c r="Q1300">
        <v>8.5817854106155E-2</v>
      </c>
    </row>
    <row r="1301" spans="1:17" hidden="1" x14ac:dyDescent="0.3">
      <c r="A1301" t="s">
        <v>2765</v>
      </c>
      <c r="B1301" t="s">
        <v>2766</v>
      </c>
      <c r="C1301" t="s">
        <v>3159</v>
      </c>
      <c r="D1301" t="s">
        <v>748</v>
      </c>
      <c r="E1301">
        <v>1502.0466694199999</v>
      </c>
      <c r="F1301">
        <v>260.61</v>
      </c>
      <c r="G1301">
        <v>3.73468938678193</v>
      </c>
      <c r="H1301">
        <v>2.8370257091186399</v>
      </c>
      <c r="I1301">
        <v>0.75052302548286798</v>
      </c>
      <c r="J1301">
        <v>1.3550322031851201</v>
      </c>
      <c r="K1301">
        <v>265.689700524714</v>
      </c>
      <c r="L1301">
        <v>255.55602226356899</v>
      </c>
      <c r="M1301">
        <v>57.335343564974302</v>
      </c>
      <c r="N1301">
        <v>1.5735976904520299</v>
      </c>
      <c r="O1301">
        <v>10.3871685660565</v>
      </c>
      <c r="P1301">
        <v>22.628458498023701</v>
      </c>
      <c r="Q1301">
        <v>2.5420345253382999E-2</v>
      </c>
    </row>
    <row r="1302" spans="1:17" hidden="1" x14ac:dyDescent="0.3">
      <c r="A1302" t="s">
        <v>2767</v>
      </c>
      <c r="B1302" t="s">
        <v>2768</v>
      </c>
      <c r="C1302" t="s">
        <v>3159</v>
      </c>
      <c r="D1302" t="s">
        <v>420</v>
      </c>
      <c r="E1302">
        <v>1501.8259032000001</v>
      </c>
      <c r="F1302">
        <v>192.05</v>
      </c>
      <c r="G1302">
        <v>31.266160374465102</v>
      </c>
      <c r="H1302">
        <v>3.42401028795171</v>
      </c>
      <c r="I1302">
        <v>81.252340691817196</v>
      </c>
      <c r="J1302">
        <v>1.24139616511374</v>
      </c>
      <c r="K1302">
        <v>182.21296571568899</v>
      </c>
      <c r="L1302">
        <v>146.17934137222201</v>
      </c>
      <c r="M1302">
        <v>49.55796816286</v>
      </c>
      <c r="N1302">
        <v>0.247997188656565</v>
      </c>
      <c r="O1302">
        <v>44.962249414215002</v>
      </c>
      <c r="P1302">
        <v>96.873398257303904</v>
      </c>
      <c r="Q1302">
        <v>4.2054057507434003E-2</v>
      </c>
    </row>
    <row r="1303" spans="1:17" hidden="1" x14ac:dyDescent="0.3">
      <c r="A1303" t="s">
        <v>2769</v>
      </c>
      <c r="B1303" t="s">
        <v>2770</v>
      </c>
      <c r="C1303" t="s">
        <v>3159</v>
      </c>
      <c r="D1303" t="s">
        <v>403</v>
      </c>
      <c r="E1303">
        <v>1494.99972</v>
      </c>
      <c r="F1303">
        <v>727</v>
      </c>
      <c r="G1303">
        <v>253.545080682948</v>
      </c>
      <c r="H1303">
        <v>23.726023710770502</v>
      </c>
      <c r="I1303">
        <v>376.49649079569502</v>
      </c>
      <c r="J1303">
        <v>1.33689089594681</v>
      </c>
      <c r="K1303">
        <v>588.00014995108097</v>
      </c>
      <c r="L1303">
        <v>347.89066206520903</v>
      </c>
      <c r="M1303">
        <v>61.271768913345099</v>
      </c>
      <c r="N1303">
        <v>0.16156092135143901</v>
      </c>
      <c r="O1303">
        <v>3.71389270976616</v>
      </c>
      <c r="P1303">
        <v>438.51851851851802</v>
      </c>
    </row>
    <row r="1304" spans="1:17" hidden="1" x14ac:dyDescent="0.3">
      <c r="A1304" t="s">
        <v>2771</v>
      </c>
      <c r="B1304" t="s">
        <v>2772</v>
      </c>
      <c r="C1304" t="s">
        <v>3159</v>
      </c>
      <c r="D1304" t="s">
        <v>69</v>
      </c>
      <c r="E1304">
        <v>1493.05171584</v>
      </c>
      <c r="F1304">
        <v>334.9</v>
      </c>
      <c r="G1304">
        <v>49.585980194285</v>
      </c>
      <c r="H1304">
        <v>0.27444247061565302</v>
      </c>
      <c r="I1304">
        <v>11.259511770594001</v>
      </c>
      <c r="J1304">
        <v>-6.1029963987926301</v>
      </c>
      <c r="K1304">
        <v>348.00911681458803</v>
      </c>
      <c r="L1304">
        <v>317.48869265421098</v>
      </c>
      <c r="M1304">
        <v>51.597003456161303</v>
      </c>
      <c r="N1304">
        <v>0.70286665304566398</v>
      </c>
      <c r="O1304">
        <v>32.621678112869503</v>
      </c>
      <c r="P1304">
        <v>83.005464480874295</v>
      </c>
      <c r="Q1304">
        <v>8.1382514120047003E-2</v>
      </c>
    </row>
    <row r="1305" spans="1:17" hidden="1" x14ac:dyDescent="0.3">
      <c r="A1305" t="s">
        <v>2773</v>
      </c>
      <c r="B1305" t="s">
        <v>2774</v>
      </c>
      <c r="C1305" t="s">
        <v>3159</v>
      </c>
      <c r="D1305" t="s">
        <v>169</v>
      </c>
      <c r="E1305">
        <v>1491.2737517999999</v>
      </c>
      <c r="F1305">
        <v>617.95000000000005</v>
      </c>
      <c r="G1305">
        <v>-49.604188795540502</v>
      </c>
      <c r="H1305">
        <v>16.0596654431274</v>
      </c>
      <c r="I1305">
        <v>7.3533639588329702</v>
      </c>
      <c r="J1305">
        <v>4.2300009961195304</v>
      </c>
      <c r="K1305">
        <v>588.65967675526099</v>
      </c>
      <c r="L1305">
        <v>649.03847321918101</v>
      </c>
      <c r="M1305">
        <v>75.369582671560806</v>
      </c>
      <c r="N1305">
        <v>0.531429039755134</v>
      </c>
      <c r="O1305">
        <v>48.555708390646402</v>
      </c>
      <c r="P1305">
        <v>36.187327823691398</v>
      </c>
      <c r="Q1305">
        <v>-5.4245752333829996E-3</v>
      </c>
    </row>
    <row r="1306" spans="1:17" hidden="1" x14ac:dyDescent="0.3">
      <c r="A1306" t="s">
        <v>2775</v>
      </c>
      <c r="B1306" t="s">
        <v>2776</v>
      </c>
      <c r="C1306" t="s">
        <v>3159</v>
      </c>
      <c r="D1306" t="s">
        <v>24</v>
      </c>
      <c r="E1306">
        <v>1480.866452792</v>
      </c>
      <c r="F1306">
        <v>139.33000000000001</v>
      </c>
      <c r="G1306">
        <v>-32.0781926783662</v>
      </c>
      <c r="H1306">
        <v>2.59122836149364</v>
      </c>
      <c r="I1306">
        <v>-32.159803679596202</v>
      </c>
      <c r="J1306">
        <v>-3.6823213565384698</v>
      </c>
      <c r="K1306">
        <v>157.85729516568699</v>
      </c>
      <c r="L1306">
        <v>173.00078625316601</v>
      </c>
      <c r="M1306">
        <v>37.474996198565201</v>
      </c>
      <c r="N1306">
        <v>0.80464296019562098</v>
      </c>
      <c r="O1306">
        <v>56.247757123376097</v>
      </c>
      <c r="P1306">
        <v>6.6600321518793502</v>
      </c>
      <c r="Q1306">
        <v>-5.9910023704900003E-3</v>
      </c>
    </row>
    <row r="1307" spans="1:17" hidden="1" x14ac:dyDescent="0.3">
      <c r="A1307" t="s">
        <v>2777</v>
      </c>
      <c r="B1307" t="s">
        <v>2778</v>
      </c>
      <c r="C1307" t="s">
        <v>3159</v>
      </c>
      <c r="D1307" t="s">
        <v>256</v>
      </c>
      <c r="E1307">
        <v>1478.5419999999999</v>
      </c>
      <c r="F1307">
        <v>507.5</v>
      </c>
      <c r="G1307">
        <v>15.428072119565799</v>
      </c>
      <c r="H1307">
        <v>1.10175254938607</v>
      </c>
      <c r="I1307">
        <v>20.256178261635199</v>
      </c>
      <c r="J1307">
        <v>-3.6203820668739799</v>
      </c>
      <c r="K1307">
        <v>516.80551902747402</v>
      </c>
      <c r="L1307">
        <v>472.00543264978</v>
      </c>
      <c r="M1307">
        <v>44.964016533992599</v>
      </c>
      <c r="N1307">
        <v>0.74425929339447106</v>
      </c>
      <c r="O1307">
        <v>13.497536945812801</v>
      </c>
      <c r="P1307">
        <v>54.631322364411901</v>
      </c>
      <c r="Q1307">
        <v>1.5953763718646999E-2</v>
      </c>
    </row>
    <row r="1308" spans="1:17" hidden="1" x14ac:dyDescent="0.3">
      <c r="A1308" t="s">
        <v>2779</v>
      </c>
      <c r="B1308" t="s">
        <v>2780</v>
      </c>
      <c r="C1308" t="s">
        <v>3159</v>
      </c>
      <c r="D1308" t="s">
        <v>46</v>
      </c>
      <c r="E1308">
        <v>1476.0025053280001</v>
      </c>
      <c r="F1308">
        <v>207.74</v>
      </c>
      <c r="G1308">
        <v>153.64882352542099</v>
      </c>
      <c r="H1308">
        <v>-5.8653293363159102</v>
      </c>
      <c r="I1308">
        <v>46.546047850880797</v>
      </c>
      <c r="J1308">
        <v>0.79163914345161301</v>
      </c>
      <c r="K1308">
        <v>220.18173475839299</v>
      </c>
      <c r="L1308">
        <v>183.40584873169601</v>
      </c>
      <c r="M1308">
        <v>56.63299564463</v>
      </c>
      <c r="N1308">
        <v>1.60133378257833</v>
      </c>
      <c r="O1308">
        <v>45.807259073842197</v>
      </c>
      <c r="P1308">
        <v>173.88266315095501</v>
      </c>
      <c r="Q1308">
        <v>0.165401080504431</v>
      </c>
    </row>
    <row r="1309" spans="1:17" hidden="1" x14ac:dyDescent="0.3">
      <c r="A1309" t="s">
        <v>2781</v>
      </c>
      <c r="B1309" t="s">
        <v>2782</v>
      </c>
      <c r="C1309" t="s">
        <v>3159</v>
      </c>
      <c r="D1309" t="s">
        <v>499</v>
      </c>
      <c r="E1309">
        <v>1473.49140077999</v>
      </c>
      <c r="F1309">
        <v>420.7</v>
      </c>
      <c r="G1309">
        <v>1.85566965637623</v>
      </c>
      <c r="H1309">
        <v>3.8523078968354199</v>
      </c>
      <c r="I1309">
        <v>20.874899554606301</v>
      </c>
      <c r="J1309">
        <v>-1.1391916599461001</v>
      </c>
      <c r="K1309">
        <v>436.74512703015398</v>
      </c>
      <c r="L1309">
        <v>401.27763648495301</v>
      </c>
      <c r="M1309">
        <v>52.353113970974903</v>
      </c>
      <c r="N1309">
        <v>0.29260636016364</v>
      </c>
      <c r="O1309">
        <v>32.802472070358903</v>
      </c>
      <c r="P1309">
        <v>39.212442091330203</v>
      </c>
      <c r="Q1309">
        <v>5.4288743806134999E-2</v>
      </c>
    </row>
    <row r="1310" spans="1:17" hidden="1" x14ac:dyDescent="0.3">
      <c r="A1310" t="s">
        <v>2783</v>
      </c>
      <c r="B1310" t="s">
        <v>2784</v>
      </c>
      <c r="C1310" t="s">
        <v>3159</v>
      </c>
      <c r="D1310" t="s">
        <v>249</v>
      </c>
      <c r="E1310">
        <v>1462.357375</v>
      </c>
      <c r="F1310">
        <v>2450</v>
      </c>
      <c r="G1310">
        <v>632.92955103785505</v>
      </c>
      <c r="H1310">
        <v>-24.831686372418801</v>
      </c>
      <c r="I1310">
        <v>-4.6558379719265996</v>
      </c>
      <c r="J1310">
        <v>-20.963680290265501</v>
      </c>
      <c r="K1310">
        <v>3466.4449922937401</v>
      </c>
      <c r="L1310">
        <v>2808.96760391931</v>
      </c>
      <c r="M1310">
        <v>6.6099657885966003</v>
      </c>
      <c r="N1310">
        <v>1.6258272272026399</v>
      </c>
      <c r="O1310">
        <v>95.873469387755094</v>
      </c>
      <c r="P1310">
        <v>730.50847457627106</v>
      </c>
      <c r="Q1310">
        <v>0.18452398265504999</v>
      </c>
    </row>
    <row r="1311" spans="1:17" hidden="1" x14ac:dyDescent="0.3">
      <c r="A1311" t="s">
        <v>2785</v>
      </c>
      <c r="B1311" t="s">
        <v>2786</v>
      </c>
      <c r="C1311" t="s">
        <v>3159</v>
      </c>
      <c r="D1311" t="s">
        <v>91</v>
      </c>
      <c r="E1311">
        <v>1460.4844058000001</v>
      </c>
      <c r="F1311">
        <v>5.95</v>
      </c>
      <c r="G1311">
        <v>-87.269850705867199</v>
      </c>
      <c r="H1311">
        <v>-16.969689055577</v>
      </c>
      <c r="I1311">
        <v>-66.095572205169105</v>
      </c>
      <c r="J1311">
        <v>-2.4164985717283498</v>
      </c>
      <c r="K1311">
        <v>8.6347149971474693</v>
      </c>
      <c r="L1311">
        <v>12.976481113768701</v>
      </c>
      <c r="M1311">
        <v>2.4970465774389901</v>
      </c>
      <c r="N1311">
        <v>0.17933560194320899</v>
      </c>
      <c r="O1311">
        <v>356.302521008403</v>
      </c>
      <c r="P1311">
        <v>0</v>
      </c>
      <c r="Q1311">
        <v>-8.9311130605430004E-3</v>
      </c>
    </row>
    <row r="1312" spans="1:17" hidden="1" x14ac:dyDescent="0.3">
      <c r="A1312" t="s">
        <v>2787</v>
      </c>
      <c r="B1312" t="s">
        <v>2788</v>
      </c>
      <c r="C1312" t="s">
        <v>3159</v>
      </c>
      <c r="D1312" t="s">
        <v>271</v>
      </c>
      <c r="E1312">
        <v>1455.03786038</v>
      </c>
      <c r="F1312">
        <v>813.8</v>
      </c>
      <c r="G1312">
        <v>-44.680854227240701</v>
      </c>
      <c r="H1312">
        <v>-4.6195413325093799</v>
      </c>
      <c r="I1312">
        <v>2.9142297339332499</v>
      </c>
      <c r="J1312">
        <v>-3.86832435263464</v>
      </c>
      <c r="K1312">
        <v>864.04920896802003</v>
      </c>
      <c r="L1312">
        <v>911.99819273687399</v>
      </c>
      <c r="M1312">
        <v>53.870113658077898</v>
      </c>
      <c r="N1312">
        <v>0.30506538250015702</v>
      </c>
      <c r="O1312">
        <v>53.600393217006598</v>
      </c>
      <c r="P1312">
        <v>20.5808267891539</v>
      </c>
      <c r="Q1312">
        <v>-2.4508566212587998E-2</v>
      </c>
    </row>
    <row r="1313" spans="1:17" hidden="1" x14ac:dyDescent="0.3">
      <c r="A1313" t="s">
        <v>2789</v>
      </c>
      <c r="B1313" t="s">
        <v>2790</v>
      </c>
      <c r="C1313" t="s">
        <v>3159</v>
      </c>
      <c r="D1313" t="s">
        <v>259</v>
      </c>
      <c r="E1313">
        <v>1452.7806412150001</v>
      </c>
      <c r="F1313">
        <v>177.05</v>
      </c>
      <c r="G1313">
        <v>-33.5472427147226</v>
      </c>
      <c r="H1313">
        <v>13.6735897454432</v>
      </c>
      <c r="I1313">
        <v>15.4292849657778</v>
      </c>
      <c r="J1313">
        <v>5.2377307457643498</v>
      </c>
      <c r="K1313">
        <v>172.218782747235</v>
      </c>
      <c r="M1313">
        <v>70.028879977888195</v>
      </c>
      <c r="N1313">
        <v>0.38681908215095601</v>
      </c>
      <c r="O1313">
        <v>24.202202767579699</v>
      </c>
      <c r="P1313">
        <v>37.567987567987501</v>
      </c>
    </row>
    <row r="1314" spans="1:17" hidden="1" x14ac:dyDescent="0.3">
      <c r="A1314" t="s">
        <v>2791</v>
      </c>
      <c r="B1314" t="s">
        <v>2792</v>
      </c>
      <c r="C1314" t="s">
        <v>3159</v>
      </c>
      <c r="D1314" t="s">
        <v>221</v>
      </c>
      <c r="E1314">
        <v>1445.808</v>
      </c>
      <c r="F1314">
        <v>1158.5</v>
      </c>
      <c r="G1314">
        <v>-8.9026081540746507</v>
      </c>
      <c r="H1314">
        <v>2.47847794577071</v>
      </c>
      <c r="I1314">
        <v>10.533464056129899</v>
      </c>
      <c r="J1314">
        <v>3.0862884962760999</v>
      </c>
      <c r="K1314">
        <v>1217.59774835811</v>
      </c>
      <c r="L1314">
        <v>1154.16935677114</v>
      </c>
      <c r="M1314">
        <v>50.505584582724801</v>
      </c>
      <c r="N1314">
        <v>0.60012170021181099</v>
      </c>
      <c r="O1314">
        <v>29.4777729823046</v>
      </c>
      <c r="P1314">
        <v>29.4413407821229</v>
      </c>
      <c r="Q1314">
        <v>2.7753309794756001E-2</v>
      </c>
    </row>
    <row r="1315" spans="1:17" hidden="1" x14ac:dyDescent="0.3">
      <c r="A1315" t="s">
        <v>2793</v>
      </c>
      <c r="B1315" t="s">
        <v>2794</v>
      </c>
      <c r="C1315" t="s">
        <v>3159</v>
      </c>
      <c r="D1315" t="s">
        <v>88</v>
      </c>
      <c r="E1315">
        <v>1444.6155000000001</v>
      </c>
      <c r="F1315">
        <v>47000</v>
      </c>
      <c r="G1315">
        <v>62.954632835566699</v>
      </c>
      <c r="H1315">
        <v>-2.81938130415393</v>
      </c>
      <c r="I1315">
        <v>41.028166933949997</v>
      </c>
      <c r="J1315">
        <v>-5.7534550934674904</v>
      </c>
      <c r="K1315">
        <v>48497.5020201468</v>
      </c>
      <c r="L1315">
        <v>41911.879542623297</v>
      </c>
      <c r="M1315">
        <v>51.529681792748498</v>
      </c>
      <c r="N1315">
        <v>0.80476900149031205</v>
      </c>
      <c r="O1315">
        <v>42.551063829787203</v>
      </c>
      <c r="P1315">
        <v>108.88842469238899</v>
      </c>
      <c r="Q1315">
        <v>9.5264743448292999E-2</v>
      </c>
    </row>
    <row r="1316" spans="1:17" hidden="1" x14ac:dyDescent="0.3">
      <c r="A1316" t="s">
        <v>2795</v>
      </c>
      <c r="B1316" t="s">
        <v>2796</v>
      </c>
      <c r="C1316" t="s">
        <v>3159</v>
      </c>
      <c r="D1316" t="s">
        <v>574</v>
      </c>
      <c r="E1316">
        <v>1444.3239329</v>
      </c>
      <c r="F1316">
        <v>661</v>
      </c>
      <c r="G1316">
        <v>37.165423419752202</v>
      </c>
      <c r="H1316">
        <v>21.1617950568229</v>
      </c>
      <c r="I1316">
        <v>6.0709353022897696</v>
      </c>
      <c r="J1316">
        <v>5.06726766203787</v>
      </c>
      <c r="K1316">
        <v>640.88106752979695</v>
      </c>
      <c r="L1316">
        <v>594.57246754999801</v>
      </c>
      <c r="M1316">
        <v>63.465320240727998</v>
      </c>
      <c r="N1316">
        <v>0.79147369405557799</v>
      </c>
      <c r="O1316">
        <v>30.847201210287398</v>
      </c>
      <c r="P1316">
        <v>74.983454665784194</v>
      </c>
      <c r="Q1316">
        <v>4.3771638934118999E-2</v>
      </c>
    </row>
    <row r="1317" spans="1:17" hidden="1" x14ac:dyDescent="0.3">
      <c r="A1317" t="s">
        <v>2797</v>
      </c>
      <c r="B1317" t="s">
        <v>2798</v>
      </c>
      <c r="C1317" t="s">
        <v>3159</v>
      </c>
      <c r="D1317" t="s">
        <v>256</v>
      </c>
      <c r="E1317">
        <v>1442.8995</v>
      </c>
      <c r="F1317">
        <v>264.89999999999998</v>
      </c>
      <c r="G1317">
        <v>44.785052062122602</v>
      </c>
      <c r="H1317">
        <v>-4.8979460866917197</v>
      </c>
      <c r="I1317">
        <v>35.490910941377003</v>
      </c>
      <c r="J1317">
        <v>-4.6366478254596899</v>
      </c>
      <c r="K1317">
        <v>287.27319550713798</v>
      </c>
      <c r="L1317">
        <v>257.07429049872502</v>
      </c>
      <c r="M1317">
        <v>32.017190601938999</v>
      </c>
      <c r="N1317">
        <v>0.485226312435735</v>
      </c>
      <c r="O1317">
        <v>35.881464703661699</v>
      </c>
      <c r="P1317">
        <v>76.599999999999895</v>
      </c>
    </row>
    <row r="1318" spans="1:17" hidden="1" x14ac:dyDescent="0.3">
      <c r="A1318" t="s">
        <v>2799</v>
      </c>
      <c r="B1318" t="s">
        <v>2800</v>
      </c>
      <c r="C1318" t="s">
        <v>3159</v>
      </c>
      <c r="D1318" t="s">
        <v>262</v>
      </c>
      <c r="E1318">
        <v>1439.1984576</v>
      </c>
      <c r="F1318">
        <v>1438.6</v>
      </c>
      <c r="G1318">
        <v>121.461920972968</v>
      </c>
      <c r="H1318">
        <v>30.287271997313798</v>
      </c>
      <c r="I1318">
        <v>-6.6253803595409</v>
      </c>
      <c r="J1318">
        <v>9.8330478128602792</v>
      </c>
      <c r="K1318">
        <v>1302.01589165423</v>
      </c>
      <c r="L1318">
        <v>1208.7267098345801</v>
      </c>
      <c r="M1318">
        <v>74.279422839953</v>
      </c>
      <c r="N1318">
        <v>1.36959401807266</v>
      </c>
      <c r="O1318">
        <v>20.738912831919901</v>
      </c>
      <c r="P1318">
        <v>153.34155146605599</v>
      </c>
      <c r="Q1318">
        <v>0.17293316578500501</v>
      </c>
    </row>
    <row r="1319" spans="1:17" hidden="1" x14ac:dyDescent="0.3">
      <c r="A1319" t="s">
        <v>2801</v>
      </c>
      <c r="B1319" t="s">
        <v>2802</v>
      </c>
      <c r="C1319" t="s">
        <v>3159</v>
      </c>
      <c r="D1319" t="s">
        <v>21</v>
      </c>
      <c r="E1319">
        <v>1434.1763079689999</v>
      </c>
      <c r="F1319">
        <v>147.22999999999999</v>
      </c>
      <c r="G1319">
        <v>53.722076847783001</v>
      </c>
      <c r="H1319">
        <v>14.8306224940112</v>
      </c>
      <c r="I1319">
        <v>52.562664353970597</v>
      </c>
      <c r="J1319">
        <v>5.1130819230726399</v>
      </c>
      <c r="K1319">
        <v>144.229973933905</v>
      </c>
      <c r="L1319">
        <v>128.054425293881</v>
      </c>
      <c r="M1319">
        <v>55.395584993490097</v>
      </c>
      <c r="N1319">
        <v>0.80203102853431196</v>
      </c>
      <c r="O1319">
        <v>25.178292467567701</v>
      </c>
      <c r="P1319">
        <v>75.482717520858102</v>
      </c>
      <c r="Q1319">
        <v>0.10412640289686299</v>
      </c>
    </row>
    <row r="1320" spans="1:17" hidden="1" x14ac:dyDescent="0.3">
      <c r="A1320" t="s">
        <v>2803</v>
      </c>
      <c r="B1320" t="s">
        <v>2804</v>
      </c>
      <c r="C1320" t="s">
        <v>3159</v>
      </c>
      <c r="D1320" t="s">
        <v>2319</v>
      </c>
      <c r="E1320">
        <v>1430.9724590399901</v>
      </c>
      <c r="F1320">
        <v>276.39999999999998</v>
      </c>
      <c r="G1320">
        <v>7.6540619465772597</v>
      </c>
      <c r="H1320">
        <v>2.8812930740935498</v>
      </c>
      <c r="I1320">
        <v>21.4685727613527</v>
      </c>
      <c r="J1320">
        <v>-2.6298319050616898</v>
      </c>
      <c r="K1320">
        <v>297.27804989843298</v>
      </c>
      <c r="M1320">
        <v>39.323085310543902</v>
      </c>
      <c r="N1320">
        <v>0.13282341484315199</v>
      </c>
      <c r="O1320">
        <v>50.777858176555696</v>
      </c>
      <c r="P1320">
        <v>32.248803827751097</v>
      </c>
    </row>
    <row r="1321" spans="1:17" hidden="1" x14ac:dyDescent="0.3">
      <c r="A1321" t="s">
        <v>2805</v>
      </c>
      <c r="B1321" t="s">
        <v>2806</v>
      </c>
      <c r="C1321" t="s">
        <v>3159</v>
      </c>
      <c r="D1321" t="s">
        <v>212</v>
      </c>
      <c r="E1321">
        <v>1424.2702949100001</v>
      </c>
      <c r="F1321">
        <v>2335.9499999999998</v>
      </c>
      <c r="G1321">
        <v>73.863172591714402</v>
      </c>
      <c r="H1321">
        <v>27.597720438958401</v>
      </c>
      <c r="I1321">
        <v>96.961794628777994</v>
      </c>
      <c r="J1321">
        <v>-0.71826624849603804</v>
      </c>
      <c r="K1321">
        <v>2208.1520239985098</v>
      </c>
      <c r="L1321">
        <v>1699.7527532470999</v>
      </c>
      <c r="M1321">
        <v>49.997953737033299</v>
      </c>
      <c r="N1321">
        <v>0.38774288043752703</v>
      </c>
      <c r="O1321">
        <v>14.2361780003852</v>
      </c>
      <c r="P1321">
        <v>131.94816800714901</v>
      </c>
      <c r="Q1321">
        <v>0.128712964597856</v>
      </c>
    </row>
    <row r="1322" spans="1:17" hidden="1" x14ac:dyDescent="0.3">
      <c r="A1322" t="s">
        <v>2807</v>
      </c>
      <c r="B1322" t="s">
        <v>2808</v>
      </c>
      <c r="C1322" t="s">
        <v>3159</v>
      </c>
      <c r="D1322" t="s">
        <v>46</v>
      </c>
      <c r="E1322">
        <v>1419.4110000000001</v>
      </c>
      <c r="F1322">
        <v>359.8</v>
      </c>
      <c r="G1322">
        <v>5.5528736611784497</v>
      </c>
      <c r="H1322">
        <v>7.0285694110099302</v>
      </c>
      <c r="I1322">
        <v>-1.46191021057241</v>
      </c>
      <c r="J1322">
        <v>1.9344803985399499</v>
      </c>
      <c r="K1322">
        <v>369.04023806386698</v>
      </c>
      <c r="L1322">
        <v>363.170159395491</v>
      </c>
      <c r="M1322">
        <v>59.170062745191402</v>
      </c>
      <c r="N1322">
        <v>0.63951344611173</v>
      </c>
      <c r="O1322">
        <v>38.257365202890398</v>
      </c>
      <c r="P1322">
        <v>56.332826417553697</v>
      </c>
      <c r="Q1322">
        <v>6.9718184851177006E-2</v>
      </c>
    </row>
    <row r="1323" spans="1:17" hidden="1" x14ac:dyDescent="0.3">
      <c r="A1323" t="s">
        <v>2809</v>
      </c>
      <c r="B1323" t="s">
        <v>2810</v>
      </c>
      <c r="C1323" t="s">
        <v>3159</v>
      </c>
      <c r="D1323" t="s">
        <v>221</v>
      </c>
      <c r="E1323">
        <v>1417.4010201839999</v>
      </c>
      <c r="F1323">
        <v>225.35</v>
      </c>
      <c r="G1323">
        <v>-33.497378365383099</v>
      </c>
      <c r="H1323">
        <v>39.7099145203224</v>
      </c>
      <c r="I1323">
        <v>-17.746207719211</v>
      </c>
      <c r="J1323">
        <v>8.4404475124904401</v>
      </c>
      <c r="K1323">
        <v>200.5694</v>
      </c>
      <c r="M1323">
        <v>62.146626526776302</v>
      </c>
      <c r="O1323">
        <v>20.2085644552917</v>
      </c>
      <c r="P1323">
        <v>42.626582278481003</v>
      </c>
    </row>
    <row r="1324" spans="1:17" hidden="1" x14ac:dyDescent="0.3">
      <c r="A1324" t="s">
        <v>2811</v>
      </c>
      <c r="B1324" t="s">
        <v>2812</v>
      </c>
      <c r="C1324" t="s">
        <v>3159</v>
      </c>
      <c r="D1324" t="s">
        <v>558</v>
      </c>
      <c r="E1324">
        <v>1416.2897407200001</v>
      </c>
      <c r="F1324">
        <v>141.19999999999999</v>
      </c>
      <c r="G1324">
        <v>-31.888425191245499</v>
      </c>
      <c r="H1324">
        <v>-8.9287512446500106</v>
      </c>
      <c r="I1324">
        <v>-4.8003534128254497</v>
      </c>
      <c r="J1324">
        <v>-2.72235247314382</v>
      </c>
      <c r="K1324">
        <v>165.25861886247301</v>
      </c>
      <c r="L1324">
        <v>161.27854173392501</v>
      </c>
      <c r="M1324">
        <v>37.273330458422301</v>
      </c>
      <c r="N1324">
        <v>0.67952893921676005</v>
      </c>
      <c r="O1324">
        <v>63.519830028328599</v>
      </c>
      <c r="P1324">
        <v>28.832116788321098</v>
      </c>
      <c r="Q1324">
        <v>8.0343959970187007E-2</v>
      </c>
    </row>
    <row r="1325" spans="1:17" hidden="1" x14ac:dyDescent="0.3">
      <c r="A1325" t="s">
        <v>2813</v>
      </c>
      <c r="B1325" t="s">
        <v>2814</v>
      </c>
      <c r="C1325" t="s">
        <v>3159</v>
      </c>
      <c r="D1325" t="s">
        <v>256</v>
      </c>
      <c r="E1325">
        <v>1416.2708483399999</v>
      </c>
      <c r="F1325">
        <v>148.22999999999999</v>
      </c>
      <c r="G1325">
        <v>57.393482124015698</v>
      </c>
      <c r="H1325">
        <v>7.6171671525860196</v>
      </c>
      <c r="I1325">
        <v>28.5783723132764</v>
      </c>
      <c r="J1325">
        <v>1.3642197647555501</v>
      </c>
      <c r="K1325">
        <v>147.37861479423501</v>
      </c>
      <c r="L1325">
        <v>130.82997164545</v>
      </c>
      <c r="M1325">
        <v>57.501549186258501</v>
      </c>
      <c r="N1325">
        <v>0.31299690563420102</v>
      </c>
      <c r="O1325">
        <v>20.0836537812858</v>
      </c>
      <c r="P1325">
        <v>80.768292682926798</v>
      </c>
      <c r="Q1325">
        <v>1.8929976283502001E-2</v>
      </c>
    </row>
    <row r="1326" spans="1:17" hidden="1" x14ac:dyDescent="0.3">
      <c r="A1326" t="s">
        <v>2815</v>
      </c>
      <c r="B1326" t="s">
        <v>2816</v>
      </c>
      <c r="C1326" t="s">
        <v>3159</v>
      </c>
      <c r="D1326" t="s">
        <v>2817</v>
      </c>
      <c r="E1326">
        <v>1415.4968497499999</v>
      </c>
      <c r="F1326">
        <v>1649.25</v>
      </c>
      <c r="G1326">
        <v>109.429272176146</v>
      </c>
      <c r="H1326">
        <v>20.7899418018959</v>
      </c>
      <c r="I1326">
        <v>103.401619165844</v>
      </c>
      <c r="J1326">
        <v>-6.4931947369200902</v>
      </c>
      <c r="K1326">
        <v>1459.73780869947</v>
      </c>
      <c r="L1326">
        <v>1171.0208428470601</v>
      </c>
      <c r="M1326">
        <v>62.672470084924399</v>
      </c>
      <c r="N1326">
        <v>1.82070654673146</v>
      </c>
      <c r="O1326">
        <v>15.8102167651962</v>
      </c>
      <c r="P1326">
        <v>149.886363636363</v>
      </c>
      <c r="Q1326">
        <v>0.11718928694316801</v>
      </c>
    </row>
    <row r="1327" spans="1:17" hidden="1" x14ac:dyDescent="0.3">
      <c r="A1327" t="s">
        <v>2818</v>
      </c>
      <c r="B1327" t="s">
        <v>2819</v>
      </c>
      <c r="C1327" t="s">
        <v>3159</v>
      </c>
      <c r="D1327" t="s">
        <v>491</v>
      </c>
      <c r="E1327">
        <v>1412.33774208</v>
      </c>
      <c r="F1327">
        <v>120.8</v>
      </c>
      <c r="G1327">
        <v>142.95488292856001</v>
      </c>
      <c r="H1327">
        <v>0.61347185481603805</v>
      </c>
      <c r="I1327">
        <v>56.815044221593801</v>
      </c>
      <c r="J1327">
        <v>-1.42476303453827</v>
      </c>
      <c r="K1327">
        <v>118.261294418338</v>
      </c>
      <c r="L1327">
        <v>94.514136071285293</v>
      </c>
      <c r="M1327">
        <v>46.43801752972</v>
      </c>
      <c r="N1327">
        <v>0.18139487060475201</v>
      </c>
      <c r="O1327">
        <v>37.574503311258198</v>
      </c>
      <c r="P1327">
        <v>176.63886098854201</v>
      </c>
      <c r="Q1327">
        <v>0.11879691069883</v>
      </c>
    </row>
    <row r="1328" spans="1:17" hidden="1" x14ac:dyDescent="0.3">
      <c r="A1328" t="s">
        <v>2820</v>
      </c>
      <c r="B1328" t="s">
        <v>2821</v>
      </c>
      <c r="C1328" t="s">
        <v>3159</v>
      </c>
      <c r="D1328" t="s">
        <v>54</v>
      </c>
      <c r="E1328">
        <v>1407.2007673200001</v>
      </c>
      <c r="F1328">
        <v>1341.4</v>
      </c>
      <c r="G1328">
        <v>-59.249052725058696</v>
      </c>
      <c r="H1328">
        <v>-8.6975816155966399</v>
      </c>
      <c r="I1328">
        <v>-39.8072754256875</v>
      </c>
      <c r="J1328">
        <v>0.95751717630313005</v>
      </c>
      <c r="K1328">
        <v>1479.7953336312</v>
      </c>
      <c r="L1328">
        <v>1793.80205233325</v>
      </c>
      <c r="M1328">
        <v>54.066856762583001</v>
      </c>
      <c r="N1328">
        <v>1.0912577139917199</v>
      </c>
      <c r="O1328">
        <v>99.791262859698804</v>
      </c>
      <c r="P1328">
        <v>14.2540777650014</v>
      </c>
      <c r="Q1328">
        <v>2.4156423785489999E-2</v>
      </c>
    </row>
    <row r="1329" spans="1:17" hidden="1" x14ac:dyDescent="0.3">
      <c r="A1329" t="s">
        <v>2822</v>
      </c>
      <c r="B1329" t="s">
        <v>2823</v>
      </c>
      <c r="C1329" t="s">
        <v>3159</v>
      </c>
      <c r="D1329" t="s">
        <v>448</v>
      </c>
      <c r="E1329">
        <v>1392.6742042999999</v>
      </c>
      <c r="F1329">
        <v>94.7</v>
      </c>
      <c r="G1329">
        <v>-51.407752669013</v>
      </c>
      <c r="H1329">
        <v>0.56014046080611601</v>
      </c>
      <c r="I1329">
        <v>-11.3656581632368</v>
      </c>
      <c r="J1329">
        <v>1.73965890167882</v>
      </c>
      <c r="K1329">
        <v>98.931130375031898</v>
      </c>
      <c r="L1329">
        <v>106.77961920112701</v>
      </c>
      <c r="M1329">
        <v>51.672362385326899</v>
      </c>
      <c r="N1329">
        <v>0.35803385497429002</v>
      </c>
      <c r="O1329">
        <v>57.338965153115097</v>
      </c>
      <c r="P1329">
        <v>7.3574424668405101</v>
      </c>
      <c r="Q1329">
        <v>-7.0630158877642998E-2</v>
      </c>
    </row>
    <row r="1330" spans="1:17" hidden="1" x14ac:dyDescent="0.3">
      <c r="A1330" t="s">
        <v>2824</v>
      </c>
      <c r="B1330" t="s">
        <v>2825</v>
      </c>
      <c r="C1330" t="s">
        <v>3159</v>
      </c>
      <c r="D1330" t="s">
        <v>262</v>
      </c>
      <c r="E1330">
        <v>1389.5513049900001</v>
      </c>
      <c r="F1330">
        <v>250.7</v>
      </c>
      <c r="G1330">
        <v>14.4063322326821</v>
      </c>
      <c r="H1330">
        <v>-10.203975631834</v>
      </c>
      <c r="I1330">
        <v>7.9136547148762597</v>
      </c>
      <c r="J1330">
        <v>-1.3741932375775301</v>
      </c>
      <c r="K1330">
        <v>287.04698336067298</v>
      </c>
      <c r="L1330">
        <v>267.39408165232999</v>
      </c>
      <c r="M1330">
        <v>40.473343068379002</v>
      </c>
      <c r="N1330">
        <v>1.2149087994697401</v>
      </c>
      <c r="O1330">
        <v>74.990027921818907</v>
      </c>
      <c r="P1330">
        <v>48.827545265657399</v>
      </c>
      <c r="Q1330">
        <v>0.13959959730407701</v>
      </c>
    </row>
    <row r="1331" spans="1:17" hidden="1" x14ac:dyDescent="0.3">
      <c r="A1331" t="s">
        <v>2826</v>
      </c>
      <c r="B1331" t="s">
        <v>2827</v>
      </c>
      <c r="C1331" t="s">
        <v>3159</v>
      </c>
      <c r="D1331" t="s">
        <v>574</v>
      </c>
      <c r="E1331">
        <v>1388.475924885</v>
      </c>
      <c r="F1331">
        <v>237.35</v>
      </c>
      <c r="G1331">
        <v>240.53250147138399</v>
      </c>
      <c r="H1331">
        <v>12.071730956475401</v>
      </c>
      <c r="I1331">
        <v>176.571209054977</v>
      </c>
      <c r="J1331">
        <v>7.9438617886319998</v>
      </c>
      <c r="K1331">
        <v>220.84569272102101</v>
      </c>
      <c r="L1331">
        <v>154.74479263902199</v>
      </c>
      <c r="M1331">
        <v>48.2629239493398</v>
      </c>
      <c r="N1331">
        <v>0.58111427809789395</v>
      </c>
      <c r="O1331">
        <v>10.4234253212555</v>
      </c>
      <c r="P1331">
        <v>259.62121212121201</v>
      </c>
      <c r="Q1331">
        <v>8.7404593567581998E-2</v>
      </c>
    </row>
    <row r="1332" spans="1:17" hidden="1" x14ac:dyDescent="0.3">
      <c r="A1332" t="s">
        <v>2828</v>
      </c>
      <c r="B1332" t="s">
        <v>2829</v>
      </c>
      <c r="C1332" t="s">
        <v>3159</v>
      </c>
      <c r="D1332" t="s">
        <v>21</v>
      </c>
      <c r="E1332">
        <v>1385.8689905900001</v>
      </c>
      <c r="F1332">
        <v>212</v>
      </c>
      <c r="G1332">
        <v>40.529000253619202</v>
      </c>
      <c r="H1332">
        <v>13.670844131427</v>
      </c>
      <c r="I1332">
        <v>43.2010649112677</v>
      </c>
      <c r="J1332">
        <v>0.83047397615603802</v>
      </c>
      <c r="K1332">
        <v>209.89003362282301</v>
      </c>
      <c r="L1332">
        <v>182.191755768929</v>
      </c>
      <c r="M1332">
        <v>44.637579971601802</v>
      </c>
      <c r="N1332">
        <v>0.35042181890128199</v>
      </c>
      <c r="O1332">
        <v>17.877358490565999</v>
      </c>
      <c r="P1332">
        <v>69.464428457234206</v>
      </c>
      <c r="Q1332">
        <v>4.4113876834309999E-2</v>
      </c>
    </row>
    <row r="1333" spans="1:17" hidden="1" x14ac:dyDescent="0.3">
      <c r="A1333" t="s">
        <v>2830</v>
      </c>
      <c r="B1333" t="s">
        <v>2831</v>
      </c>
      <c r="C1333" t="s">
        <v>3159</v>
      </c>
      <c r="D1333" t="s">
        <v>117</v>
      </c>
      <c r="E1333">
        <v>1381.2286485</v>
      </c>
      <c r="F1333">
        <v>497.95</v>
      </c>
      <c r="G1333">
        <v>53.179479797174203</v>
      </c>
      <c r="H1333">
        <v>12.5695827639389</v>
      </c>
      <c r="I1333">
        <v>-11.102453320665999</v>
      </c>
      <c r="J1333">
        <v>1.9035851102800001</v>
      </c>
      <c r="K1333">
        <v>509.22527449289498</v>
      </c>
      <c r="L1333">
        <v>505.065203327284</v>
      </c>
      <c r="M1333">
        <v>59.457390868711002</v>
      </c>
      <c r="N1333">
        <v>0.45579819900047402</v>
      </c>
      <c r="O1333">
        <v>35.154131940957903</v>
      </c>
      <c r="P1333">
        <v>89.767530487804805</v>
      </c>
      <c r="Q1333">
        <v>0.13261468488353301</v>
      </c>
    </row>
    <row r="1334" spans="1:17" hidden="1" x14ac:dyDescent="0.3">
      <c r="A1334" t="s">
        <v>2832</v>
      </c>
      <c r="B1334" t="s">
        <v>2833</v>
      </c>
      <c r="C1334" t="s">
        <v>3159</v>
      </c>
      <c r="D1334" t="s">
        <v>221</v>
      </c>
      <c r="E1334">
        <v>1379.94525228</v>
      </c>
      <c r="F1334">
        <v>848.4</v>
      </c>
      <c r="G1334">
        <v>-19.143580465570501</v>
      </c>
      <c r="H1334">
        <v>-0.88497998629714003</v>
      </c>
      <c r="I1334">
        <v>0.277471787445979</v>
      </c>
      <c r="J1334">
        <v>6.5210014282716404</v>
      </c>
      <c r="K1334">
        <v>962.30813164918698</v>
      </c>
      <c r="L1334">
        <v>930.09548402280598</v>
      </c>
      <c r="M1334">
        <v>46.234173868740299</v>
      </c>
      <c r="N1334">
        <v>0.95244137763190695</v>
      </c>
      <c r="O1334">
        <v>80.221593587930201</v>
      </c>
      <c r="P1334">
        <v>34.453248811410397</v>
      </c>
      <c r="Q1334">
        <v>8.7480731064384004E-2</v>
      </c>
    </row>
    <row r="1335" spans="1:17" hidden="1" x14ac:dyDescent="0.3">
      <c r="A1335" t="s">
        <v>2834</v>
      </c>
      <c r="B1335" t="s">
        <v>2835</v>
      </c>
      <c r="C1335" t="s">
        <v>3159</v>
      </c>
      <c r="D1335" t="s">
        <v>262</v>
      </c>
      <c r="E1335">
        <v>1371.825</v>
      </c>
      <c r="F1335">
        <v>1055.25</v>
      </c>
      <c r="G1335">
        <v>33.884752458589503</v>
      </c>
      <c r="H1335">
        <v>-0.95108049324302801</v>
      </c>
      <c r="I1335">
        <v>-19.326923337012701</v>
      </c>
      <c r="J1335">
        <v>-8.3009430161728002</v>
      </c>
      <c r="K1335">
        <v>1151.3449591583501</v>
      </c>
      <c r="L1335">
        <v>1100.4531302743201</v>
      </c>
      <c r="M1335">
        <v>32.987312008875897</v>
      </c>
      <c r="N1335">
        <v>0.76289078287647405</v>
      </c>
      <c r="O1335">
        <v>48.770433546552901</v>
      </c>
      <c r="P1335">
        <v>67.6197283774124</v>
      </c>
      <c r="Q1335">
        <v>5.2173036100547E-2</v>
      </c>
    </row>
    <row r="1336" spans="1:17" hidden="1" x14ac:dyDescent="0.3">
      <c r="A1336" t="s">
        <v>2836</v>
      </c>
      <c r="B1336" t="s">
        <v>2837</v>
      </c>
      <c r="C1336" t="s">
        <v>3159</v>
      </c>
      <c r="D1336" t="s">
        <v>249</v>
      </c>
      <c r="E1336">
        <v>1363.949905446</v>
      </c>
      <c r="F1336">
        <v>24.61</v>
      </c>
      <c r="G1336">
        <v>-42.965393785660403</v>
      </c>
      <c r="H1336">
        <v>10.881412927871899</v>
      </c>
      <c r="I1336">
        <v>-18.882668979362599</v>
      </c>
      <c r="J1336">
        <v>5.05075033656858</v>
      </c>
      <c r="K1336">
        <v>25.2573439071659</v>
      </c>
      <c r="L1336">
        <v>29.0076225091087</v>
      </c>
      <c r="M1336">
        <v>62.446673905681003</v>
      </c>
      <c r="N1336">
        <v>0.85679689250054203</v>
      </c>
      <c r="O1336">
        <v>86.103210077204295</v>
      </c>
      <c r="P1336">
        <v>11.9145065939063</v>
      </c>
      <c r="Q1336">
        <v>-5.3206044387471001E-2</v>
      </c>
    </row>
    <row r="1337" spans="1:17" hidden="1" x14ac:dyDescent="0.3">
      <c r="A1337" t="s">
        <v>2838</v>
      </c>
      <c r="B1337" t="s">
        <v>2839</v>
      </c>
      <c r="C1337" t="s">
        <v>3159</v>
      </c>
      <c r="D1337" t="s">
        <v>117</v>
      </c>
      <c r="E1337">
        <v>1362.67342884</v>
      </c>
      <c r="F1337">
        <v>60.54</v>
      </c>
      <c r="G1337">
        <v>-22.5867808020054</v>
      </c>
      <c r="H1337">
        <v>7.1200709824366903</v>
      </c>
      <c r="I1337">
        <v>-1.2249510874984499</v>
      </c>
      <c r="J1337">
        <v>2.4104910476488102</v>
      </c>
      <c r="K1337">
        <v>62.123015601105003</v>
      </c>
      <c r="L1337">
        <v>61.837258349825099</v>
      </c>
      <c r="M1337">
        <v>57.7741954982124</v>
      </c>
      <c r="N1337">
        <v>0.713563036303698</v>
      </c>
      <c r="O1337">
        <v>42.054839775355099</v>
      </c>
      <c r="P1337">
        <v>31.6086956521739</v>
      </c>
      <c r="Q1337">
        <v>3.2492878381898002E-2</v>
      </c>
    </row>
    <row r="1338" spans="1:17" hidden="1" x14ac:dyDescent="0.3">
      <c r="A1338" t="s">
        <v>2840</v>
      </c>
      <c r="B1338" t="s">
        <v>2841</v>
      </c>
      <c r="C1338" t="s">
        <v>3159</v>
      </c>
      <c r="D1338" t="s">
        <v>256</v>
      </c>
      <c r="E1338">
        <v>1362.43282275</v>
      </c>
      <c r="F1338">
        <v>100.5</v>
      </c>
      <c r="G1338">
        <v>-30.374556829347799</v>
      </c>
      <c r="H1338">
        <v>6.5312521587339996</v>
      </c>
      <c r="I1338">
        <v>-5.4190908620635199</v>
      </c>
      <c r="J1338">
        <v>0.81670960515942703</v>
      </c>
      <c r="K1338">
        <v>102.899275691078</v>
      </c>
      <c r="L1338">
        <v>108.32340901886499</v>
      </c>
      <c r="M1338">
        <v>59.441615412299697</v>
      </c>
      <c r="N1338">
        <v>0.46524161370282902</v>
      </c>
      <c r="O1338">
        <v>28.3482587064676</v>
      </c>
      <c r="P1338">
        <v>9.2391304347826093</v>
      </c>
      <c r="Q1338">
        <v>-4.1841816473279003E-2</v>
      </c>
    </row>
    <row r="1339" spans="1:17" hidden="1" x14ac:dyDescent="0.3">
      <c r="A1339" t="s">
        <v>2842</v>
      </c>
      <c r="B1339" t="s">
        <v>2843</v>
      </c>
      <c r="C1339" t="s">
        <v>3159</v>
      </c>
      <c r="D1339" t="s">
        <v>707</v>
      </c>
      <c r="E1339">
        <v>1362.3382363359999</v>
      </c>
      <c r="F1339">
        <v>62.36</v>
      </c>
      <c r="G1339">
        <v>3.7384923902754301</v>
      </c>
      <c r="H1339">
        <v>6.5932246279104501</v>
      </c>
      <c r="I1339">
        <v>5.7914247430068997</v>
      </c>
      <c r="J1339">
        <v>-4.4926771543071897</v>
      </c>
      <c r="K1339">
        <v>65.378940344036593</v>
      </c>
      <c r="L1339">
        <v>60.973911754451898</v>
      </c>
      <c r="M1339">
        <v>38.9602457395209</v>
      </c>
      <c r="N1339">
        <v>0.512180636356526</v>
      </c>
      <c r="O1339">
        <v>24.278383579217401</v>
      </c>
      <c r="P1339">
        <v>39.664053751399699</v>
      </c>
      <c r="Q1339">
        <v>0.16491161842209701</v>
      </c>
    </row>
    <row r="1340" spans="1:17" hidden="1" x14ac:dyDescent="0.3">
      <c r="A1340" t="s">
        <v>2844</v>
      </c>
      <c r="B1340" t="s">
        <v>2845</v>
      </c>
      <c r="C1340" t="s">
        <v>3159</v>
      </c>
      <c r="D1340" t="s">
        <v>221</v>
      </c>
      <c r="E1340">
        <v>1361.9023299999999</v>
      </c>
      <c r="F1340">
        <v>1501</v>
      </c>
      <c r="G1340">
        <v>65.197648156710699</v>
      </c>
      <c r="H1340">
        <v>-1.3727819446873299</v>
      </c>
      <c r="I1340">
        <v>39.263739754596301</v>
      </c>
      <c r="J1340">
        <v>-2.6328767341784198</v>
      </c>
      <c r="K1340">
        <v>1586.8887218249599</v>
      </c>
      <c r="L1340">
        <v>1302.2848840213801</v>
      </c>
      <c r="M1340">
        <v>36.065714105140998</v>
      </c>
      <c r="N1340">
        <v>0.48825890531853799</v>
      </c>
      <c r="O1340">
        <v>29.713524317121902</v>
      </c>
      <c r="P1340">
        <v>97.5</v>
      </c>
      <c r="Q1340">
        <v>0.123502393195027</v>
      </c>
    </row>
    <row r="1341" spans="1:17" hidden="1" x14ac:dyDescent="0.3">
      <c r="A1341" t="s">
        <v>2846</v>
      </c>
      <c r="B1341" t="s">
        <v>2847</v>
      </c>
      <c r="C1341" t="s">
        <v>3159</v>
      </c>
      <c r="D1341" t="s">
        <v>105</v>
      </c>
      <c r="E1341">
        <v>1360.4941782000001</v>
      </c>
      <c r="F1341">
        <v>631</v>
      </c>
      <c r="G1341">
        <v>-3.3170339927758898</v>
      </c>
      <c r="H1341">
        <v>-12.919617462111001</v>
      </c>
      <c r="I1341">
        <v>9.9948346490843303</v>
      </c>
      <c r="J1341">
        <v>-4.8618600267184204</v>
      </c>
      <c r="K1341">
        <v>728.61991817417402</v>
      </c>
      <c r="L1341">
        <v>671.34398951905803</v>
      </c>
      <c r="M1341">
        <v>21.5947419314966</v>
      </c>
      <c r="N1341">
        <v>0.17743997896724301</v>
      </c>
      <c r="O1341">
        <v>34.690966719492799</v>
      </c>
      <c r="P1341">
        <v>26.389584376564802</v>
      </c>
      <c r="Q1341">
        <v>-8.5349866226690996E-2</v>
      </c>
    </row>
    <row r="1342" spans="1:17" hidden="1" x14ac:dyDescent="0.3">
      <c r="A1342" t="s">
        <v>2848</v>
      </c>
      <c r="B1342" t="s">
        <v>2849</v>
      </c>
      <c r="C1342" t="s">
        <v>3159</v>
      </c>
      <c r="D1342" t="s">
        <v>69</v>
      </c>
      <c r="E1342">
        <v>1356.828</v>
      </c>
      <c r="F1342">
        <v>892.65</v>
      </c>
      <c r="G1342">
        <v>59.681508555458798</v>
      </c>
      <c r="H1342">
        <v>7.4251702846374297</v>
      </c>
      <c r="I1342">
        <v>47.664936270338998</v>
      </c>
      <c r="J1342">
        <v>-2.8816148507981199</v>
      </c>
      <c r="K1342">
        <v>866.26152790428398</v>
      </c>
      <c r="L1342">
        <v>745.76812297423101</v>
      </c>
      <c r="M1342">
        <v>57.869941329925602</v>
      </c>
      <c r="N1342">
        <v>0.73793795362901904</v>
      </c>
      <c r="O1342">
        <v>20.792023749509799</v>
      </c>
      <c r="P1342">
        <v>121.199355718002</v>
      </c>
      <c r="Q1342">
        <v>0.17167051201102099</v>
      </c>
    </row>
    <row r="1343" spans="1:17" hidden="1" x14ac:dyDescent="0.3">
      <c r="A1343" t="s">
        <v>2850</v>
      </c>
      <c r="B1343" t="s">
        <v>2851</v>
      </c>
      <c r="C1343" t="s">
        <v>3159</v>
      </c>
      <c r="D1343" t="s">
        <v>1469</v>
      </c>
      <c r="E1343">
        <v>1341.4536000000001</v>
      </c>
      <c r="F1343">
        <v>141.28</v>
      </c>
      <c r="G1343">
        <v>182.319351863826</v>
      </c>
      <c r="H1343">
        <v>33.01173534134</v>
      </c>
      <c r="I1343">
        <v>46.618935298712103</v>
      </c>
      <c r="J1343">
        <v>3.7029044133462601</v>
      </c>
      <c r="K1343">
        <v>126.289401629433</v>
      </c>
      <c r="L1343">
        <v>104.173799536468</v>
      </c>
      <c r="M1343">
        <v>60.626249333036498</v>
      </c>
      <c r="N1343">
        <v>1.0871310560383001</v>
      </c>
      <c r="O1343">
        <v>6.87995469988675</v>
      </c>
      <c r="P1343">
        <v>205.80086580086501</v>
      </c>
      <c r="Q1343">
        <v>0.145900225125799</v>
      </c>
    </row>
    <row r="1344" spans="1:17" hidden="1" x14ac:dyDescent="0.3">
      <c r="A1344" t="s">
        <v>2852</v>
      </c>
      <c r="B1344" t="s">
        <v>2853</v>
      </c>
      <c r="C1344" t="s">
        <v>3159</v>
      </c>
      <c r="D1344" t="s">
        <v>262</v>
      </c>
      <c r="E1344">
        <v>1341.275697</v>
      </c>
      <c r="F1344">
        <v>1256.9000000000001</v>
      </c>
      <c r="G1344">
        <v>81.686160374465103</v>
      </c>
      <c r="H1344">
        <v>21.341374130310701</v>
      </c>
      <c r="I1344">
        <v>46.659707163013401</v>
      </c>
      <c r="J1344">
        <v>1.16915879878957</v>
      </c>
      <c r="K1344">
        <v>1135.52386346004</v>
      </c>
      <c r="L1344">
        <v>892.45209339511496</v>
      </c>
      <c r="M1344">
        <v>48.725858620420297</v>
      </c>
      <c r="N1344">
        <v>0.52475450081832997</v>
      </c>
      <c r="O1344">
        <v>17.746041848993499</v>
      </c>
      <c r="P1344">
        <v>146.450980392156</v>
      </c>
      <c r="Q1344">
        <v>0.14988307242117799</v>
      </c>
    </row>
    <row r="1345" spans="1:17" hidden="1" x14ac:dyDescent="0.3">
      <c r="A1345" t="s">
        <v>2854</v>
      </c>
      <c r="B1345" t="s">
        <v>2855</v>
      </c>
      <c r="C1345" t="s">
        <v>3159</v>
      </c>
      <c r="D1345" t="s">
        <v>21</v>
      </c>
      <c r="E1345">
        <v>1339.7201183100001</v>
      </c>
      <c r="F1345">
        <v>1524.95</v>
      </c>
      <c r="G1345">
        <v>138.05322930968299</v>
      </c>
      <c r="H1345">
        <v>27.4292855109748</v>
      </c>
      <c r="I1345">
        <v>33.783675952652899</v>
      </c>
      <c r="J1345">
        <v>-0.34096381237007201</v>
      </c>
      <c r="K1345">
        <v>1362.4400214961399</v>
      </c>
      <c r="L1345">
        <v>1168.2191498432201</v>
      </c>
      <c r="M1345">
        <v>65.841049153116202</v>
      </c>
      <c r="N1345">
        <v>2.3561941132205102</v>
      </c>
      <c r="O1345">
        <v>19.247290312978102</v>
      </c>
      <c r="P1345">
        <v>196.25316020307201</v>
      </c>
    </row>
    <row r="1346" spans="1:17" hidden="1" x14ac:dyDescent="0.3">
      <c r="A1346" t="s">
        <v>2856</v>
      </c>
      <c r="B1346" t="s">
        <v>2857</v>
      </c>
      <c r="C1346" t="s">
        <v>3159</v>
      </c>
      <c r="D1346" t="s">
        <v>262</v>
      </c>
      <c r="E1346">
        <v>1337.6474655299901</v>
      </c>
      <c r="F1346">
        <v>252.1</v>
      </c>
      <c r="G1346">
        <v>92.688457671762393</v>
      </c>
      <c r="H1346">
        <v>47.038292770419098</v>
      </c>
      <c r="I1346">
        <v>112.844917227533</v>
      </c>
      <c r="J1346">
        <v>4.1869639179666098</v>
      </c>
      <c r="K1346">
        <v>209.86876309188801</v>
      </c>
      <c r="L1346">
        <v>171.395923957035</v>
      </c>
      <c r="M1346">
        <v>64.080938975657901</v>
      </c>
      <c r="N1346">
        <v>3.0592972767367699</v>
      </c>
      <c r="O1346">
        <v>8.6751289170963997</v>
      </c>
      <c r="P1346">
        <v>135.38748832866401</v>
      </c>
    </row>
    <row r="1347" spans="1:17" hidden="1" x14ac:dyDescent="0.3">
      <c r="A1347" t="s">
        <v>2858</v>
      </c>
      <c r="B1347" t="s">
        <v>2859</v>
      </c>
      <c r="C1347" t="s">
        <v>3159</v>
      </c>
      <c r="D1347" t="s">
        <v>1469</v>
      </c>
      <c r="E1347">
        <v>1333.38905</v>
      </c>
      <c r="F1347">
        <v>298.3</v>
      </c>
      <c r="G1347">
        <v>-2.7466399406195001</v>
      </c>
      <c r="H1347">
        <v>6.3577658646115998</v>
      </c>
      <c r="I1347">
        <v>7.1356659130601399</v>
      </c>
      <c r="J1347">
        <v>-2.3661883252081299</v>
      </c>
      <c r="K1347">
        <v>301.41961269560602</v>
      </c>
      <c r="L1347">
        <v>284.631508444357</v>
      </c>
      <c r="M1347">
        <v>49.308627577510798</v>
      </c>
      <c r="N1347">
        <v>0.46689866090692</v>
      </c>
      <c r="O1347">
        <v>33.757961783439399</v>
      </c>
      <c r="P1347">
        <v>41.3074372335386</v>
      </c>
    </row>
    <row r="1348" spans="1:17" hidden="1" x14ac:dyDescent="0.3">
      <c r="A1348" t="s">
        <v>2860</v>
      </c>
      <c r="B1348" t="s">
        <v>2861</v>
      </c>
      <c r="C1348" t="s">
        <v>3159</v>
      </c>
      <c r="D1348" t="s">
        <v>262</v>
      </c>
      <c r="E1348">
        <v>1330.0966000000001</v>
      </c>
      <c r="F1348">
        <v>1049.8</v>
      </c>
      <c r="G1348">
        <v>19.388428088920701</v>
      </c>
      <c r="H1348">
        <v>22.5702050273634</v>
      </c>
      <c r="I1348">
        <v>34.168853176088597</v>
      </c>
      <c r="J1348">
        <v>-8.0070321729786293</v>
      </c>
      <c r="K1348">
        <v>935.89587316660095</v>
      </c>
      <c r="M1348">
        <v>41.202712684718598</v>
      </c>
      <c r="O1348">
        <v>27.886264050295299</v>
      </c>
      <c r="P1348">
        <v>53.929618768328403</v>
      </c>
    </row>
    <row r="1349" spans="1:17" hidden="1" x14ac:dyDescent="0.3">
      <c r="A1349" t="s">
        <v>2862</v>
      </c>
      <c r="B1349" t="s">
        <v>2863</v>
      </c>
      <c r="C1349" t="s">
        <v>3159</v>
      </c>
      <c r="D1349" t="s">
        <v>46</v>
      </c>
      <c r="E1349">
        <v>1327.259095638</v>
      </c>
      <c r="F1349">
        <v>137.82</v>
      </c>
      <c r="G1349">
        <v>-4.4673549552282301</v>
      </c>
      <c r="H1349">
        <v>-13.250695427939</v>
      </c>
      <c r="I1349">
        <v>18.023997687303901</v>
      </c>
      <c r="J1349">
        <v>-4.6530359197306703</v>
      </c>
      <c r="K1349">
        <v>155.60704993613999</v>
      </c>
      <c r="L1349">
        <v>151.99868242333</v>
      </c>
      <c r="M1349">
        <v>45.267717156423402</v>
      </c>
      <c r="N1349">
        <v>1.7220775800039101</v>
      </c>
      <c r="O1349">
        <v>65.360615295312698</v>
      </c>
      <c r="P1349">
        <v>42.009273570324503</v>
      </c>
      <c r="Q1349">
        <v>0.13024091205024599</v>
      </c>
    </row>
    <row r="1350" spans="1:17" hidden="1" x14ac:dyDescent="0.3">
      <c r="A1350" t="s">
        <v>2864</v>
      </c>
      <c r="B1350" t="s">
        <v>2865</v>
      </c>
      <c r="C1350" t="s">
        <v>3159</v>
      </c>
      <c r="D1350" t="s">
        <v>185</v>
      </c>
      <c r="E1350">
        <v>1324.9754765299999</v>
      </c>
      <c r="F1350">
        <v>2165.15</v>
      </c>
      <c r="G1350">
        <v>27.393140723958599</v>
      </c>
      <c r="H1350">
        <v>-5.3306663709067497</v>
      </c>
      <c r="I1350">
        <v>9.1496391973981002</v>
      </c>
      <c r="J1350">
        <v>-2.9297068105534598</v>
      </c>
      <c r="K1350">
        <v>2408.58585653307</v>
      </c>
      <c r="L1350">
        <v>2276.4558046674101</v>
      </c>
      <c r="M1350">
        <v>38.728044466035101</v>
      </c>
      <c r="N1350">
        <v>0.760193487394067</v>
      </c>
      <c r="O1350">
        <v>59.296122670484699</v>
      </c>
      <c r="P1350">
        <v>56.328519855595601</v>
      </c>
      <c r="Q1350">
        <v>7.6093599401928003E-2</v>
      </c>
    </row>
    <row r="1351" spans="1:17" hidden="1" x14ac:dyDescent="0.3">
      <c r="A1351" t="s">
        <v>2866</v>
      </c>
      <c r="B1351" t="s">
        <v>2867</v>
      </c>
      <c r="C1351" t="s">
        <v>3159</v>
      </c>
      <c r="D1351" t="s">
        <v>256</v>
      </c>
      <c r="E1351">
        <v>1319.0866417899999</v>
      </c>
      <c r="F1351">
        <v>923.95</v>
      </c>
      <c r="G1351">
        <v>124.724029360602</v>
      </c>
      <c r="H1351">
        <v>-13.7095388573265</v>
      </c>
      <c r="I1351">
        <v>70.590755937738194</v>
      </c>
      <c r="J1351">
        <v>-8.3307857774495009</v>
      </c>
      <c r="K1351">
        <v>991.74855092648204</v>
      </c>
      <c r="L1351">
        <v>797.47544136499903</v>
      </c>
      <c r="M1351">
        <v>33.533088451450901</v>
      </c>
      <c r="N1351">
        <v>0.54305287112104506</v>
      </c>
      <c r="O1351">
        <v>33.124086801233801</v>
      </c>
      <c r="P1351">
        <v>161.298076923076</v>
      </c>
      <c r="Q1351">
        <v>0.16662191519199401</v>
      </c>
    </row>
    <row r="1352" spans="1:17" hidden="1" x14ac:dyDescent="0.3">
      <c r="A1352" t="s">
        <v>2868</v>
      </c>
      <c r="B1352" t="s">
        <v>2869</v>
      </c>
      <c r="C1352" t="s">
        <v>3159</v>
      </c>
      <c r="D1352" t="s">
        <v>2870</v>
      </c>
      <c r="E1352">
        <v>1313.9175270000001</v>
      </c>
      <c r="F1352">
        <v>674</v>
      </c>
      <c r="G1352">
        <v>42.324775259640099</v>
      </c>
      <c r="H1352">
        <v>24.6552488480493</v>
      </c>
      <c r="I1352">
        <v>28.982677555290699</v>
      </c>
      <c r="J1352">
        <v>13.9346201890289</v>
      </c>
      <c r="K1352">
        <v>630.78367273353194</v>
      </c>
      <c r="L1352">
        <v>595.92429565792202</v>
      </c>
      <c r="M1352">
        <v>71.681397591125602</v>
      </c>
      <c r="N1352">
        <v>0.94096726048712298</v>
      </c>
      <c r="O1352">
        <v>40.801186943620102</v>
      </c>
      <c r="P1352">
        <v>89.8591549295774</v>
      </c>
    </row>
    <row r="1353" spans="1:17" hidden="1" x14ac:dyDescent="0.3">
      <c r="A1353" t="s">
        <v>2871</v>
      </c>
      <c r="B1353" t="s">
        <v>2872</v>
      </c>
      <c r="C1353" t="s">
        <v>3159</v>
      </c>
      <c r="D1353" t="s">
        <v>212</v>
      </c>
      <c r="E1353">
        <v>1305.369698625</v>
      </c>
      <c r="F1353">
        <v>462.95</v>
      </c>
      <c r="G1353">
        <v>32.035536091325703</v>
      </c>
      <c r="H1353">
        <v>2.0485337488936199</v>
      </c>
      <c r="I1353">
        <v>22.370324581399</v>
      </c>
      <c r="J1353">
        <v>0.71474726438089398</v>
      </c>
      <c r="K1353">
        <v>476.26529574527001</v>
      </c>
      <c r="L1353">
        <v>428.40810325714199</v>
      </c>
      <c r="M1353">
        <v>49.263706517190201</v>
      </c>
      <c r="N1353">
        <v>0.22986676239724399</v>
      </c>
      <c r="O1353">
        <v>34.280159844475598</v>
      </c>
      <c r="P1353">
        <v>69.330651060716903</v>
      </c>
      <c r="Q1353">
        <v>0.105570589618654</v>
      </c>
    </row>
    <row r="1354" spans="1:17" hidden="1" x14ac:dyDescent="0.3">
      <c r="A1354" t="s">
        <v>2873</v>
      </c>
      <c r="B1354" t="s">
        <v>2874</v>
      </c>
      <c r="C1354" t="s">
        <v>3159</v>
      </c>
      <c r="D1354" t="s">
        <v>136</v>
      </c>
      <c r="E1354">
        <v>1305.3609551969901</v>
      </c>
      <c r="F1354">
        <v>50.83</v>
      </c>
      <c r="G1354">
        <v>83.989267944186196</v>
      </c>
      <c r="H1354">
        <v>20.6788725561277</v>
      </c>
      <c r="I1354">
        <v>53.129734121412497</v>
      </c>
      <c r="J1354">
        <v>2.7322193769895802</v>
      </c>
      <c r="K1354">
        <v>50.066125230637297</v>
      </c>
      <c r="L1354">
        <v>42.823561932882399</v>
      </c>
      <c r="M1354">
        <v>54.774617849172003</v>
      </c>
      <c r="N1354">
        <v>0.29835859423926198</v>
      </c>
      <c r="O1354">
        <v>35.549872122762103</v>
      </c>
      <c r="P1354">
        <v>106.626016260162</v>
      </c>
      <c r="Q1354">
        <v>7.9670889960640007E-2</v>
      </c>
    </row>
    <row r="1355" spans="1:17" hidden="1" x14ac:dyDescent="0.3">
      <c r="A1355" t="s">
        <v>2875</v>
      </c>
      <c r="B1355" t="s">
        <v>2876</v>
      </c>
      <c r="C1355" t="s">
        <v>3159</v>
      </c>
      <c r="D1355" t="s">
        <v>982</v>
      </c>
      <c r="E1355">
        <v>1303.1156127500001</v>
      </c>
      <c r="F1355">
        <v>923.3</v>
      </c>
      <c r="G1355">
        <v>-2.7998773613838801</v>
      </c>
      <c r="H1355">
        <v>13.964440287657199</v>
      </c>
      <c r="I1355">
        <v>23.842556871922898</v>
      </c>
      <c r="J1355">
        <v>5.0173334190656496</v>
      </c>
      <c r="K1355">
        <v>869.88241515675099</v>
      </c>
      <c r="L1355">
        <v>788.62558356348995</v>
      </c>
      <c r="M1355">
        <v>59.322987493185103</v>
      </c>
      <c r="N1355">
        <v>0.27209753187017699</v>
      </c>
      <c r="O1355">
        <v>10.105057944330101</v>
      </c>
      <c r="P1355">
        <v>53.601730161370703</v>
      </c>
      <c r="Q1355">
        <v>8.0284444998323004E-2</v>
      </c>
    </row>
    <row r="1356" spans="1:17" hidden="1" x14ac:dyDescent="0.3">
      <c r="A1356" t="s">
        <v>2877</v>
      </c>
      <c r="B1356" t="s">
        <v>2878</v>
      </c>
      <c r="C1356" t="s">
        <v>3159</v>
      </c>
      <c r="D1356" t="s">
        <v>117</v>
      </c>
      <c r="E1356">
        <v>1300.6297312199999</v>
      </c>
      <c r="F1356">
        <v>10.86</v>
      </c>
      <c r="G1356">
        <v>-16.3103946494582</v>
      </c>
      <c r="H1356">
        <v>-0.25566189725631899</v>
      </c>
      <c r="I1356">
        <v>-20.944207440901099</v>
      </c>
      <c r="J1356">
        <v>1.4407820454365401</v>
      </c>
      <c r="K1356">
        <v>11.4996114377512</v>
      </c>
      <c r="L1356">
        <v>12.672124241472099</v>
      </c>
      <c r="M1356">
        <v>60.728725104739297</v>
      </c>
      <c r="N1356">
        <v>0.34395233614440202</v>
      </c>
      <c r="O1356">
        <v>69.429097605893105</v>
      </c>
      <c r="P1356">
        <v>13.125</v>
      </c>
      <c r="Q1356">
        <v>2.7605536839910998E-2</v>
      </c>
    </row>
    <row r="1357" spans="1:17" hidden="1" x14ac:dyDescent="0.3">
      <c r="A1357" t="s">
        <v>2879</v>
      </c>
      <c r="B1357" t="s">
        <v>2880</v>
      </c>
      <c r="C1357" t="s">
        <v>3159</v>
      </c>
      <c r="D1357" t="s">
        <v>72</v>
      </c>
      <c r="E1357">
        <v>1297.218103728</v>
      </c>
      <c r="F1357">
        <v>87.76</v>
      </c>
      <c r="G1357">
        <v>-19.418216420480199</v>
      </c>
      <c r="H1357">
        <v>1.5510247892798199</v>
      </c>
      <c r="I1357">
        <v>-24.881761949884201</v>
      </c>
      <c r="J1357">
        <v>-0.720592138979816</v>
      </c>
      <c r="K1357">
        <v>90.8617086882183</v>
      </c>
      <c r="L1357">
        <v>97.543166380902505</v>
      </c>
      <c r="M1357">
        <v>54.877050821565199</v>
      </c>
      <c r="N1357">
        <v>0.58912506066977</v>
      </c>
      <c r="O1357">
        <v>41.180492251595197</v>
      </c>
      <c r="P1357">
        <v>8.0921295726074707</v>
      </c>
      <c r="Q1357">
        <v>-1.050693014995E-2</v>
      </c>
    </row>
    <row r="1358" spans="1:17" hidden="1" x14ac:dyDescent="0.3">
      <c r="A1358" t="s">
        <v>2881</v>
      </c>
      <c r="B1358" t="s">
        <v>2882</v>
      </c>
      <c r="C1358" t="s">
        <v>3159</v>
      </c>
      <c r="D1358" t="s">
        <v>234</v>
      </c>
      <c r="E1358">
        <v>1292.37291506</v>
      </c>
      <c r="F1358">
        <v>338.15</v>
      </c>
      <c r="G1358">
        <v>-54.7326289717818</v>
      </c>
      <c r="H1358">
        <v>1.7314951823601801</v>
      </c>
      <c r="I1358">
        <v>-33.931865724616102</v>
      </c>
      <c r="J1358">
        <v>0.40316367193869901</v>
      </c>
      <c r="K1358">
        <v>352.92200469754403</v>
      </c>
      <c r="L1358">
        <v>415.29837993374201</v>
      </c>
      <c r="M1358">
        <v>53.1488599499163</v>
      </c>
      <c r="N1358">
        <v>0.50844150350864104</v>
      </c>
      <c r="O1358">
        <v>87.904775986988</v>
      </c>
      <c r="P1358">
        <v>6.3197610438610203</v>
      </c>
    </row>
    <row r="1359" spans="1:17" hidden="1" x14ac:dyDescent="0.3">
      <c r="A1359" t="s">
        <v>2883</v>
      </c>
      <c r="B1359" t="s">
        <v>2884</v>
      </c>
      <c r="C1359" t="s">
        <v>3159</v>
      </c>
      <c r="D1359" t="s">
        <v>398</v>
      </c>
      <c r="E1359">
        <v>1290.4656672000001</v>
      </c>
      <c r="F1359">
        <v>211.56</v>
      </c>
      <c r="G1359">
        <v>-33.333038639706103</v>
      </c>
      <c r="H1359">
        <v>-2.0858344243308098</v>
      </c>
      <c r="I1359">
        <v>-18.691914721455099</v>
      </c>
      <c r="J1359">
        <v>-0.78313961707808599</v>
      </c>
      <c r="K1359">
        <v>225.430027258031</v>
      </c>
      <c r="L1359">
        <v>240.84997543718001</v>
      </c>
      <c r="M1359">
        <v>37.125480868764797</v>
      </c>
      <c r="N1359">
        <v>0.40571641489187199</v>
      </c>
      <c r="O1359">
        <v>47.452259406314901</v>
      </c>
      <c r="P1359">
        <v>3.17483540599852</v>
      </c>
      <c r="Q1359">
        <v>8.9854223424498003E-2</v>
      </c>
    </row>
    <row r="1360" spans="1:17" hidden="1" x14ac:dyDescent="0.3">
      <c r="A1360" t="s">
        <v>2885</v>
      </c>
      <c r="B1360" t="s">
        <v>2886</v>
      </c>
      <c r="C1360" t="s">
        <v>3159</v>
      </c>
      <c r="D1360" t="s">
        <v>757</v>
      </c>
      <c r="E1360">
        <v>1289.5299</v>
      </c>
      <c r="F1360">
        <v>15.13</v>
      </c>
      <c r="G1360">
        <v>-32.294287169853298</v>
      </c>
      <c r="H1360">
        <v>1.14615793895842</v>
      </c>
      <c r="I1360">
        <v>-64.084831718832604</v>
      </c>
      <c r="J1360">
        <v>-7.8698910891665204</v>
      </c>
      <c r="K1360">
        <v>20.792714389644999</v>
      </c>
      <c r="L1360">
        <v>27.7953912549685</v>
      </c>
      <c r="M1360">
        <v>32.067036431115703</v>
      </c>
      <c r="N1360">
        <v>0.36041829403584702</v>
      </c>
      <c r="O1360">
        <v>199.07468605419601</v>
      </c>
      <c r="P1360">
        <v>5.5826936496859698</v>
      </c>
      <c r="Q1360">
        <v>0.109130219571651</v>
      </c>
    </row>
    <row r="1361" spans="1:17" hidden="1" x14ac:dyDescent="0.3">
      <c r="A1361" t="s">
        <v>2887</v>
      </c>
      <c r="B1361" t="s">
        <v>2888</v>
      </c>
      <c r="C1361" t="s">
        <v>3159</v>
      </c>
      <c r="D1361" t="s">
        <v>420</v>
      </c>
      <c r="E1361">
        <v>1288.6543977419999</v>
      </c>
      <c r="F1361">
        <v>32.07</v>
      </c>
      <c r="G1361">
        <v>-11.647808961139599</v>
      </c>
      <c r="H1361">
        <v>3.6975334987792801</v>
      </c>
      <c r="I1361">
        <v>-24.2073247991374</v>
      </c>
      <c r="J1361">
        <v>-2.72929181539428</v>
      </c>
      <c r="K1361">
        <v>33.925814524901902</v>
      </c>
      <c r="L1361">
        <v>34.806857535539301</v>
      </c>
      <c r="M1361">
        <v>44.070080763036401</v>
      </c>
      <c r="N1361">
        <v>0.71540414520922901</v>
      </c>
      <c r="O1361">
        <v>44.995322731524702</v>
      </c>
      <c r="P1361">
        <v>26.011787819253399</v>
      </c>
      <c r="Q1361">
        <v>-1.7418513767081999E-2</v>
      </c>
    </row>
    <row r="1362" spans="1:17" hidden="1" x14ac:dyDescent="0.3">
      <c r="A1362" t="s">
        <v>2889</v>
      </c>
      <c r="B1362" t="s">
        <v>2890</v>
      </c>
      <c r="C1362" t="s">
        <v>3159</v>
      </c>
      <c r="D1362" t="s">
        <v>85</v>
      </c>
      <c r="E1362">
        <v>1288.387332</v>
      </c>
      <c r="F1362">
        <v>796.5</v>
      </c>
      <c r="G1362">
        <v>-30.500506292201401</v>
      </c>
      <c r="H1362">
        <v>-7.04083099259792</v>
      </c>
      <c r="I1362">
        <v>-4.0286394674443997</v>
      </c>
      <c r="J1362">
        <v>-3.5730985350108901</v>
      </c>
      <c r="K1362">
        <v>818.44370899171304</v>
      </c>
      <c r="L1362">
        <v>817.37683574069104</v>
      </c>
      <c r="M1362">
        <v>42.832964985970001</v>
      </c>
      <c r="N1362">
        <v>0.28674971110053699</v>
      </c>
      <c r="O1362">
        <v>31.374764595103599</v>
      </c>
      <c r="P1362">
        <v>14.136275703947801</v>
      </c>
      <c r="Q1362">
        <v>-7.3174315687680999E-2</v>
      </c>
    </row>
    <row r="1363" spans="1:17" hidden="1" x14ac:dyDescent="0.3">
      <c r="A1363" t="s">
        <v>2891</v>
      </c>
      <c r="B1363" t="s">
        <v>2892</v>
      </c>
      <c r="C1363" t="s">
        <v>3159</v>
      </c>
      <c r="D1363" t="s">
        <v>2284</v>
      </c>
      <c r="E1363">
        <v>1284.4095620000001</v>
      </c>
      <c r="F1363">
        <v>820.3</v>
      </c>
      <c r="G1363">
        <v>-50.0387343713845</v>
      </c>
      <c r="H1363">
        <v>-17.027978114116099</v>
      </c>
      <c r="I1363">
        <v>-29.859061974586702</v>
      </c>
      <c r="J1363">
        <v>-1.8587296474255699</v>
      </c>
      <c r="K1363">
        <v>982.97363895177295</v>
      </c>
      <c r="L1363">
        <v>1081.94252560103</v>
      </c>
      <c r="M1363">
        <v>33.566715339171303</v>
      </c>
      <c r="N1363">
        <v>2.9346630355204302</v>
      </c>
      <c r="O1363">
        <v>76.880409606241599</v>
      </c>
      <c r="P1363">
        <v>9.0099667774086392</v>
      </c>
      <c r="Q1363">
        <v>7.1340578423216006E-2</v>
      </c>
    </row>
    <row r="1364" spans="1:17" hidden="1" x14ac:dyDescent="0.3">
      <c r="A1364" t="s">
        <v>2893</v>
      </c>
      <c r="B1364" t="s">
        <v>2894</v>
      </c>
      <c r="C1364" t="s">
        <v>3159</v>
      </c>
      <c r="D1364" t="s">
        <v>2736</v>
      </c>
      <c r="E1364">
        <v>1282.9423111999999</v>
      </c>
      <c r="F1364">
        <v>1230</v>
      </c>
      <c r="G1364">
        <v>361.66391251291702</v>
      </c>
      <c r="H1364">
        <v>-2.1228896800891901</v>
      </c>
      <c r="I1364">
        <v>52.585393847862399</v>
      </c>
      <c r="J1364">
        <v>-4.0368689420987298</v>
      </c>
      <c r="K1364">
        <v>1348.5197444046601</v>
      </c>
      <c r="L1364">
        <v>1086.44693078879</v>
      </c>
      <c r="M1364">
        <v>36.059737737683299</v>
      </c>
      <c r="N1364">
        <v>0.83237937111314997</v>
      </c>
      <c r="O1364">
        <v>47.109756097560897</v>
      </c>
      <c r="P1364">
        <v>413.78446115288199</v>
      </c>
    </row>
    <row r="1365" spans="1:17" hidden="1" x14ac:dyDescent="0.3">
      <c r="A1365" t="s">
        <v>2895</v>
      </c>
      <c r="B1365" t="s">
        <v>2896</v>
      </c>
      <c r="C1365" t="s">
        <v>3159</v>
      </c>
      <c r="D1365" t="s">
        <v>224</v>
      </c>
      <c r="E1365">
        <v>1280.2827238580001</v>
      </c>
      <c r="F1365">
        <v>19.420000000000002</v>
      </c>
      <c r="G1365">
        <v>-39.9105139904308</v>
      </c>
      <c r="H1365">
        <v>1.17440265022201</v>
      </c>
      <c r="I1365">
        <v>-31.061118884844699</v>
      </c>
      <c r="J1365">
        <v>-0.72059213897982499</v>
      </c>
      <c r="K1365">
        <v>18.427773550926101</v>
      </c>
      <c r="L1365">
        <v>21.485032615536799</v>
      </c>
      <c r="M1365">
        <v>74.031598795108593</v>
      </c>
      <c r="N1365">
        <v>0.50650047800620801</v>
      </c>
      <c r="O1365">
        <v>116.271884654994</v>
      </c>
      <c r="P1365">
        <v>31.571815718157101</v>
      </c>
      <c r="Q1365">
        <v>6.5917404902925997E-2</v>
      </c>
    </row>
    <row r="1366" spans="1:17" hidden="1" x14ac:dyDescent="0.3">
      <c r="A1366" t="s">
        <v>2897</v>
      </c>
      <c r="B1366" t="s">
        <v>2898</v>
      </c>
      <c r="C1366" t="s">
        <v>3159</v>
      </c>
      <c r="D1366" t="s">
        <v>72</v>
      </c>
      <c r="E1366">
        <v>1276.4649999999999</v>
      </c>
      <c r="F1366">
        <v>43.27</v>
      </c>
      <c r="G1366">
        <v>-28.3650119460107</v>
      </c>
      <c r="H1366">
        <v>6.6410958568189704</v>
      </c>
      <c r="I1366">
        <v>-9.19528734536134</v>
      </c>
      <c r="J1366">
        <v>8.9678827670140393</v>
      </c>
      <c r="K1366">
        <v>43.796731115336797</v>
      </c>
      <c r="L1366">
        <v>46.567713071512699</v>
      </c>
      <c r="M1366">
        <v>58.850395101437201</v>
      </c>
      <c r="N1366">
        <v>1.3263841161830801</v>
      </c>
      <c r="O1366">
        <v>32.8634157614975</v>
      </c>
      <c r="P1366">
        <v>16.945945945945901</v>
      </c>
      <c r="Q1366">
        <v>2.3348577431770001E-2</v>
      </c>
    </row>
    <row r="1367" spans="1:17" hidden="1" x14ac:dyDescent="0.3">
      <c r="A1367" t="s">
        <v>2899</v>
      </c>
      <c r="B1367" t="s">
        <v>2900</v>
      </c>
      <c r="C1367" t="s">
        <v>3159</v>
      </c>
      <c r="D1367" t="s">
        <v>51</v>
      </c>
      <c r="E1367">
        <v>1275.9938222399901</v>
      </c>
      <c r="F1367">
        <v>637.04999999999995</v>
      </c>
      <c r="G1367">
        <v>-23.143487405014099</v>
      </c>
      <c r="H1367">
        <v>-1.3267666903031501</v>
      </c>
      <c r="I1367">
        <v>5.5812563834569398</v>
      </c>
      <c r="J1367">
        <v>-0.38060897649218201</v>
      </c>
      <c r="K1367">
        <v>660.01797025210305</v>
      </c>
      <c r="L1367">
        <v>639.68239080508499</v>
      </c>
      <c r="M1367">
        <v>51.549272140400902</v>
      </c>
      <c r="N1367">
        <v>0.54342716056541895</v>
      </c>
      <c r="O1367">
        <v>27.438976532454198</v>
      </c>
      <c r="P1367">
        <v>19.119296933432999</v>
      </c>
      <c r="Q1367">
        <v>5.4635240484872998E-2</v>
      </c>
    </row>
    <row r="1368" spans="1:17" hidden="1" x14ac:dyDescent="0.3">
      <c r="A1368" t="s">
        <v>2901</v>
      </c>
      <c r="B1368" t="s">
        <v>2902</v>
      </c>
      <c r="C1368" t="s">
        <v>3159</v>
      </c>
      <c r="D1368" t="s">
        <v>448</v>
      </c>
      <c r="E1368">
        <v>1274.0323416480001</v>
      </c>
      <c r="F1368">
        <v>124.96</v>
      </c>
      <c r="G1368">
        <v>-42.900673544250303</v>
      </c>
      <c r="H1368">
        <v>-1.9257170610415699</v>
      </c>
      <c r="I1368">
        <v>-26.1083588940641</v>
      </c>
      <c r="J1368">
        <v>0.479270434363604</v>
      </c>
      <c r="M1368">
        <v>54.653014519766302</v>
      </c>
      <c r="O1368">
        <v>41.645326504481403</v>
      </c>
      <c r="P1368">
        <v>7.5387263339070403</v>
      </c>
    </row>
    <row r="1369" spans="1:17" hidden="1" x14ac:dyDescent="0.3">
      <c r="A1369" t="s">
        <v>2903</v>
      </c>
      <c r="B1369" t="s">
        <v>2904</v>
      </c>
      <c r="C1369" t="s">
        <v>3159</v>
      </c>
      <c r="D1369" t="s">
        <v>24</v>
      </c>
      <c r="E1369">
        <v>1273.9275112350001</v>
      </c>
      <c r="F1369">
        <v>281.55</v>
      </c>
      <c r="G1369">
        <v>-55.417747671511798</v>
      </c>
      <c r="H1369">
        <v>8.9373844085737605E-2</v>
      </c>
      <c r="I1369">
        <v>-18.657337475018799</v>
      </c>
      <c r="J1369">
        <v>-5.5264642074671899</v>
      </c>
      <c r="K1369">
        <v>293.95736431185497</v>
      </c>
      <c r="M1369">
        <v>29.484342845699299</v>
      </c>
      <c r="N1369">
        <v>0.542271922006899</v>
      </c>
      <c r="O1369">
        <v>66.577872491564506</v>
      </c>
      <c r="P1369">
        <v>0.91397849462366798</v>
      </c>
    </row>
    <row r="1370" spans="1:17" hidden="1" x14ac:dyDescent="0.3">
      <c r="A1370" t="s">
        <v>2905</v>
      </c>
      <c r="B1370" t="s">
        <v>2906</v>
      </c>
      <c r="C1370" t="s">
        <v>3159</v>
      </c>
      <c r="D1370" t="s">
        <v>169</v>
      </c>
      <c r="E1370">
        <v>1273.9183996500001</v>
      </c>
      <c r="F1370">
        <v>1038.9000000000001</v>
      </c>
      <c r="G1370">
        <v>-31.451443957850898</v>
      </c>
      <c r="H1370">
        <v>-1.4120805383694199</v>
      </c>
      <c r="I1370">
        <v>-4.0476341765784598</v>
      </c>
      <c r="J1370">
        <v>3.6645479814935702</v>
      </c>
      <c r="K1370">
        <v>1107.3791487875201</v>
      </c>
      <c r="L1370">
        <v>1156.86058999288</v>
      </c>
      <c r="M1370">
        <v>54.892397531230401</v>
      </c>
      <c r="N1370">
        <v>0.72372781124748797</v>
      </c>
      <c r="O1370">
        <v>51.602656656078501</v>
      </c>
      <c r="P1370">
        <v>15.4525754292382</v>
      </c>
      <c r="Q1370">
        <v>-5.1688813340216001E-2</v>
      </c>
    </row>
    <row r="1371" spans="1:17" hidden="1" x14ac:dyDescent="0.3">
      <c r="A1371" t="s">
        <v>2907</v>
      </c>
      <c r="B1371" t="s">
        <v>2908</v>
      </c>
      <c r="C1371" t="s">
        <v>3159</v>
      </c>
      <c r="D1371" t="s">
        <v>166</v>
      </c>
      <c r="E1371">
        <v>1272.7592566440001</v>
      </c>
      <c r="F1371">
        <v>191.64</v>
      </c>
      <c r="G1371">
        <v>36.0058297959527</v>
      </c>
      <c r="H1371">
        <v>11.3340079186697</v>
      </c>
      <c r="I1371">
        <v>-1.6715101810794299</v>
      </c>
      <c r="J1371">
        <v>5.1816801419882097</v>
      </c>
      <c r="K1371">
        <v>187.56014188539999</v>
      </c>
      <c r="L1371">
        <v>176.199468727143</v>
      </c>
      <c r="M1371">
        <v>68.625618903208903</v>
      </c>
      <c r="N1371">
        <v>0.64164656890414096</v>
      </c>
      <c r="O1371">
        <v>32.952410770194099</v>
      </c>
      <c r="P1371">
        <v>98.899844317592098</v>
      </c>
      <c r="Q1371">
        <v>0.17713020241184399</v>
      </c>
    </row>
    <row r="1372" spans="1:17" hidden="1" x14ac:dyDescent="0.3">
      <c r="A1372" t="s">
        <v>2909</v>
      </c>
      <c r="B1372" t="s">
        <v>2910</v>
      </c>
      <c r="C1372" t="s">
        <v>3159</v>
      </c>
      <c r="D1372" t="s">
        <v>491</v>
      </c>
      <c r="E1372">
        <v>1271.812962195</v>
      </c>
      <c r="F1372">
        <v>373.95</v>
      </c>
      <c r="G1372">
        <v>66.787915813324801</v>
      </c>
      <c r="H1372">
        <v>3.4288186462017398</v>
      </c>
      <c r="I1372">
        <v>26.2005391282731</v>
      </c>
      <c r="J1372">
        <v>0.36054102433860602</v>
      </c>
      <c r="K1372">
        <v>388.98403087385901</v>
      </c>
      <c r="L1372">
        <v>328.09408119691801</v>
      </c>
      <c r="M1372">
        <v>37.530755921188103</v>
      </c>
      <c r="N1372">
        <v>0.66738592817554399</v>
      </c>
      <c r="O1372">
        <v>21.633908276507501</v>
      </c>
      <c r="P1372">
        <v>92.956656346749199</v>
      </c>
      <c r="Q1372">
        <v>6.6265128516959995E-2</v>
      </c>
    </row>
    <row r="1373" spans="1:17" hidden="1" x14ac:dyDescent="0.3">
      <c r="A1373" t="s">
        <v>2911</v>
      </c>
      <c r="B1373" t="s">
        <v>2912</v>
      </c>
      <c r="C1373" t="s">
        <v>3159</v>
      </c>
      <c r="D1373" t="s">
        <v>46</v>
      </c>
      <c r="E1373">
        <v>1260.874446263</v>
      </c>
      <c r="F1373">
        <v>56.33</v>
      </c>
      <c r="G1373">
        <v>-48.292588029110803</v>
      </c>
      <c r="H1373">
        <v>10.1347650400118</v>
      </c>
      <c r="I1373">
        <v>-14.498643420257199</v>
      </c>
      <c r="J1373">
        <v>0.75898889345270104</v>
      </c>
      <c r="K1373">
        <v>58.487111097132001</v>
      </c>
      <c r="L1373">
        <v>64.758694435885403</v>
      </c>
      <c r="M1373">
        <v>61.1749750739543</v>
      </c>
      <c r="N1373">
        <v>0.73192295361525195</v>
      </c>
      <c r="O1373">
        <v>65.364814486064205</v>
      </c>
      <c r="P1373">
        <v>13.3400402414486</v>
      </c>
      <c r="Q1373">
        <v>9.0018664218595001E-2</v>
      </c>
    </row>
    <row r="1374" spans="1:17" hidden="1" x14ac:dyDescent="0.3">
      <c r="A1374" t="s">
        <v>2913</v>
      </c>
      <c r="B1374" t="s">
        <v>2914</v>
      </c>
      <c r="C1374" t="s">
        <v>3159</v>
      </c>
      <c r="D1374" t="s">
        <v>259</v>
      </c>
      <c r="E1374">
        <v>1260.4839649999999</v>
      </c>
      <c r="F1374">
        <v>77.2</v>
      </c>
      <c r="G1374">
        <v>-26.033231722799201</v>
      </c>
      <c r="H1374">
        <v>6.1666431141605802</v>
      </c>
      <c r="I1374">
        <v>-16.894740683469699</v>
      </c>
      <c r="J1374">
        <v>0.89016809493831295</v>
      </c>
      <c r="K1374">
        <v>80.454573490238303</v>
      </c>
      <c r="L1374">
        <v>83.346682145740701</v>
      </c>
      <c r="M1374">
        <v>41.771439448535197</v>
      </c>
      <c r="N1374">
        <v>0.70709606806726899</v>
      </c>
      <c r="O1374">
        <v>35.945595854922203</v>
      </c>
      <c r="P1374">
        <v>11.884057971014499</v>
      </c>
      <c r="Q1374">
        <v>3.7816671039479998E-3</v>
      </c>
    </row>
    <row r="1375" spans="1:17" hidden="1" x14ac:dyDescent="0.3">
      <c r="A1375" t="s">
        <v>2915</v>
      </c>
      <c r="B1375" t="s">
        <v>2916</v>
      </c>
      <c r="C1375" t="s">
        <v>3159</v>
      </c>
      <c r="D1375" t="s">
        <v>234</v>
      </c>
      <c r="E1375">
        <v>1258.74946095</v>
      </c>
      <c r="F1375">
        <v>797.7</v>
      </c>
      <c r="G1375">
        <v>15.166279940610799</v>
      </c>
      <c r="H1375">
        <v>1.9230819879916701</v>
      </c>
      <c r="I1375">
        <v>43.706073357624099</v>
      </c>
      <c r="J1375">
        <v>-3.6130584620436901</v>
      </c>
      <c r="K1375">
        <v>797.29502844423996</v>
      </c>
      <c r="L1375">
        <v>705.34478084816499</v>
      </c>
      <c r="M1375">
        <v>45.010560522196002</v>
      </c>
      <c r="N1375">
        <v>0.729321705249523</v>
      </c>
      <c r="O1375">
        <v>23.291964397643198</v>
      </c>
      <c r="P1375">
        <v>83.780670429674004</v>
      </c>
      <c r="Q1375">
        <v>0.21007330207640701</v>
      </c>
    </row>
    <row r="1376" spans="1:17" hidden="1" x14ac:dyDescent="0.3">
      <c r="A1376" t="s">
        <v>2917</v>
      </c>
      <c r="B1376" t="s">
        <v>2918</v>
      </c>
      <c r="C1376" t="s">
        <v>3159</v>
      </c>
      <c r="D1376" t="s">
        <v>1368</v>
      </c>
      <c r="E1376">
        <v>1257.20243385</v>
      </c>
      <c r="F1376">
        <v>833.25</v>
      </c>
      <c r="G1376">
        <v>75.051122608385995</v>
      </c>
      <c r="H1376">
        <v>9.9516113314758705</v>
      </c>
      <c r="I1376">
        <v>56.796727130189197</v>
      </c>
      <c r="J1376">
        <v>-10.9205200194495</v>
      </c>
      <c r="K1376">
        <v>851.67270656452797</v>
      </c>
      <c r="L1376">
        <v>684.19252479998795</v>
      </c>
      <c r="M1376">
        <v>38.996620040167201</v>
      </c>
      <c r="N1376">
        <v>0.91130200247537796</v>
      </c>
      <c r="O1376">
        <v>31.893189318931899</v>
      </c>
      <c r="P1376">
        <v>148.69422474257499</v>
      </c>
      <c r="Q1376">
        <v>0.146612391109363</v>
      </c>
    </row>
    <row r="1377" spans="1:17" hidden="1" x14ac:dyDescent="0.3">
      <c r="A1377" t="s">
        <v>2919</v>
      </c>
      <c r="B1377" t="s">
        <v>2920</v>
      </c>
      <c r="C1377" t="s">
        <v>3159</v>
      </c>
      <c r="D1377" t="s">
        <v>468</v>
      </c>
      <c r="E1377">
        <v>1254.75685084</v>
      </c>
      <c r="F1377">
        <v>524.6</v>
      </c>
      <c r="G1377">
        <v>5.7278177646939801</v>
      </c>
      <c r="H1377">
        <v>-0.42483149427884698</v>
      </c>
      <c r="I1377">
        <v>27.260173813203799</v>
      </c>
      <c r="J1377">
        <v>3.2266549552425898</v>
      </c>
      <c r="K1377">
        <v>533.401114430711</v>
      </c>
      <c r="L1377">
        <v>484.17624746727103</v>
      </c>
      <c r="M1377">
        <v>60.196833314942801</v>
      </c>
      <c r="N1377">
        <v>0.915829852297527</v>
      </c>
      <c r="O1377">
        <v>27.325581395348799</v>
      </c>
      <c r="P1377">
        <v>64.040025015634697</v>
      </c>
      <c r="Q1377">
        <v>0.126906206654151</v>
      </c>
    </row>
    <row r="1378" spans="1:17" hidden="1" x14ac:dyDescent="0.3">
      <c r="A1378" t="s">
        <v>2921</v>
      </c>
      <c r="B1378" t="s">
        <v>2922</v>
      </c>
      <c r="C1378" t="s">
        <v>3159</v>
      </c>
      <c r="D1378" t="s">
        <v>105</v>
      </c>
      <c r="E1378">
        <v>1254.139742372</v>
      </c>
      <c r="F1378">
        <v>22.22</v>
      </c>
      <c r="G1378">
        <v>-33.774695656663198</v>
      </c>
      <c r="H1378">
        <v>3.4473073642457801</v>
      </c>
      <c r="I1378">
        <v>-19.835049931743601</v>
      </c>
      <c r="J1378">
        <v>-5.1429717467503302</v>
      </c>
      <c r="K1378">
        <v>24.1999343011794</v>
      </c>
      <c r="L1378">
        <v>26.593379051811802</v>
      </c>
      <c r="M1378">
        <v>41.407822116466697</v>
      </c>
      <c r="N1378">
        <v>0.77547396867984797</v>
      </c>
      <c r="O1378">
        <v>77.3177317731773</v>
      </c>
      <c r="P1378">
        <v>13.3673469387755</v>
      </c>
      <c r="Q1378">
        <v>0.186288121167105</v>
      </c>
    </row>
    <row r="1379" spans="1:17" hidden="1" x14ac:dyDescent="0.3">
      <c r="A1379" t="s">
        <v>2923</v>
      </c>
      <c r="B1379" t="s">
        <v>2924</v>
      </c>
      <c r="C1379" t="s">
        <v>3159</v>
      </c>
      <c r="D1379" t="s">
        <v>499</v>
      </c>
      <c r="E1379">
        <v>1253.4748</v>
      </c>
      <c r="F1379">
        <v>543.1</v>
      </c>
      <c r="G1379">
        <v>-15.287935452428099</v>
      </c>
      <c r="H1379">
        <v>2.3480655229939802</v>
      </c>
      <c r="I1379">
        <v>37.060203056081598</v>
      </c>
      <c r="J1379">
        <v>-2.1950963577062002</v>
      </c>
      <c r="K1379">
        <v>546.25820802335102</v>
      </c>
      <c r="L1379">
        <v>509.23819109158399</v>
      </c>
      <c r="M1379">
        <v>46.314820926536299</v>
      </c>
      <c r="N1379">
        <v>0.155174736308204</v>
      </c>
      <c r="O1379">
        <v>35.131651629534097</v>
      </c>
      <c r="P1379">
        <v>53.418079096045197</v>
      </c>
      <c r="Q1379">
        <v>6.9192441531600003E-4</v>
      </c>
    </row>
    <row r="1380" spans="1:17" hidden="1" x14ac:dyDescent="0.3">
      <c r="A1380" t="s">
        <v>2925</v>
      </c>
      <c r="B1380" t="s">
        <v>2926</v>
      </c>
      <c r="C1380" t="s">
        <v>3159</v>
      </c>
      <c r="D1380" t="s">
        <v>2251</v>
      </c>
      <c r="E1380">
        <v>1252.120017575</v>
      </c>
      <c r="F1380">
        <v>465</v>
      </c>
      <c r="G1380">
        <v>71.690150873277503</v>
      </c>
      <c r="H1380">
        <v>-4.9513016453371899</v>
      </c>
      <c r="I1380">
        <v>-51.141688193586901</v>
      </c>
      <c r="J1380">
        <v>3.6455539342382202</v>
      </c>
      <c r="K1380">
        <v>491.642343806322</v>
      </c>
      <c r="L1380">
        <v>582.35062863246696</v>
      </c>
      <c r="M1380">
        <v>65.150238596321699</v>
      </c>
      <c r="N1380">
        <v>1.0815870647621999</v>
      </c>
      <c r="O1380">
        <v>110.75268817204299</v>
      </c>
      <c r="P1380">
        <v>100.820557115093</v>
      </c>
      <c r="Q1380">
        <v>0.242864599823362</v>
      </c>
    </row>
    <row r="1381" spans="1:17" hidden="1" x14ac:dyDescent="0.3">
      <c r="A1381" t="s">
        <v>2927</v>
      </c>
      <c r="B1381" t="s">
        <v>2928</v>
      </c>
      <c r="C1381" t="s">
        <v>3159</v>
      </c>
      <c r="D1381" t="s">
        <v>51</v>
      </c>
      <c r="E1381">
        <v>1248.8017840799901</v>
      </c>
      <c r="F1381">
        <v>395.4</v>
      </c>
      <c r="G1381">
        <v>-15.024537299953399</v>
      </c>
      <c r="H1381">
        <v>14.846157938958401</v>
      </c>
      <c r="I1381">
        <v>28.268715945935199</v>
      </c>
      <c r="J1381">
        <v>-1.69130773203369</v>
      </c>
      <c r="K1381">
        <v>380.43148890924698</v>
      </c>
      <c r="L1381">
        <v>364.41745603310699</v>
      </c>
      <c r="M1381">
        <v>57.638166837990099</v>
      </c>
      <c r="N1381">
        <v>0.87982162152460697</v>
      </c>
      <c r="O1381">
        <v>8.3712696004046592</v>
      </c>
      <c r="P1381">
        <v>50.170907709836598</v>
      </c>
      <c r="Q1381">
        <v>4.0885293561799998E-4</v>
      </c>
    </row>
    <row r="1382" spans="1:17" hidden="1" x14ac:dyDescent="0.3">
      <c r="A1382" t="s">
        <v>2929</v>
      </c>
      <c r="B1382" t="s">
        <v>2930</v>
      </c>
      <c r="C1382" t="s">
        <v>3159</v>
      </c>
      <c r="D1382" t="s">
        <v>499</v>
      </c>
      <c r="E1382">
        <v>1242.4389194400001</v>
      </c>
      <c r="F1382">
        <v>175.74</v>
      </c>
      <c r="G1382">
        <v>29.296656205970201</v>
      </c>
      <c r="H1382">
        <v>4.5145535963769801</v>
      </c>
      <c r="I1382">
        <v>41.723653815978402</v>
      </c>
      <c r="J1382">
        <v>-3.22567309728431</v>
      </c>
      <c r="K1382">
        <v>179.79622601565401</v>
      </c>
      <c r="L1382">
        <v>161.915796839894</v>
      </c>
      <c r="M1382">
        <v>58.761681850016998</v>
      </c>
      <c r="N1382">
        <v>0.17342247002427399</v>
      </c>
      <c r="O1382">
        <v>41.345168999658497</v>
      </c>
      <c r="P1382">
        <v>64.859287054408995</v>
      </c>
      <c r="Q1382">
        <v>4.5715725171915002E-2</v>
      </c>
    </row>
    <row r="1383" spans="1:17" hidden="1" x14ac:dyDescent="0.3">
      <c r="A1383" t="s">
        <v>2931</v>
      </c>
      <c r="B1383" t="s">
        <v>2932</v>
      </c>
      <c r="C1383" t="s">
        <v>3159</v>
      </c>
      <c r="D1383" t="s">
        <v>221</v>
      </c>
      <c r="E1383">
        <v>1238.534175</v>
      </c>
      <c r="F1383">
        <v>91.55</v>
      </c>
      <c r="G1383">
        <v>-26.160552318046701</v>
      </c>
      <c r="H1383">
        <v>0.32156138915319399</v>
      </c>
      <c r="I1383">
        <v>-29.9608944575881</v>
      </c>
      <c r="J1383">
        <v>0.47615942083669099</v>
      </c>
      <c r="K1383">
        <v>99.074681308043196</v>
      </c>
      <c r="L1383">
        <v>110.61359895111499</v>
      </c>
      <c r="M1383">
        <v>58.496588313033598</v>
      </c>
      <c r="N1383">
        <v>0.70543800800215295</v>
      </c>
      <c r="O1383">
        <v>71.490988530857393</v>
      </c>
      <c r="P1383">
        <v>11.510353227771001</v>
      </c>
      <c r="Q1383">
        <v>7.6404910342682E-2</v>
      </c>
    </row>
    <row r="1384" spans="1:17" hidden="1" x14ac:dyDescent="0.3">
      <c r="A1384" t="s">
        <v>2933</v>
      </c>
      <c r="B1384" t="s">
        <v>2934</v>
      </c>
      <c r="C1384" t="s">
        <v>3159</v>
      </c>
      <c r="D1384" t="s">
        <v>2935</v>
      </c>
      <c r="E1384">
        <v>1235.1978432000001</v>
      </c>
      <c r="F1384">
        <v>547</v>
      </c>
      <c r="G1384">
        <v>98.557303402591998</v>
      </c>
      <c r="H1384">
        <v>1.8282822203709499</v>
      </c>
      <c r="I1384">
        <v>82.846098143924905</v>
      </c>
      <c r="J1384">
        <v>-7.8484696012162001</v>
      </c>
      <c r="K1384">
        <v>592.99036014091598</v>
      </c>
      <c r="L1384">
        <v>476.325604817022</v>
      </c>
      <c r="M1384">
        <v>37.593604535211</v>
      </c>
      <c r="N1384">
        <v>0.44955156512945399</v>
      </c>
      <c r="O1384">
        <v>37.8244972577696</v>
      </c>
      <c r="P1384">
        <v>144.74272930648701</v>
      </c>
    </row>
    <row r="1385" spans="1:17" hidden="1" x14ac:dyDescent="0.3">
      <c r="A1385" t="s">
        <v>2936</v>
      </c>
      <c r="B1385" t="s">
        <v>2937</v>
      </c>
      <c r="C1385" t="s">
        <v>3159</v>
      </c>
      <c r="D1385" t="s">
        <v>371</v>
      </c>
      <c r="E1385">
        <v>1231.2</v>
      </c>
      <c r="F1385">
        <v>41.04</v>
      </c>
      <c r="G1385">
        <v>-23.4764431758306</v>
      </c>
      <c r="H1385">
        <v>-1.1747634573844701</v>
      </c>
      <c r="I1385">
        <v>18.207913980278501</v>
      </c>
      <c r="J1385">
        <v>-5.1989004742253702</v>
      </c>
      <c r="K1385">
        <v>42.556553411634198</v>
      </c>
      <c r="M1385">
        <v>45.695280253675001</v>
      </c>
      <c r="N1385">
        <v>0.84793689781135995</v>
      </c>
      <c r="O1385">
        <v>37.816764132553601</v>
      </c>
      <c r="P1385">
        <v>36.799999999999898</v>
      </c>
    </row>
    <row r="1386" spans="1:17" hidden="1" x14ac:dyDescent="0.3">
      <c r="A1386" t="s">
        <v>2938</v>
      </c>
      <c r="B1386" t="s">
        <v>2939</v>
      </c>
      <c r="C1386" t="s">
        <v>3159</v>
      </c>
      <c r="D1386" t="s">
        <v>256</v>
      </c>
      <c r="E1386">
        <v>1229.3909040000001</v>
      </c>
      <c r="F1386">
        <v>114.8</v>
      </c>
      <c r="G1386">
        <v>-5.9198227855150103</v>
      </c>
      <c r="H1386">
        <v>14.872322040517</v>
      </c>
      <c r="I1386">
        <v>24.752949617957999</v>
      </c>
      <c r="J1386">
        <v>4.4848446427227699</v>
      </c>
      <c r="K1386">
        <v>105.769336798542</v>
      </c>
      <c r="L1386">
        <v>99.906924419518205</v>
      </c>
      <c r="M1386">
        <v>62.397191160968802</v>
      </c>
      <c r="N1386">
        <v>0.70241375138770101</v>
      </c>
      <c r="O1386">
        <v>5.3135888501742299</v>
      </c>
      <c r="P1386">
        <v>54.737835287774601</v>
      </c>
      <c r="Q1386">
        <v>8.3990549240582996E-2</v>
      </c>
    </row>
    <row r="1387" spans="1:17" hidden="1" x14ac:dyDescent="0.3">
      <c r="A1387" t="s">
        <v>2940</v>
      </c>
      <c r="B1387" t="s">
        <v>2941</v>
      </c>
      <c r="C1387" t="s">
        <v>3159</v>
      </c>
      <c r="D1387" t="s">
        <v>2942</v>
      </c>
      <c r="E1387">
        <v>1229.0032836</v>
      </c>
      <c r="F1387">
        <v>540</v>
      </c>
      <c r="G1387">
        <v>261.18086217751602</v>
      </c>
      <c r="H1387">
        <v>1.70016824065084</v>
      </c>
      <c r="I1387">
        <v>-14.647367032931101</v>
      </c>
      <c r="J1387">
        <v>-10.323278232745301</v>
      </c>
      <c r="K1387">
        <v>566.78447472149003</v>
      </c>
      <c r="L1387">
        <v>497.62704350287902</v>
      </c>
      <c r="M1387">
        <v>32.3822535085746</v>
      </c>
      <c r="N1387">
        <v>1.1787190197451201</v>
      </c>
      <c r="O1387">
        <v>47.7777777777777</v>
      </c>
      <c r="P1387">
        <v>274.47988904299501</v>
      </c>
    </row>
    <row r="1388" spans="1:17" hidden="1" x14ac:dyDescent="0.3">
      <c r="A1388" t="s">
        <v>2943</v>
      </c>
      <c r="B1388" t="s">
        <v>2944</v>
      </c>
      <c r="C1388" t="s">
        <v>3159</v>
      </c>
      <c r="D1388" t="s">
        <v>88</v>
      </c>
      <c r="E1388">
        <v>1225.7283150000001</v>
      </c>
      <c r="F1388">
        <v>113.11</v>
      </c>
      <c r="G1388">
        <v>-19.107330908502998</v>
      </c>
      <c r="H1388">
        <v>-10.1390546453843</v>
      </c>
      <c r="I1388">
        <v>20.362805634323799</v>
      </c>
      <c r="J1388">
        <v>0.969613599198766</v>
      </c>
      <c r="K1388">
        <v>117.918764604906</v>
      </c>
      <c r="L1388">
        <v>110.37206797645101</v>
      </c>
      <c r="M1388">
        <v>43.917329857225901</v>
      </c>
      <c r="N1388">
        <v>0.31316155690869102</v>
      </c>
      <c r="O1388">
        <v>33.940411988329899</v>
      </c>
      <c r="P1388">
        <v>35.623501199040703</v>
      </c>
      <c r="Q1388">
        <v>6.5552193228734998E-2</v>
      </c>
    </row>
    <row r="1389" spans="1:17" hidden="1" x14ac:dyDescent="0.3">
      <c r="A1389" t="s">
        <v>2945</v>
      </c>
      <c r="B1389" t="s">
        <v>2946</v>
      </c>
      <c r="C1389" t="s">
        <v>3159</v>
      </c>
      <c r="D1389" t="s">
        <v>371</v>
      </c>
      <c r="E1389">
        <v>1225.08</v>
      </c>
      <c r="F1389">
        <v>204.18</v>
      </c>
      <c r="G1389">
        <v>-11.1836795401559</v>
      </c>
      <c r="H1389">
        <v>-1.85761564594722</v>
      </c>
      <c r="I1389">
        <v>40.325841658935197</v>
      </c>
      <c r="J1389">
        <v>1.95916538355582E-2</v>
      </c>
      <c r="K1389">
        <v>220.04918361391901</v>
      </c>
      <c r="L1389">
        <v>209.78378635780001</v>
      </c>
      <c r="M1389">
        <v>45.712050799052797</v>
      </c>
      <c r="N1389">
        <v>0.25718418398230602</v>
      </c>
      <c r="O1389">
        <v>41.541776863551704</v>
      </c>
      <c r="P1389">
        <v>80.690265486725593</v>
      </c>
      <c r="Q1389">
        <v>-8.7973136292852E-2</v>
      </c>
    </row>
    <row r="1390" spans="1:17" hidden="1" x14ac:dyDescent="0.3">
      <c r="A1390" t="s">
        <v>2947</v>
      </c>
      <c r="B1390" t="s">
        <v>2948</v>
      </c>
      <c r="C1390" t="s">
        <v>3159</v>
      </c>
      <c r="D1390" t="s">
        <v>21</v>
      </c>
      <c r="E1390">
        <v>1220.761919928</v>
      </c>
      <c r="F1390">
        <v>109.58</v>
      </c>
      <c r="G1390">
        <v>-4.8864712044821896</v>
      </c>
      <c r="H1390">
        <v>2.87610144178328</v>
      </c>
      <c r="I1390">
        <v>-10.382196673652</v>
      </c>
      <c r="J1390">
        <v>1.1891566137731</v>
      </c>
      <c r="K1390">
        <v>112.311489636006</v>
      </c>
      <c r="L1390">
        <v>115.725912598241</v>
      </c>
      <c r="M1390">
        <v>60.5516931504635</v>
      </c>
      <c r="N1390">
        <v>0.60451006542489105</v>
      </c>
      <c r="O1390">
        <v>61.069538236904499</v>
      </c>
      <c r="P1390">
        <v>17.512064343163502</v>
      </c>
      <c r="Q1390">
        <v>2.2896693329350001E-3</v>
      </c>
    </row>
    <row r="1391" spans="1:17" hidden="1" x14ac:dyDescent="0.3">
      <c r="A1391" t="s">
        <v>2949</v>
      </c>
      <c r="B1391" t="s">
        <v>2950</v>
      </c>
      <c r="C1391" t="s">
        <v>3159</v>
      </c>
      <c r="D1391" t="s">
        <v>1658</v>
      </c>
      <c r="E1391">
        <v>1219.96358257</v>
      </c>
      <c r="F1391">
        <v>1611.7</v>
      </c>
      <c r="G1391">
        <v>40.214144446142598</v>
      </c>
      <c r="H1391">
        <v>5.3851540779545601</v>
      </c>
      <c r="I1391">
        <v>26.045778074696798</v>
      </c>
      <c r="J1391">
        <v>-1.1336007319019299</v>
      </c>
      <c r="K1391">
        <v>1652.5944057356101</v>
      </c>
      <c r="L1391">
        <v>1503.46325816576</v>
      </c>
      <c r="M1391">
        <v>48.300856334872101</v>
      </c>
      <c r="N1391">
        <v>0.14863338903946999</v>
      </c>
      <c r="O1391">
        <v>27.709871564186798</v>
      </c>
      <c r="P1391">
        <v>62.371549466048698</v>
      </c>
      <c r="Q1391">
        <v>6.9929001590085998E-2</v>
      </c>
    </row>
    <row r="1392" spans="1:17" hidden="1" x14ac:dyDescent="0.3">
      <c r="A1392" t="s">
        <v>2951</v>
      </c>
      <c r="B1392" t="s">
        <v>2952</v>
      </c>
      <c r="C1392" t="s">
        <v>3159</v>
      </c>
      <c r="D1392" t="s">
        <v>979</v>
      </c>
      <c r="E1392">
        <v>1219.8224227000001</v>
      </c>
      <c r="F1392">
        <v>609.35</v>
      </c>
      <c r="G1392">
        <v>-45.954582357027597</v>
      </c>
      <c r="H1392">
        <v>5.0506091791894701</v>
      </c>
      <c r="I1392">
        <v>10.240102365831699</v>
      </c>
      <c r="J1392">
        <v>7.1420599868301897</v>
      </c>
      <c r="K1392">
        <v>640.76212685155804</v>
      </c>
      <c r="L1392">
        <v>644.03949947738897</v>
      </c>
      <c r="M1392">
        <v>58.831600857359597</v>
      </c>
      <c r="N1392">
        <v>0.37567050709018601</v>
      </c>
      <c r="O1392">
        <v>40.313448756871999</v>
      </c>
      <c r="P1392">
        <v>27.067042018559</v>
      </c>
      <c r="Q1392">
        <v>3.7992846810779003E-2</v>
      </c>
    </row>
    <row r="1393" spans="1:17" hidden="1" x14ac:dyDescent="0.3">
      <c r="A1393" t="s">
        <v>2953</v>
      </c>
      <c r="B1393" t="s">
        <v>2954</v>
      </c>
      <c r="C1393" t="s">
        <v>3159</v>
      </c>
      <c r="D1393" t="s">
        <v>574</v>
      </c>
      <c r="E1393">
        <v>1216.1524165650001</v>
      </c>
      <c r="F1393">
        <v>21.87</v>
      </c>
      <c r="G1393">
        <v>-45.079200450277099</v>
      </c>
      <c r="H1393">
        <v>0.36684759413083701</v>
      </c>
      <c r="I1393">
        <v>-2.76173874680453</v>
      </c>
      <c r="J1393">
        <v>-12.100709098044099</v>
      </c>
      <c r="K1393">
        <v>23.426317317440901</v>
      </c>
      <c r="L1393">
        <v>24.438012494539201</v>
      </c>
      <c r="M1393">
        <v>30.469897218228098</v>
      </c>
      <c r="N1393">
        <v>0.51261550545447898</v>
      </c>
      <c r="O1393">
        <v>38.317329675354301</v>
      </c>
      <c r="P1393">
        <v>45.8</v>
      </c>
      <c r="Q1393">
        <v>0.23982251906482099</v>
      </c>
    </row>
    <row r="1394" spans="1:17" hidden="1" x14ac:dyDescent="0.3">
      <c r="A1394" t="s">
        <v>2955</v>
      </c>
      <c r="B1394" t="s">
        <v>2956</v>
      </c>
      <c r="C1394" t="s">
        <v>3159</v>
      </c>
      <c r="D1394" t="s">
        <v>166</v>
      </c>
      <c r="E1394">
        <v>1215.9215999999999</v>
      </c>
      <c r="F1394">
        <v>496.7</v>
      </c>
      <c r="G1394">
        <v>99.7883087687065</v>
      </c>
      <c r="H1394">
        <v>22.012501764624201</v>
      </c>
      <c r="I1394">
        <v>115.539479414878</v>
      </c>
      <c r="J1394">
        <v>2.77198088612848</v>
      </c>
      <c r="K1394">
        <v>461.83761491288402</v>
      </c>
      <c r="M1394">
        <v>57.5011769823628</v>
      </c>
      <c r="N1394">
        <v>0.40519005320045198</v>
      </c>
      <c r="O1394">
        <v>14.0527481377088</v>
      </c>
      <c r="P1394">
        <v>143.71933267909699</v>
      </c>
    </row>
    <row r="1395" spans="1:17" hidden="1" x14ac:dyDescent="0.3">
      <c r="A1395" t="s">
        <v>2957</v>
      </c>
      <c r="B1395" t="s">
        <v>2958</v>
      </c>
      <c r="C1395" t="s">
        <v>3159</v>
      </c>
      <c r="D1395" t="s">
        <v>256</v>
      </c>
      <c r="E1395">
        <v>1215.0599811</v>
      </c>
      <c r="F1395">
        <v>203.73</v>
      </c>
      <c r="G1395">
        <v>-0.46007013608207697</v>
      </c>
      <c r="H1395">
        <v>-3.1616090513328401</v>
      </c>
      <c r="I1395">
        <v>51.095796083638398</v>
      </c>
      <c r="J1395">
        <v>0.24045562594483799</v>
      </c>
      <c r="K1395">
        <v>206.311671303472</v>
      </c>
      <c r="L1395">
        <v>178.047723270962</v>
      </c>
      <c r="M1395">
        <v>61.010594163004399</v>
      </c>
      <c r="N1395">
        <v>0.43339248500038002</v>
      </c>
      <c r="O1395">
        <v>31.2619643646002</v>
      </c>
      <c r="P1395">
        <v>88.377253814146997</v>
      </c>
      <c r="Q1395">
        <v>0.12723857718089299</v>
      </c>
    </row>
    <row r="1396" spans="1:17" hidden="1" x14ac:dyDescent="0.3">
      <c r="A1396" t="s">
        <v>2959</v>
      </c>
      <c r="B1396" t="s">
        <v>2960</v>
      </c>
      <c r="C1396" t="s">
        <v>3159</v>
      </c>
      <c r="D1396" t="s">
        <v>221</v>
      </c>
      <c r="E1396">
        <v>1212.616867</v>
      </c>
      <c r="F1396">
        <v>133.1</v>
      </c>
      <c r="G1396">
        <v>-7.5529885617050301</v>
      </c>
      <c r="H1396">
        <v>11.6672870381697</v>
      </c>
      <c r="I1396">
        <v>1.6153780513268201</v>
      </c>
      <c r="J1396">
        <v>10.2643524921014</v>
      </c>
      <c r="K1396">
        <v>127.711967084696</v>
      </c>
      <c r="L1396">
        <v>129.42651354765499</v>
      </c>
      <c r="M1396">
        <v>71.780090042826103</v>
      </c>
      <c r="N1396">
        <v>1.1941248776437801</v>
      </c>
      <c r="O1396">
        <v>17.205108940646099</v>
      </c>
      <c r="P1396">
        <v>22.110091743119199</v>
      </c>
      <c r="Q1396">
        <v>6.5740361264538999E-2</v>
      </c>
    </row>
    <row r="1397" spans="1:17" hidden="1" x14ac:dyDescent="0.3">
      <c r="A1397" t="s">
        <v>2961</v>
      </c>
      <c r="B1397" t="s">
        <v>2962</v>
      </c>
      <c r="C1397" t="s">
        <v>3159</v>
      </c>
      <c r="D1397" t="s">
        <v>117</v>
      </c>
      <c r="E1397">
        <v>1212.4103456400001</v>
      </c>
      <c r="F1397">
        <v>636</v>
      </c>
      <c r="G1397">
        <v>-25.844624382275299</v>
      </c>
      <c r="H1397">
        <v>2.49374636339572</v>
      </c>
      <c r="I1397">
        <v>0.43320037068679701</v>
      </c>
      <c r="J1397">
        <v>-3.88662435789188</v>
      </c>
      <c r="K1397">
        <v>653.107771774968</v>
      </c>
      <c r="L1397">
        <v>655.75048895333703</v>
      </c>
      <c r="M1397">
        <v>55.6765441812422</v>
      </c>
      <c r="N1397">
        <v>0.32457130027223402</v>
      </c>
      <c r="O1397">
        <v>32.861635220125798</v>
      </c>
      <c r="P1397">
        <v>15.8469945355191</v>
      </c>
      <c r="Q1397">
        <v>6.4504500999658002E-2</v>
      </c>
    </row>
    <row r="1398" spans="1:17" hidden="1" x14ac:dyDescent="0.3">
      <c r="A1398" t="s">
        <v>2963</v>
      </c>
      <c r="B1398" t="s">
        <v>2964</v>
      </c>
      <c r="C1398" t="s">
        <v>3159</v>
      </c>
      <c r="D1398" t="s">
        <v>448</v>
      </c>
      <c r="E1398">
        <v>1209.8841717949999</v>
      </c>
      <c r="F1398">
        <v>72.08</v>
      </c>
      <c r="G1398">
        <v>2.66471109910285</v>
      </c>
      <c r="H1398">
        <v>11.456964636066401</v>
      </c>
      <c r="I1398">
        <v>7.44279685914662</v>
      </c>
      <c r="J1398">
        <v>4.4636912266108997</v>
      </c>
      <c r="K1398">
        <v>72.740683268127199</v>
      </c>
      <c r="L1398">
        <v>71.673140868107197</v>
      </c>
      <c r="M1398">
        <v>63.053439226182199</v>
      </c>
      <c r="N1398">
        <v>0.38036124592306902</v>
      </c>
      <c r="O1398">
        <v>27.150388457269699</v>
      </c>
      <c r="P1398">
        <v>32.1356553620531</v>
      </c>
      <c r="Q1398">
        <v>6.3419530329851995E-2</v>
      </c>
    </row>
    <row r="1399" spans="1:17" hidden="1" x14ac:dyDescent="0.3">
      <c r="A1399" t="s">
        <v>2965</v>
      </c>
      <c r="B1399" t="s">
        <v>2966</v>
      </c>
      <c r="C1399" t="s">
        <v>3159</v>
      </c>
      <c r="D1399" t="s">
        <v>1006</v>
      </c>
      <c r="E1399">
        <v>1204.414156</v>
      </c>
      <c r="F1399">
        <v>79.09</v>
      </c>
      <c r="G1399">
        <v>-32.864250280362697</v>
      </c>
      <c r="H1399">
        <v>0.14615793895842499</v>
      </c>
      <c r="I1399">
        <v>-15.216303290875</v>
      </c>
      <c r="J1399">
        <v>-3.2729217455318902</v>
      </c>
      <c r="K1399">
        <v>82.829442907044594</v>
      </c>
      <c r="L1399">
        <v>86.904447630055103</v>
      </c>
      <c r="M1399">
        <v>47.376534838016198</v>
      </c>
      <c r="N1399">
        <v>0.27927775070909799</v>
      </c>
      <c r="O1399">
        <v>46.225818687571099</v>
      </c>
      <c r="P1399">
        <v>6.8783783783783896</v>
      </c>
      <c r="Q1399">
        <v>-1.0832333981270001E-2</v>
      </c>
    </row>
    <row r="1400" spans="1:17" hidden="1" x14ac:dyDescent="0.3">
      <c r="A1400" t="s">
        <v>2967</v>
      </c>
      <c r="B1400" t="s">
        <v>2968</v>
      </c>
      <c r="C1400" t="s">
        <v>3159</v>
      </c>
      <c r="D1400" t="s">
        <v>85</v>
      </c>
      <c r="E1400">
        <v>1203.364</v>
      </c>
      <c r="F1400">
        <v>101.98</v>
      </c>
      <c r="G1400">
        <v>95.704689463378401</v>
      </c>
      <c r="H1400">
        <v>-8.0980217127372605</v>
      </c>
      <c r="I1400">
        <v>65.767748382907698</v>
      </c>
      <c r="J1400">
        <v>-8.3730909801804092</v>
      </c>
      <c r="K1400">
        <v>112.442482911651</v>
      </c>
      <c r="L1400">
        <v>89.035067727897598</v>
      </c>
      <c r="M1400">
        <v>42.058015258931498</v>
      </c>
      <c r="N1400">
        <v>0.143797587396263</v>
      </c>
      <c r="O1400">
        <v>54.304765640321598</v>
      </c>
      <c r="P1400">
        <v>143.679808841099</v>
      </c>
      <c r="Q1400">
        <v>0.11608229900325</v>
      </c>
    </row>
    <row r="1401" spans="1:17" hidden="1" x14ac:dyDescent="0.3">
      <c r="A1401" t="s">
        <v>2969</v>
      </c>
      <c r="B1401" t="s">
        <v>2970</v>
      </c>
      <c r="C1401" t="s">
        <v>3159</v>
      </c>
      <c r="D1401" t="s">
        <v>979</v>
      </c>
      <c r="E1401">
        <v>1201.49696625</v>
      </c>
      <c r="F1401">
        <v>183.75</v>
      </c>
      <c r="G1401">
        <v>-52.591773204870599</v>
      </c>
      <c r="H1401">
        <v>0.294623075241428</v>
      </c>
      <c r="I1401">
        <v>-21.073681235377201</v>
      </c>
      <c r="J1401">
        <v>5.1913675861818298</v>
      </c>
      <c r="K1401">
        <v>195.51592140723699</v>
      </c>
      <c r="L1401">
        <v>218.022885524668</v>
      </c>
      <c r="M1401">
        <v>55.314476385227699</v>
      </c>
      <c r="N1401">
        <v>0.437946742763337</v>
      </c>
      <c r="O1401">
        <v>55.210884353741399</v>
      </c>
      <c r="P1401">
        <v>11.6003644093531</v>
      </c>
      <c r="Q1401">
        <v>-4.8268639303272E-2</v>
      </c>
    </row>
    <row r="1402" spans="1:17" hidden="1" x14ac:dyDescent="0.3">
      <c r="A1402" t="s">
        <v>2971</v>
      </c>
      <c r="B1402" t="s">
        <v>2972</v>
      </c>
      <c r="C1402" t="s">
        <v>3159</v>
      </c>
      <c r="D1402" t="s">
        <v>491</v>
      </c>
      <c r="E1402">
        <v>1199.9349568</v>
      </c>
      <c r="F1402">
        <v>7160.2</v>
      </c>
      <c r="G1402">
        <v>59.152663441949798</v>
      </c>
      <c r="H1402">
        <v>-0.65639481506529496</v>
      </c>
      <c r="I1402">
        <v>31.772326263263299</v>
      </c>
      <c r="J1402">
        <v>-5.4668964497124399</v>
      </c>
      <c r="K1402">
        <v>7134.3521025504197</v>
      </c>
      <c r="L1402">
        <v>6073.9798357203899</v>
      </c>
      <c r="M1402">
        <v>42.954129945244702</v>
      </c>
      <c r="N1402">
        <v>0.44539110522646203</v>
      </c>
      <c r="O1402">
        <v>15.918549761179801</v>
      </c>
      <c r="P1402">
        <v>83.015323271179696</v>
      </c>
      <c r="Q1402">
        <v>0.19940748181715701</v>
      </c>
    </row>
    <row r="1403" spans="1:17" hidden="1" x14ac:dyDescent="0.3">
      <c r="A1403" t="s">
        <v>2973</v>
      </c>
      <c r="B1403" t="s">
        <v>2974</v>
      </c>
      <c r="C1403" t="s">
        <v>3159</v>
      </c>
      <c r="D1403" t="s">
        <v>51</v>
      </c>
      <c r="E1403">
        <v>1199.856298485</v>
      </c>
      <c r="F1403">
        <v>1747</v>
      </c>
      <c r="G1403">
        <v>163.682658008001</v>
      </c>
      <c r="H1403">
        <v>26.031185131973299</v>
      </c>
      <c r="I1403">
        <v>20.602355901602401</v>
      </c>
      <c r="J1403">
        <v>13.381502117688999</v>
      </c>
      <c r="K1403">
        <v>1527.8304278995399</v>
      </c>
      <c r="L1403">
        <v>1386.4260095621501</v>
      </c>
      <c r="M1403">
        <v>76.669678879615105</v>
      </c>
      <c r="N1403">
        <v>3.0683726253732502</v>
      </c>
      <c r="O1403">
        <v>6.1247853463079496</v>
      </c>
      <c r="P1403">
        <v>215.513816145927</v>
      </c>
      <c r="Q1403">
        <v>0.140457774916487</v>
      </c>
    </row>
    <row r="1404" spans="1:17" hidden="1" x14ac:dyDescent="0.3">
      <c r="A1404" t="s">
        <v>2975</v>
      </c>
      <c r="B1404" t="s">
        <v>2976</v>
      </c>
      <c r="C1404" t="s">
        <v>3159</v>
      </c>
      <c r="D1404" t="s">
        <v>632</v>
      </c>
      <c r="E1404">
        <v>1198.62313812</v>
      </c>
      <c r="F1404">
        <v>200.88</v>
      </c>
      <c r="G1404">
        <v>-22.2196898329024</v>
      </c>
      <c r="H1404">
        <v>-1.93299672002332</v>
      </c>
      <c r="I1404">
        <v>-11.504191775011799</v>
      </c>
      <c r="J1404">
        <v>3.6893215340917398</v>
      </c>
      <c r="K1404">
        <v>211.822673237543</v>
      </c>
      <c r="L1404">
        <v>228.38402705020701</v>
      </c>
      <c r="M1404">
        <v>61.0767247041641</v>
      </c>
      <c r="N1404">
        <v>0.46193573605316901</v>
      </c>
      <c r="O1404">
        <v>53.325368379131802</v>
      </c>
      <c r="P1404">
        <v>9.5968137923509094</v>
      </c>
      <c r="Q1404">
        <v>-9.1467319135340994E-2</v>
      </c>
    </row>
    <row r="1405" spans="1:17" hidden="1" x14ac:dyDescent="0.3">
      <c r="A1405" t="s">
        <v>2977</v>
      </c>
      <c r="B1405" t="s">
        <v>2978</v>
      </c>
      <c r="C1405" t="s">
        <v>3159</v>
      </c>
      <c r="D1405" t="s">
        <v>256</v>
      </c>
      <c r="E1405">
        <v>1198.5336263249999</v>
      </c>
      <c r="F1405">
        <v>698.25</v>
      </c>
      <c r="G1405">
        <v>10.161439505225699</v>
      </c>
      <c r="H1405">
        <v>-0.91099890322044197</v>
      </c>
      <c r="I1405">
        <v>32.094348135551698</v>
      </c>
      <c r="J1405">
        <v>1.47156112976417</v>
      </c>
      <c r="K1405">
        <v>703.07119138674204</v>
      </c>
      <c r="L1405">
        <v>630.96227900744805</v>
      </c>
      <c r="M1405">
        <v>51.225234451844202</v>
      </c>
      <c r="N1405">
        <v>0.33595026070724499</v>
      </c>
      <c r="O1405">
        <v>34.908700322234097</v>
      </c>
      <c r="P1405">
        <v>58.3333333333333</v>
      </c>
      <c r="Q1405">
        <v>7.6237663316399001E-2</v>
      </c>
    </row>
    <row r="1406" spans="1:17" hidden="1" x14ac:dyDescent="0.3">
      <c r="A1406" t="s">
        <v>2979</v>
      </c>
      <c r="B1406" t="s">
        <v>2980</v>
      </c>
      <c r="C1406" t="s">
        <v>3159</v>
      </c>
      <c r="E1406">
        <v>1198.4811857269999</v>
      </c>
      <c r="F1406">
        <v>11.185</v>
      </c>
      <c r="G1406">
        <v>332.25220462605199</v>
      </c>
      <c r="H1406">
        <v>49.5981077076299</v>
      </c>
      <c r="I1406">
        <v>-28.601290306793601</v>
      </c>
      <c r="J1406">
        <v>5.7556484302058797</v>
      </c>
      <c r="K1406">
        <v>11.4912029622835</v>
      </c>
      <c r="L1406">
        <v>14.983505479388599</v>
      </c>
      <c r="M1406">
        <v>97.131978463691794</v>
      </c>
      <c r="N1406">
        <v>1.34344131236387</v>
      </c>
      <c r="O1406">
        <v>299.28475637013798</v>
      </c>
      <c r="P1406">
        <v>370.69160891112301</v>
      </c>
      <c r="Q1406">
        <v>0.29053297741214601</v>
      </c>
    </row>
    <row r="1407" spans="1:17" hidden="1" x14ac:dyDescent="0.3">
      <c r="A1407" t="s">
        <v>2981</v>
      </c>
      <c r="B1407" t="s">
        <v>2982</v>
      </c>
      <c r="C1407" t="s">
        <v>3159</v>
      </c>
      <c r="D1407" t="s">
        <v>21</v>
      </c>
      <c r="E1407">
        <v>1193.72136</v>
      </c>
      <c r="F1407">
        <v>1006.85</v>
      </c>
      <c r="G1407">
        <v>-25.934774204974001</v>
      </c>
      <c r="H1407">
        <v>5.6489485887370199</v>
      </c>
      <c r="I1407">
        <v>-11.333441483757101</v>
      </c>
      <c r="J1407">
        <v>1.3473846039195201</v>
      </c>
      <c r="K1407">
        <v>996.21804221327898</v>
      </c>
      <c r="L1407">
        <v>1049.7748443457799</v>
      </c>
      <c r="M1407">
        <v>67.052764556195797</v>
      </c>
      <c r="N1407">
        <v>0.62309754357396896</v>
      </c>
      <c r="O1407">
        <v>45.741669563490099</v>
      </c>
      <c r="P1407">
        <v>7.1117021276595596</v>
      </c>
      <c r="Q1407">
        <v>0.118211549863821</v>
      </c>
    </row>
    <row r="1408" spans="1:17" hidden="1" x14ac:dyDescent="0.3">
      <c r="A1408" t="s">
        <v>2983</v>
      </c>
      <c r="B1408" t="s">
        <v>2984</v>
      </c>
      <c r="C1408" t="s">
        <v>3159</v>
      </c>
      <c r="D1408" t="s">
        <v>221</v>
      </c>
      <c r="E1408">
        <v>1185.354450775</v>
      </c>
      <c r="F1408">
        <v>661.5</v>
      </c>
      <c r="G1408">
        <v>-6.0934887483418398</v>
      </c>
      <c r="H1408">
        <v>-1.14936444910127</v>
      </c>
      <c r="I1408">
        <v>4.4470153133165199E-2</v>
      </c>
      <c r="J1408">
        <v>-0.74436230043596097</v>
      </c>
      <c r="K1408">
        <v>671.37680068849204</v>
      </c>
      <c r="L1408">
        <v>647.82850698375103</v>
      </c>
      <c r="M1408">
        <v>56.310697835514098</v>
      </c>
      <c r="N1408">
        <v>0.49245203114310798</v>
      </c>
      <c r="O1408">
        <v>14.890400604686301</v>
      </c>
      <c r="P1408">
        <v>34.972454601101802</v>
      </c>
      <c r="Q1408">
        <v>5.9773926259816E-2</v>
      </c>
    </row>
    <row r="1409" spans="1:17" hidden="1" x14ac:dyDescent="0.3">
      <c r="A1409" t="s">
        <v>2985</v>
      </c>
      <c r="B1409" t="s">
        <v>2986</v>
      </c>
      <c r="C1409" t="s">
        <v>3159</v>
      </c>
      <c r="D1409" t="s">
        <v>117</v>
      </c>
      <c r="E1409">
        <v>1184.12599095</v>
      </c>
      <c r="F1409">
        <v>929.25</v>
      </c>
      <c r="G1409">
        <v>316.69531366994698</v>
      </c>
      <c r="H1409">
        <v>0.46339162551726698</v>
      </c>
      <c r="I1409">
        <v>16.552824345287199</v>
      </c>
      <c r="J1409">
        <v>-8.9930846585012798</v>
      </c>
      <c r="K1409">
        <v>969.29740999118201</v>
      </c>
      <c r="L1409">
        <v>779.61014766556605</v>
      </c>
      <c r="M1409">
        <v>41.601290301892099</v>
      </c>
      <c r="N1409">
        <v>1.54254803553322</v>
      </c>
      <c r="O1409">
        <v>41.727199354317897</v>
      </c>
      <c r="P1409">
        <v>358.77561096025602</v>
      </c>
      <c r="Q1409">
        <v>0.17569610898242599</v>
      </c>
    </row>
    <row r="1410" spans="1:17" hidden="1" x14ac:dyDescent="0.3">
      <c r="A1410" t="s">
        <v>2987</v>
      </c>
      <c r="B1410" t="s">
        <v>2988</v>
      </c>
      <c r="C1410" t="s">
        <v>3159</v>
      </c>
      <c r="D1410" t="s">
        <v>72</v>
      </c>
      <c r="E1410">
        <v>1178.693848443</v>
      </c>
      <c r="F1410">
        <v>114.66</v>
      </c>
      <c r="G1410">
        <v>19.018042813133999</v>
      </c>
      <c r="H1410">
        <v>-7.5013180939591901</v>
      </c>
      <c r="I1410">
        <v>-7.31317745393895</v>
      </c>
      <c r="J1410">
        <v>1.66017004084217</v>
      </c>
      <c r="K1410">
        <v>115.35766926811</v>
      </c>
      <c r="L1410">
        <v>114.882050403365</v>
      </c>
      <c r="M1410">
        <v>39.028085078662997</v>
      </c>
      <c r="N1410">
        <v>0.410478381857103</v>
      </c>
      <c r="O1410">
        <v>29.827315541601202</v>
      </c>
      <c r="P1410">
        <v>43.324999999999903</v>
      </c>
    </row>
    <row r="1411" spans="1:17" hidden="1" x14ac:dyDescent="0.3">
      <c r="A1411" t="s">
        <v>2989</v>
      </c>
      <c r="B1411" t="s">
        <v>2990</v>
      </c>
      <c r="C1411" t="s">
        <v>3159</v>
      </c>
      <c r="D1411" t="s">
        <v>271</v>
      </c>
      <c r="E1411">
        <v>1178.389236</v>
      </c>
      <c r="F1411">
        <v>56.2</v>
      </c>
      <c r="G1411">
        <v>131.19097405267601</v>
      </c>
      <c r="H1411">
        <v>5.0188852116856904</v>
      </c>
      <c r="I1411">
        <v>133.049030090797</v>
      </c>
      <c r="J1411">
        <v>-1.0784075815410199</v>
      </c>
      <c r="K1411">
        <v>55.670458679424002</v>
      </c>
      <c r="L1411">
        <v>40.609917497302803</v>
      </c>
      <c r="M1411">
        <v>41.464426763004901</v>
      </c>
      <c r="N1411">
        <v>0.23030357646616301</v>
      </c>
      <c r="O1411">
        <v>27.7580071174377</v>
      </c>
      <c r="P1411">
        <v>273.79447954772201</v>
      </c>
    </row>
    <row r="1412" spans="1:17" hidden="1" x14ac:dyDescent="0.3">
      <c r="A1412" t="s">
        <v>2991</v>
      </c>
      <c r="B1412" t="s">
        <v>2992</v>
      </c>
      <c r="C1412" t="s">
        <v>3159</v>
      </c>
      <c r="D1412" t="s">
        <v>1469</v>
      </c>
      <c r="E1412">
        <v>1176.0265151999999</v>
      </c>
      <c r="F1412">
        <v>169.92</v>
      </c>
      <c r="G1412">
        <v>-56.233839625534799</v>
      </c>
      <c r="H1412">
        <v>-3.6949019636573599</v>
      </c>
      <c r="I1412">
        <v>-36.960316505688901</v>
      </c>
      <c r="J1412">
        <v>-4.4576740072377801</v>
      </c>
      <c r="K1412">
        <v>188.05280890724299</v>
      </c>
      <c r="L1412">
        <v>229.05763058815401</v>
      </c>
      <c r="M1412">
        <v>52.531343076254601</v>
      </c>
      <c r="N1412">
        <v>0.98028638758721798</v>
      </c>
      <c r="O1412">
        <v>94.797551789077204</v>
      </c>
      <c r="P1412">
        <v>7.4015548953921799</v>
      </c>
      <c r="Q1412">
        <v>1.9186301060197999E-2</v>
      </c>
    </row>
    <row r="1413" spans="1:17" hidden="1" x14ac:dyDescent="0.3">
      <c r="A1413" t="s">
        <v>2993</v>
      </c>
      <c r="B1413" t="s">
        <v>2994</v>
      </c>
      <c r="C1413" t="s">
        <v>3159</v>
      </c>
      <c r="D1413" t="s">
        <v>567</v>
      </c>
      <c r="E1413">
        <v>1172.660813216</v>
      </c>
      <c r="F1413">
        <v>217.9</v>
      </c>
      <c r="G1413">
        <v>-13.707317992682199</v>
      </c>
      <c r="H1413">
        <v>7.7286482113319703</v>
      </c>
      <c r="I1413">
        <v>-3.60303934973305</v>
      </c>
      <c r="J1413">
        <v>1.39484016100151</v>
      </c>
      <c r="K1413">
        <v>218.83622086118601</v>
      </c>
      <c r="L1413">
        <v>224.56547317866099</v>
      </c>
      <c r="M1413">
        <v>62.404414390299401</v>
      </c>
      <c r="N1413">
        <v>0.31499845445452002</v>
      </c>
      <c r="O1413">
        <v>34.189995410738803</v>
      </c>
      <c r="P1413">
        <v>16.430670585092098</v>
      </c>
      <c r="Q1413">
        <v>3.4138685522165001E-2</v>
      </c>
    </row>
    <row r="1414" spans="1:17" hidden="1" x14ac:dyDescent="0.3">
      <c r="A1414" t="s">
        <v>2995</v>
      </c>
      <c r="B1414" t="s">
        <v>2996</v>
      </c>
      <c r="C1414" t="s">
        <v>3159</v>
      </c>
      <c r="D1414" t="s">
        <v>262</v>
      </c>
      <c r="E1414">
        <v>1169.5705937499999</v>
      </c>
      <c r="F1414">
        <v>312.5</v>
      </c>
      <c r="G1414">
        <v>32.077033042674003</v>
      </c>
      <c r="H1414">
        <v>-7.0029574184371901</v>
      </c>
      <c r="I1414">
        <v>49.329409575542002</v>
      </c>
      <c r="J1414">
        <v>-8.6437712990010809</v>
      </c>
      <c r="M1414">
        <v>47.935311985349699</v>
      </c>
      <c r="O1414">
        <v>56.787199999999899</v>
      </c>
      <c r="P1414">
        <v>61.875161875161801</v>
      </c>
    </row>
    <row r="1415" spans="1:17" hidden="1" x14ac:dyDescent="0.3">
      <c r="A1415" t="s">
        <v>2997</v>
      </c>
      <c r="B1415" t="s">
        <v>2998</v>
      </c>
      <c r="C1415" t="s">
        <v>3159</v>
      </c>
      <c r="D1415" t="s">
        <v>2999</v>
      </c>
      <c r="E1415">
        <v>1168.9782838649901</v>
      </c>
      <c r="F1415">
        <v>179.55</v>
      </c>
      <c r="G1415">
        <v>-62.7226288632029</v>
      </c>
      <c r="H1415">
        <v>7.11174542531709</v>
      </c>
      <c r="I1415">
        <v>1.3840763036561901</v>
      </c>
      <c r="J1415">
        <v>0.18711460574241501</v>
      </c>
      <c r="K1415">
        <v>182.889027224296</v>
      </c>
      <c r="L1415">
        <v>195.11542128341199</v>
      </c>
      <c r="M1415">
        <v>60.560092979074</v>
      </c>
      <c r="N1415">
        <v>1.0017407599719099</v>
      </c>
      <c r="O1415">
        <v>80.896686159843995</v>
      </c>
      <c r="P1415">
        <v>23.657024793388398</v>
      </c>
    </row>
    <row r="1416" spans="1:17" hidden="1" x14ac:dyDescent="0.3">
      <c r="A1416" t="s">
        <v>3000</v>
      </c>
      <c r="B1416" t="s">
        <v>3001</v>
      </c>
      <c r="C1416" t="s">
        <v>3159</v>
      </c>
      <c r="E1416">
        <v>1168.503138</v>
      </c>
      <c r="F1416">
        <v>270</v>
      </c>
      <c r="G1416">
        <v>350.92645547842199</v>
      </c>
      <c r="H1416">
        <v>-9.0633658705653808</v>
      </c>
      <c r="I1416">
        <v>8.6300247784923698</v>
      </c>
      <c r="J1416">
        <v>-1.04539988870472</v>
      </c>
      <c r="K1416">
        <v>320.22702901921099</v>
      </c>
      <c r="L1416">
        <v>275.41001236167301</v>
      </c>
      <c r="M1416">
        <v>38.588132047279302</v>
      </c>
      <c r="N1416">
        <v>0.81152427784461201</v>
      </c>
      <c r="O1416">
        <v>83.259259259259196</v>
      </c>
      <c r="P1416">
        <v>582.68015170670003</v>
      </c>
      <c r="Q1416">
        <v>0.188386120072528</v>
      </c>
    </row>
    <row r="1417" spans="1:17" hidden="1" x14ac:dyDescent="0.3">
      <c r="A1417" t="s">
        <v>3002</v>
      </c>
      <c r="B1417" t="s">
        <v>3003</v>
      </c>
      <c r="C1417" t="s">
        <v>3159</v>
      </c>
      <c r="D1417" t="s">
        <v>249</v>
      </c>
      <c r="E1417">
        <v>1168.486233785</v>
      </c>
      <c r="F1417">
        <v>1250</v>
      </c>
      <c r="G1417">
        <v>128.73893640927901</v>
      </c>
      <c r="H1417">
        <v>55.310452570668701</v>
      </c>
      <c r="I1417">
        <v>102.111827343255</v>
      </c>
      <c r="J1417">
        <v>24.392779778787101</v>
      </c>
      <c r="K1417">
        <v>908.870463302497</v>
      </c>
      <c r="L1417">
        <v>722.57159917671402</v>
      </c>
      <c r="M1417">
        <v>84.669189465212597</v>
      </c>
      <c r="N1417">
        <v>1.4792992300883401</v>
      </c>
      <c r="O1417">
        <v>3.3239999999999901</v>
      </c>
      <c r="P1417">
        <v>224.67532467532399</v>
      </c>
    </row>
    <row r="1418" spans="1:17" hidden="1" x14ac:dyDescent="0.3">
      <c r="A1418" t="s">
        <v>3004</v>
      </c>
      <c r="B1418" t="s">
        <v>3005</v>
      </c>
      <c r="C1418" t="s">
        <v>3159</v>
      </c>
      <c r="D1418" t="s">
        <v>574</v>
      </c>
      <c r="E1418">
        <v>1168.14432285</v>
      </c>
      <c r="F1418">
        <v>162.44999999999999</v>
      </c>
      <c r="G1418">
        <v>-7.6863111084245501</v>
      </c>
      <c r="H1418">
        <v>1.01445062188526</v>
      </c>
      <c r="I1418">
        <v>17.844138249552898</v>
      </c>
      <c r="J1418">
        <v>8.5204690602989004</v>
      </c>
      <c r="K1418">
        <v>160.03696000367901</v>
      </c>
      <c r="L1418">
        <v>157.19349447889701</v>
      </c>
      <c r="M1418">
        <v>69.882350952492999</v>
      </c>
      <c r="N1418">
        <v>1.5366187978116399</v>
      </c>
      <c r="O1418">
        <v>36.011080332409897</v>
      </c>
      <c r="P1418">
        <v>67.129629629629605</v>
      </c>
      <c r="Q1418">
        <v>0.13402867661342299</v>
      </c>
    </row>
    <row r="1419" spans="1:17" hidden="1" x14ac:dyDescent="0.3">
      <c r="A1419" t="s">
        <v>3006</v>
      </c>
      <c r="B1419" t="s">
        <v>3007</v>
      </c>
      <c r="C1419" t="s">
        <v>3159</v>
      </c>
      <c r="D1419" t="s">
        <v>2736</v>
      </c>
      <c r="E1419">
        <v>1158.0084899999999</v>
      </c>
      <c r="F1419">
        <v>1411</v>
      </c>
      <c r="G1419">
        <v>346.48628868240399</v>
      </c>
      <c r="H1419">
        <v>5.6747293675298502</v>
      </c>
      <c r="I1419">
        <v>25.038168178705899</v>
      </c>
      <c r="J1419">
        <v>-1.0933787945695801</v>
      </c>
      <c r="K1419">
        <v>1510.1339794993701</v>
      </c>
      <c r="L1419">
        <v>1328.25882375687</v>
      </c>
      <c r="M1419">
        <v>44.017100616553499</v>
      </c>
      <c r="N1419">
        <v>0.62299854439592395</v>
      </c>
      <c r="O1419">
        <v>56.626506024096301</v>
      </c>
      <c r="P1419">
        <v>373.489932885906</v>
      </c>
    </row>
    <row r="1420" spans="1:17" hidden="1" x14ac:dyDescent="0.3">
      <c r="A1420" t="s">
        <v>3008</v>
      </c>
      <c r="B1420" t="s">
        <v>3009</v>
      </c>
      <c r="C1420" t="s">
        <v>3159</v>
      </c>
      <c r="D1420" t="s">
        <v>979</v>
      </c>
      <c r="E1420">
        <v>1156.2811727999999</v>
      </c>
      <c r="F1420">
        <v>62.4</v>
      </c>
      <c r="G1420">
        <v>-50.970681730797899</v>
      </c>
      <c r="H1420">
        <v>2.1315762784477301</v>
      </c>
      <c r="I1420">
        <v>-15.339811836505501</v>
      </c>
      <c r="J1420">
        <v>0.26089958858700801</v>
      </c>
      <c r="K1420">
        <v>66.309073697181205</v>
      </c>
      <c r="L1420">
        <v>73.557433123044106</v>
      </c>
      <c r="M1420">
        <v>52.977520225558798</v>
      </c>
      <c r="N1420">
        <v>0.329949207773719</v>
      </c>
      <c r="O1420">
        <v>50.320512820512803</v>
      </c>
      <c r="P1420">
        <v>6.6666666666666599</v>
      </c>
      <c r="Q1420">
        <v>-2.3086400668616999E-2</v>
      </c>
    </row>
    <row r="1421" spans="1:17" hidden="1" x14ac:dyDescent="0.3">
      <c r="A1421" t="s">
        <v>3010</v>
      </c>
      <c r="B1421" t="s">
        <v>3011</v>
      </c>
      <c r="C1421" t="s">
        <v>3159</v>
      </c>
      <c r="D1421" t="s">
        <v>100</v>
      </c>
      <c r="E1421">
        <v>1155.6560586999999</v>
      </c>
      <c r="F1421">
        <v>44.33</v>
      </c>
      <c r="G1421">
        <v>-33.6423122256125</v>
      </c>
      <c r="H1421">
        <v>12.868352452674101</v>
      </c>
      <c r="I1421">
        <v>-15.9642983723339</v>
      </c>
      <c r="J1421">
        <v>0.82724563587128397</v>
      </c>
      <c r="K1421">
        <v>46.418643735709303</v>
      </c>
      <c r="L1421">
        <v>52.921641083724097</v>
      </c>
      <c r="M1421">
        <v>55.652123523016101</v>
      </c>
      <c r="N1421">
        <v>0.59703156850646399</v>
      </c>
      <c r="O1421">
        <v>95.127453191969295</v>
      </c>
      <c r="P1421">
        <v>11.1027568922305</v>
      </c>
      <c r="Q1421">
        <v>-4.0968463471511E-2</v>
      </c>
    </row>
    <row r="1422" spans="1:17" hidden="1" x14ac:dyDescent="0.3">
      <c r="A1422" t="s">
        <v>3012</v>
      </c>
      <c r="B1422" t="s">
        <v>3013</v>
      </c>
      <c r="C1422" t="s">
        <v>3159</v>
      </c>
      <c r="D1422" t="s">
        <v>120</v>
      </c>
      <c r="E1422">
        <v>1151.0234665799901</v>
      </c>
      <c r="F1422">
        <v>719.65</v>
      </c>
      <c r="G1422">
        <v>-33.433114776057998</v>
      </c>
      <c r="H1422">
        <v>-5.8403494048304596</v>
      </c>
      <c r="I1422">
        <v>-20.021663169844398</v>
      </c>
      <c r="J1422">
        <v>3.4285367123261001</v>
      </c>
      <c r="K1422">
        <v>754.29135205144701</v>
      </c>
      <c r="L1422">
        <v>810.02753118328405</v>
      </c>
      <c r="M1422">
        <v>51.078213851218401</v>
      </c>
      <c r="N1422">
        <v>0.52356565182248005</v>
      </c>
      <c r="O1422">
        <v>50.072952129507399</v>
      </c>
      <c r="P1422">
        <v>12.427745664739801</v>
      </c>
      <c r="Q1422">
        <v>7.9204004196432004E-2</v>
      </c>
    </row>
    <row r="1423" spans="1:17" hidden="1" x14ac:dyDescent="0.3">
      <c r="A1423" t="s">
        <v>3014</v>
      </c>
      <c r="B1423" t="s">
        <v>3015</v>
      </c>
      <c r="C1423" t="s">
        <v>3159</v>
      </c>
      <c r="D1423" t="s">
        <v>120</v>
      </c>
      <c r="E1423">
        <v>1146.9507576250001</v>
      </c>
      <c r="F1423">
        <v>561.85</v>
      </c>
      <c r="G1423">
        <v>92.075980568102693</v>
      </c>
      <c r="H1423">
        <v>31.203989264259601</v>
      </c>
      <c r="I1423">
        <v>117.548550147292</v>
      </c>
      <c r="J1423">
        <v>8.2996271366693701</v>
      </c>
      <c r="K1423">
        <v>476.58011940583702</v>
      </c>
      <c r="M1423">
        <v>80.001869516683598</v>
      </c>
      <c r="N1423">
        <v>0.62727307096139995</v>
      </c>
      <c r="O1423">
        <v>29.919017531369501</v>
      </c>
      <c r="P1423">
        <v>134.00666389004499</v>
      </c>
    </row>
    <row r="1424" spans="1:17" hidden="1" x14ac:dyDescent="0.3">
      <c r="A1424" t="s">
        <v>3016</v>
      </c>
      <c r="B1424" t="s">
        <v>3017</v>
      </c>
      <c r="C1424" t="s">
        <v>3159</v>
      </c>
      <c r="D1424" t="s">
        <v>85</v>
      </c>
      <c r="E1424">
        <v>1146.205203065</v>
      </c>
      <c r="F1424">
        <v>234.65</v>
      </c>
      <c r="G1424">
        <v>-50.564529435500397</v>
      </c>
      <c r="H1424">
        <v>1.5104604887763</v>
      </c>
      <c r="I1424">
        <v>-8.3933978900915793</v>
      </c>
      <c r="J1424">
        <v>1.7678827216258699</v>
      </c>
      <c r="K1424">
        <v>243.991262422067</v>
      </c>
      <c r="L1424">
        <v>258.974192025538</v>
      </c>
      <c r="M1424">
        <v>55.332006862569102</v>
      </c>
      <c r="N1424">
        <v>0.26773667717914101</v>
      </c>
      <c r="O1424">
        <v>61.261453228212197</v>
      </c>
      <c r="P1424">
        <v>42.212121212121197</v>
      </c>
    </row>
    <row r="1425" spans="1:17" hidden="1" x14ac:dyDescent="0.3">
      <c r="A1425" t="s">
        <v>3018</v>
      </c>
      <c r="B1425" t="s">
        <v>3019</v>
      </c>
      <c r="C1425" t="s">
        <v>3159</v>
      </c>
      <c r="D1425" t="s">
        <v>632</v>
      </c>
      <c r="E1425">
        <v>1143.2836270400001</v>
      </c>
      <c r="F1425">
        <v>18.28</v>
      </c>
      <c r="G1425">
        <v>-0.364987166518425</v>
      </c>
      <c r="H1425">
        <v>1.7461579389584201</v>
      </c>
      <c r="I1425">
        <v>29.929095726519598</v>
      </c>
      <c r="J1425">
        <v>-6.4164985717283596</v>
      </c>
      <c r="K1425">
        <v>18.697317670713701</v>
      </c>
      <c r="L1425">
        <v>15.8307137352641</v>
      </c>
      <c r="M1425">
        <v>39.436911810265698</v>
      </c>
      <c r="N1425">
        <v>8.3390046399552303E-2</v>
      </c>
      <c r="O1425">
        <v>44.146608315098398</v>
      </c>
      <c r="P1425">
        <v>82.8</v>
      </c>
      <c r="Q1425">
        <v>4.7782757859633998E-2</v>
      </c>
    </row>
    <row r="1426" spans="1:17" hidden="1" x14ac:dyDescent="0.3">
      <c r="A1426" t="s">
        <v>3020</v>
      </c>
      <c r="B1426" t="s">
        <v>3021</v>
      </c>
      <c r="C1426" t="s">
        <v>3159</v>
      </c>
      <c r="D1426" t="s">
        <v>229</v>
      </c>
      <c r="E1426">
        <v>1137.7510809600001</v>
      </c>
      <c r="F1426">
        <v>247.1</v>
      </c>
      <c r="G1426">
        <v>-4.9024137790875102</v>
      </c>
      <c r="H1426">
        <v>8.2176525460462493</v>
      </c>
      <c r="I1426">
        <v>25.3649400589977</v>
      </c>
      <c r="J1426">
        <v>3.3565169541845998</v>
      </c>
      <c r="K1426">
        <v>246.06375401204599</v>
      </c>
      <c r="L1426">
        <v>221.02141808942699</v>
      </c>
      <c r="M1426">
        <v>60.284758474149001</v>
      </c>
      <c r="N1426">
        <v>0.45612275680023201</v>
      </c>
      <c r="O1426">
        <v>25.252934034803701</v>
      </c>
      <c r="P1426">
        <v>71.5972222222222</v>
      </c>
      <c r="Q1426">
        <v>0.126316849784879</v>
      </c>
    </row>
    <row r="1427" spans="1:17" hidden="1" x14ac:dyDescent="0.3">
      <c r="A1427" t="s">
        <v>3022</v>
      </c>
      <c r="B1427" t="s">
        <v>3023</v>
      </c>
      <c r="C1427" t="s">
        <v>3159</v>
      </c>
      <c r="D1427" t="s">
        <v>632</v>
      </c>
      <c r="E1427">
        <v>1137.0811000000001</v>
      </c>
      <c r="F1427">
        <v>176.36</v>
      </c>
      <c r="G1427">
        <v>-41.869333318444703</v>
      </c>
      <c r="H1427">
        <v>15.7714743946546</v>
      </c>
      <c r="I1427">
        <v>-27.587094529831301</v>
      </c>
      <c r="J1427">
        <v>17.690168094938301</v>
      </c>
      <c r="K1427">
        <v>177.535694314127</v>
      </c>
      <c r="L1427">
        <v>204.61139729320499</v>
      </c>
      <c r="M1427">
        <v>59.5315722043918</v>
      </c>
      <c r="N1427">
        <v>3.1390092726510099</v>
      </c>
      <c r="O1427">
        <v>74.557722839646104</v>
      </c>
      <c r="P1427">
        <v>22.813370473537599</v>
      </c>
      <c r="Q1427">
        <v>7.2063437133268002E-2</v>
      </c>
    </row>
    <row r="1428" spans="1:17" hidden="1" x14ac:dyDescent="0.3">
      <c r="A1428" t="s">
        <v>3024</v>
      </c>
      <c r="B1428" t="s">
        <v>3025</v>
      </c>
      <c r="C1428" t="s">
        <v>3159</v>
      </c>
      <c r="D1428" t="s">
        <v>256</v>
      </c>
      <c r="E1428">
        <v>1126.00674086</v>
      </c>
      <c r="F1428">
        <v>92.59</v>
      </c>
      <c r="G1428">
        <v>-24.032370580414099</v>
      </c>
      <c r="H1428">
        <v>11.8722840650845</v>
      </c>
      <c r="I1428">
        <v>11.0959104738891</v>
      </c>
      <c r="J1428">
        <v>-6.0127130827693502</v>
      </c>
      <c r="K1428">
        <v>91.966579405234398</v>
      </c>
      <c r="L1428">
        <v>89.077191889664704</v>
      </c>
      <c r="M1428">
        <v>44.618809010394799</v>
      </c>
      <c r="N1428">
        <v>1.01579505555905</v>
      </c>
      <c r="O1428">
        <v>26.363538179069</v>
      </c>
      <c r="P1428">
        <v>36.161764705882298</v>
      </c>
      <c r="Q1428">
        <v>0.13657068687525001</v>
      </c>
    </row>
    <row r="1429" spans="1:17" hidden="1" x14ac:dyDescent="0.3">
      <c r="A1429" t="s">
        <v>3026</v>
      </c>
      <c r="B1429" t="s">
        <v>3027</v>
      </c>
      <c r="C1429" t="s">
        <v>3159</v>
      </c>
      <c r="D1429" t="s">
        <v>420</v>
      </c>
      <c r="E1429">
        <v>1125.933152432</v>
      </c>
      <c r="F1429">
        <v>88.72</v>
      </c>
      <c r="G1429">
        <v>1.7878210242846599</v>
      </c>
      <c r="H1429">
        <v>1.9718924467990698E-3</v>
      </c>
      <c r="I1429">
        <v>52.878097249796497</v>
      </c>
      <c r="J1429">
        <v>-13.5159199289087</v>
      </c>
      <c r="K1429">
        <v>94.887948259806095</v>
      </c>
      <c r="L1429">
        <v>82.697043762626706</v>
      </c>
      <c r="M1429">
        <v>40.791755642859201</v>
      </c>
      <c r="N1429">
        <v>3.0342369243656502</v>
      </c>
      <c r="O1429">
        <v>52.953110910730302</v>
      </c>
      <c r="P1429">
        <v>90.386266094420506</v>
      </c>
      <c r="Q1429">
        <v>7.4644708423424994E-2</v>
      </c>
    </row>
    <row r="1430" spans="1:17" hidden="1" x14ac:dyDescent="0.3">
      <c r="A1430" t="s">
        <v>3028</v>
      </c>
      <c r="B1430" t="s">
        <v>3029</v>
      </c>
      <c r="C1430" t="s">
        <v>3159</v>
      </c>
      <c r="D1430" t="s">
        <v>3030</v>
      </c>
      <c r="E1430">
        <v>1124.5331874200001</v>
      </c>
      <c r="F1430">
        <v>432.8</v>
      </c>
      <c r="G1430">
        <v>46.050125165892602</v>
      </c>
      <c r="H1430">
        <v>31.428294933436799</v>
      </c>
      <c r="I1430">
        <v>66.889336564093995</v>
      </c>
      <c r="J1430">
        <v>11.9256066914295</v>
      </c>
      <c r="K1430">
        <v>381.40458630917601</v>
      </c>
      <c r="L1430">
        <v>319.43051216246198</v>
      </c>
      <c r="M1430">
        <v>65.313470267931294</v>
      </c>
      <c r="N1430">
        <v>0.58874784516533396</v>
      </c>
      <c r="O1430">
        <v>5.7532347504620898</v>
      </c>
      <c r="P1430">
        <v>137.80219780219701</v>
      </c>
      <c r="Q1430">
        <v>0.15158511357121399</v>
      </c>
    </row>
    <row r="1431" spans="1:17" hidden="1" x14ac:dyDescent="0.3">
      <c r="A1431" t="s">
        <v>3031</v>
      </c>
      <c r="B1431" t="s">
        <v>3032</v>
      </c>
      <c r="C1431" t="s">
        <v>3159</v>
      </c>
      <c r="D1431" t="s">
        <v>289</v>
      </c>
      <c r="E1431">
        <v>1123.7463375</v>
      </c>
      <c r="F1431">
        <v>302.55</v>
      </c>
      <c r="G1431">
        <v>160.84333040301101</v>
      </c>
      <c r="H1431">
        <v>2.8715598682188701</v>
      </c>
      <c r="I1431">
        <v>39.058383750909798</v>
      </c>
      <c r="J1431">
        <v>-5.6472678024975798</v>
      </c>
      <c r="K1431">
        <v>327.15947426582397</v>
      </c>
      <c r="L1431">
        <v>267.225625620882</v>
      </c>
      <c r="M1431">
        <v>25.8380023586347</v>
      </c>
      <c r="N1431">
        <v>0.35807976098231797</v>
      </c>
      <c r="O1431">
        <v>36.737729300941901</v>
      </c>
      <c r="P1431">
        <v>203.80775856128901</v>
      </c>
    </row>
    <row r="1432" spans="1:17" hidden="1" x14ac:dyDescent="0.3">
      <c r="A1432" t="s">
        <v>3033</v>
      </c>
      <c r="B1432" t="s">
        <v>3034</v>
      </c>
      <c r="C1432" t="s">
        <v>3159</v>
      </c>
      <c r="D1432" t="s">
        <v>499</v>
      </c>
      <c r="E1432">
        <v>1122.037393458</v>
      </c>
      <c r="F1432">
        <v>180.38</v>
      </c>
      <c r="G1432">
        <v>-33.198786071493899</v>
      </c>
      <c r="H1432">
        <v>-9.7538420610415599</v>
      </c>
      <c r="I1432">
        <v>-5.8604710570007397</v>
      </c>
      <c r="J1432">
        <v>-3.6485427706233802</v>
      </c>
      <c r="K1432">
        <v>203.855199253211</v>
      </c>
      <c r="L1432">
        <v>206.38098358352099</v>
      </c>
      <c r="M1432">
        <v>37.6912218285321</v>
      </c>
      <c r="N1432">
        <v>0.37638272503638298</v>
      </c>
      <c r="O1432">
        <v>46.091584432863897</v>
      </c>
      <c r="P1432">
        <v>12.808005003126899</v>
      </c>
      <c r="Q1432">
        <v>-2.5657966124848001E-2</v>
      </c>
    </row>
    <row r="1433" spans="1:17" hidden="1" x14ac:dyDescent="0.3">
      <c r="A1433" t="s">
        <v>3035</v>
      </c>
      <c r="B1433" t="s">
        <v>3036</v>
      </c>
      <c r="C1433" t="s">
        <v>3159</v>
      </c>
      <c r="D1433" t="s">
        <v>51</v>
      </c>
      <c r="E1433">
        <v>1119.2726080799901</v>
      </c>
      <c r="F1433">
        <v>1811.7</v>
      </c>
      <c r="G1433">
        <v>-29.764188430808101</v>
      </c>
      <c r="H1433">
        <v>-2.9315994282506899</v>
      </c>
      <c r="I1433">
        <v>-22.562748561556099</v>
      </c>
      <c r="J1433">
        <v>0.58034244473750096</v>
      </c>
      <c r="K1433">
        <v>1993.56738650236</v>
      </c>
      <c r="L1433">
        <v>2132.0582045452002</v>
      </c>
      <c r="M1433">
        <v>37.854851779607998</v>
      </c>
      <c r="N1433">
        <v>0.96396927059135795</v>
      </c>
      <c r="O1433">
        <v>55.870177181652501</v>
      </c>
      <c r="P1433">
        <v>6.4234734337827097</v>
      </c>
      <c r="Q1433">
        <v>-3.4281553218684001E-2</v>
      </c>
    </row>
    <row r="1434" spans="1:17" hidden="1" x14ac:dyDescent="0.3">
      <c r="A1434" t="s">
        <v>3037</v>
      </c>
      <c r="B1434" t="s">
        <v>3038</v>
      </c>
      <c r="C1434" t="s">
        <v>3159</v>
      </c>
      <c r="D1434" t="s">
        <v>491</v>
      </c>
      <c r="E1434">
        <v>1117.7706311649999</v>
      </c>
      <c r="F1434">
        <v>1100.3499999999999</v>
      </c>
      <c r="G1434">
        <v>387.64549400796301</v>
      </c>
      <c r="H1434">
        <v>13.7620467175085</v>
      </c>
      <c r="I1434">
        <v>253.529369413349</v>
      </c>
      <c r="J1434">
        <v>7.2044926819159496</v>
      </c>
      <c r="K1434">
        <v>923.52041591620605</v>
      </c>
      <c r="L1434">
        <v>569.83181609316</v>
      </c>
      <c r="M1434">
        <v>59.636401854918503</v>
      </c>
      <c r="N1434">
        <v>0.34491501858308299</v>
      </c>
      <c r="O1434">
        <v>4.4213204889353497</v>
      </c>
      <c r="P1434">
        <v>409.06777700670801</v>
      </c>
      <c r="Q1434">
        <v>0.156986399484947</v>
      </c>
    </row>
    <row r="1435" spans="1:17" hidden="1" x14ac:dyDescent="0.3">
      <c r="A1435" t="s">
        <v>3039</v>
      </c>
      <c r="B1435" t="s">
        <v>3040</v>
      </c>
      <c r="C1435" t="s">
        <v>3159</v>
      </c>
      <c r="D1435" t="s">
        <v>3041</v>
      </c>
      <c r="E1435">
        <v>1116.4206944</v>
      </c>
      <c r="F1435">
        <v>32</v>
      </c>
      <c r="G1435">
        <v>-45.641765033460203</v>
      </c>
      <c r="H1435">
        <v>-9.1173518103451894</v>
      </c>
      <c r="I1435">
        <v>7.0155888603585703</v>
      </c>
      <c r="J1435">
        <v>-12.275653501305801</v>
      </c>
      <c r="K1435">
        <v>35.837962403728298</v>
      </c>
      <c r="L1435">
        <v>34.777681287468901</v>
      </c>
      <c r="M1435">
        <v>24.2558696890171</v>
      </c>
      <c r="N1435">
        <v>0.95024585262453698</v>
      </c>
      <c r="O1435">
        <v>62.5</v>
      </c>
      <c r="P1435">
        <v>23.076923076922998</v>
      </c>
      <c r="Q1435">
        <v>0.13948045890138899</v>
      </c>
    </row>
    <row r="1436" spans="1:17" hidden="1" x14ac:dyDescent="0.3">
      <c r="A1436" t="s">
        <v>3042</v>
      </c>
      <c r="B1436" t="s">
        <v>3043</v>
      </c>
      <c r="C1436" t="s">
        <v>3159</v>
      </c>
      <c r="D1436" t="s">
        <v>979</v>
      </c>
      <c r="E1436">
        <v>1112.8703416000001</v>
      </c>
      <c r="F1436">
        <v>291.8</v>
      </c>
      <c r="G1436">
        <v>-61.972883251370902</v>
      </c>
      <c r="H1436">
        <v>-0.98925320162512698</v>
      </c>
      <c r="I1436">
        <v>-13.280918705882399</v>
      </c>
      <c r="J1436">
        <v>2.2392274361203701</v>
      </c>
      <c r="K1436">
        <v>317.29159249794799</v>
      </c>
      <c r="L1436">
        <v>337.72805419915602</v>
      </c>
      <c r="M1436">
        <v>46.034896891155803</v>
      </c>
      <c r="N1436">
        <v>0.32844404553055701</v>
      </c>
      <c r="O1436">
        <v>83.618917066483803</v>
      </c>
      <c r="P1436">
        <v>7.2794117647058698</v>
      </c>
      <c r="Q1436">
        <v>5.7842742723174002E-2</v>
      </c>
    </row>
    <row r="1437" spans="1:17" hidden="1" x14ac:dyDescent="0.3">
      <c r="A1437" t="s">
        <v>3044</v>
      </c>
      <c r="B1437" t="s">
        <v>3045</v>
      </c>
      <c r="C1437" t="s">
        <v>3159</v>
      </c>
      <c r="D1437" t="s">
        <v>64</v>
      </c>
      <c r="E1437">
        <v>1112.6142401459999</v>
      </c>
      <c r="F1437">
        <v>156.27000000000001</v>
      </c>
      <c r="G1437">
        <v>-63.645029196420197</v>
      </c>
      <c r="H1437">
        <v>-6.6475583673426497</v>
      </c>
      <c r="I1437">
        <v>-34.719276122219803</v>
      </c>
      <c r="J1437">
        <v>-3.2635308216969801</v>
      </c>
      <c r="K1437">
        <v>183.89310794207199</v>
      </c>
      <c r="M1437">
        <v>32.652602978787399</v>
      </c>
      <c r="N1437">
        <v>0.97312809708672998</v>
      </c>
      <c r="O1437">
        <v>89.767709733154106</v>
      </c>
      <c r="P1437">
        <v>2.4318300996329199</v>
      </c>
    </row>
    <row r="1438" spans="1:17" hidden="1" x14ac:dyDescent="0.3">
      <c r="A1438" t="s">
        <v>3046</v>
      </c>
      <c r="B1438" t="s">
        <v>3047</v>
      </c>
      <c r="C1438" t="s">
        <v>3159</v>
      </c>
      <c r="D1438" t="s">
        <v>757</v>
      </c>
      <c r="E1438">
        <v>1110.4993019999999</v>
      </c>
      <c r="F1438">
        <v>220</v>
      </c>
      <c r="G1438">
        <v>-37.031250135816599</v>
      </c>
      <c r="H1438">
        <v>-1.6067858395172501</v>
      </c>
      <c r="I1438">
        <v>-24.5408085142464</v>
      </c>
      <c r="J1438">
        <v>2.8190278708108898</v>
      </c>
      <c r="K1438">
        <v>231.46909962315101</v>
      </c>
      <c r="M1438">
        <v>54.791534279415202</v>
      </c>
      <c r="N1438">
        <v>1.15221642613512</v>
      </c>
      <c r="O1438">
        <v>45.772727272727202</v>
      </c>
      <c r="P1438">
        <v>12.8205128205128</v>
      </c>
    </row>
    <row r="1439" spans="1:17" hidden="1" x14ac:dyDescent="0.3">
      <c r="A1439" t="s">
        <v>3048</v>
      </c>
      <c r="B1439" t="s">
        <v>3049</v>
      </c>
      <c r="C1439" t="s">
        <v>3159</v>
      </c>
      <c r="D1439" t="s">
        <v>448</v>
      </c>
      <c r="E1439">
        <v>1103.312998935</v>
      </c>
      <c r="F1439">
        <v>389.55</v>
      </c>
      <c r="G1439">
        <v>29.7950454120157</v>
      </c>
      <c r="H1439">
        <v>12.390029440406099</v>
      </c>
      <c r="I1439">
        <v>48.6423310206373</v>
      </c>
      <c r="J1439">
        <v>-1.065147220377</v>
      </c>
      <c r="K1439">
        <v>368.713873166143</v>
      </c>
      <c r="L1439">
        <v>313.22433486063198</v>
      </c>
      <c r="M1439">
        <v>48.945841034282097</v>
      </c>
      <c r="N1439">
        <v>0.88701219481097504</v>
      </c>
      <c r="O1439">
        <v>8.8435374149659705</v>
      </c>
      <c r="P1439">
        <v>105.947660586835</v>
      </c>
      <c r="Q1439">
        <v>0.11002574180976001</v>
      </c>
    </row>
    <row r="1440" spans="1:17" hidden="1" x14ac:dyDescent="0.3">
      <c r="A1440" t="s">
        <v>3050</v>
      </c>
      <c r="B1440" t="s">
        <v>3051</v>
      </c>
      <c r="C1440" t="s">
        <v>3159</v>
      </c>
      <c r="D1440" t="s">
        <v>420</v>
      </c>
      <c r="E1440">
        <v>1103.075116</v>
      </c>
      <c r="F1440">
        <v>107.47</v>
      </c>
      <c r="G1440">
        <v>27.288466482907101</v>
      </c>
      <c r="H1440">
        <v>2.28877184110081</v>
      </c>
      <c r="I1440">
        <v>54.6142962315921</v>
      </c>
      <c r="J1440">
        <v>5.4851078539744504</v>
      </c>
      <c r="K1440">
        <v>103.740492442278</v>
      </c>
      <c r="L1440">
        <v>85.942334066235006</v>
      </c>
      <c r="M1440">
        <v>56.682088747917597</v>
      </c>
      <c r="N1440">
        <v>0.28068550352368299</v>
      </c>
      <c r="O1440">
        <v>16.125430352656501</v>
      </c>
      <c r="P1440">
        <v>118.434959349593</v>
      </c>
      <c r="Q1440">
        <v>0.11475995493011899</v>
      </c>
    </row>
    <row r="1441" spans="1:17" hidden="1" x14ac:dyDescent="0.3">
      <c r="A1441" t="s">
        <v>3052</v>
      </c>
      <c r="B1441" t="s">
        <v>3053</v>
      </c>
      <c r="C1441" t="s">
        <v>3159</v>
      </c>
      <c r="D1441" t="s">
        <v>21</v>
      </c>
      <c r="E1441">
        <v>1099.6016787599999</v>
      </c>
      <c r="F1441">
        <v>588.45000000000005</v>
      </c>
      <c r="G1441">
        <v>97.495244039803794</v>
      </c>
      <c r="H1441">
        <v>35.499071691872103</v>
      </c>
      <c r="I1441">
        <v>145.01913301342901</v>
      </c>
      <c r="J1441">
        <v>12.343501428271599</v>
      </c>
      <c r="K1441">
        <v>471.76162711886599</v>
      </c>
      <c r="L1441">
        <v>364.326806178428</v>
      </c>
      <c r="M1441">
        <v>74.134463441832906</v>
      </c>
      <c r="N1441">
        <v>0.93674335318618795</v>
      </c>
      <c r="O1441">
        <v>2.1327215566318198</v>
      </c>
      <c r="P1441">
        <v>173.57043235704299</v>
      </c>
    </row>
    <row r="1442" spans="1:17" hidden="1" x14ac:dyDescent="0.3">
      <c r="A1442" t="s">
        <v>3054</v>
      </c>
      <c r="B1442" t="s">
        <v>3055</v>
      </c>
      <c r="C1442" t="s">
        <v>3159</v>
      </c>
      <c r="D1442" t="s">
        <v>80</v>
      </c>
      <c r="E1442">
        <v>1096.3955453200001</v>
      </c>
      <c r="F1442">
        <v>430</v>
      </c>
      <c r="G1442">
        <v>32.279921842355002</v>
      </c>
      <c r="H1442">
        <v>1.68604010800976</v>
      </c>
      <c r="I1442">
        <v>-2.02853507419232</v>
      </c>
      <c r="J1442">
        <v>1.4835014282716401</v>
      </c>
      <c r="K1442">
        <v>451.24486378000501</v>
      </c>
      <c r="L1442">
        <v>461.016570310774</v>
      </c>
      <c r="M1442">
        <v>61.793996373553803</v>
      </c>
      <c r="N1442">
        <v>1.1158494315430201</v>
      </c>
      <c r="O1442">
        <v>65.116279069767401</v>
      </c>
      <c r="P1442">
        <v>80.672268907562994</v>
      </c>
      <c r="Q1442">
        <v>0.139038687361485</v>
      </c>
    </row>
    <row r="1443" spans="1:17" hidden="1" x14ac:dyDescent="0.3">
      <c r="A1443" t="s">
        <v>3056</v>
      </c>
      <c r="B1443" t="s">
        <v>3057</v>
      </c>
      <c r="C1443" t="s">
        <v>3159</v>
      </c>
      <c r="D1443" t="s">
        <v>499</v>
      </c>
      <c r="E1443">
        <v>1093.3990987530001</v>
      </c>
      <c r="F1443">
        <v>63.57</v>
      </c>
      <c r="G1443">
        <v>-24.441156698705498</v>
      </c>
      <c r="H1443">
        <v>-2.6069623045727699</v>
      </c>
      <c r="I1443">
        <v>-23.398485305893299</v>
      </c>
      <c r="J1443">
        <v>-0.73365067528821803</v>
      </c>
      <c r="K1443">
        <v>71.112754398090402</v>
      </c>
      <c r="L1443">
        <v>78.056897355062702</v>
      </c>
      <c r="M1443">
        <v>48.985044757517002</v>
      </c>
      <c r="N1443">
        <v>0.81339429506556604</v>
      </c>
      <c r="O1443">
        <v>65.093597608934999</v>
      </c>
      <c r="P1443">
        <v>13.6193029490616</v>
      </c>
      <c r="Q1443">
        <v>-7.9025782218653001E-2</v>
      </c>
    </row>
    <row r="1444" spans="1:17" hidden="1" x14ac:dyDescent="0.3">
      <c r="A1444" t="s">
        <v>3058</v>
      </c>
      <c r="B1444" t="s">
        <v>3059</v>
      </c>
      <c r="C1444" t="s">
        <v>3159</v>
      </c>
      <c r="D1444" t="s">
        <v>574</v>
      </c>
      <c r="E1444">
        <v>1093.019650086</v>
      </c>
      <c r="F1444">
        <v>41.86</v>
      </c>
      <c r="G1444">
        <v>-38.982617729151599</v>
      </c>
      <c r="H1444">
        <v>3.9847803251822902</v>
      </c>
      <c r="I1444">
        <v>-3.3715578682515601</v>
      </c>
      <c r="J1444">
        <v>4.6969034901273199</v>
      </c>
      <c r="K1444">
        <v>43.011221414756101</v>
      </c>
      <c r="L1444">
        <v>45.940175208923201</v>
      </c>
      <c r="M1444">
        <v>64.442389555907695</v>
      </c>
      <c r="N1444">
        <v>0.16449114332940701</v>
      </c>
      <c r="O1444">
        <v>60.296225513616797</v>
      </c>
      <c r="P1444">
        <v>15</v>
      </c>
      <c r="Q1444">
        <v>-2.915901352025E-2</v>
      </c>
    </row>
    <row r="1445" spans="1:17" hidden="1" x14ac:dyDescent="0.3">
      <c r="A1445" t="s">
        <v>3060</v>
      </c>
      <c r="B1445" t="s">
        <v>3061</v>
      </c>
      <c r="C1445" t="s">
        <v>3159</v>
      </c>
      <c r="D1445" t="s">
        <v>3062</v>
      </c>
      <c r="E1445">
        <v>1092.5928494549901</v>
      </c>
      <c r="F1445">
        <v>1054.8499999999999</v>
      </c>
      <c r="G1445">
        <v>187.47038572657701</v>
      </c>
      <c r="H1445">
        <v>14.359560000814</v>
      </c>
      <c r="I1445">
        <v>106.529533461125</v>
      </c>
      <c r="J1445">
        <v>-5.2928211466372304</v>
      </c>
      <c r="K1445">
        <v>968.70550357833497</v>
      </c>
      <c r="L1445">
        <v>748.38884873164795</v>
      </c>
      <c r="M1445">
        <v>49.0036369717212</v>
      </c>
      <c r="N1445">
        <v>0.79034540158135602</v>
      </c>
      <c r="O1445">
        <v>6.9346352561975699</v>
      </c>
      <c r="P1445">
        <v>202.85673270169301</v>
      </c>
    </row>
    <row r="1446" spans="1:17" hidden="1" x14ac:dyDescent="0.3">
      <c r="A1446" t="s">
        <v>3063</v>
      </c>
      <c r="B1446" t="s">
        <v>3064</v>
      </c>
      <c r="C1446" t="s">
        <v>3159</v>
      </c>
      <c r="D1446" t="s">
        <v>262</v>
      </c>
      <c r="E1446">
        <v>1088.6701735250001</v>
      </c>
      <c r="F1446">
        <v>933.35</v>
      </c>
      <c r="G1446">
        <v>10.997974147501001</v>
      </c>
      <c r="H1446">
        <v>4.8038293208953098</v>
      </c>
      <c r="I1446">
        <v>-7.9874505766746404</v>
      </c>
      <c r="J1446">
        <v>-5.5661048709409497</v>
      </c>
      <c r="K1446">
        <v>949.21495857737204</v>
      </c>
      <c r="L1446">
        <v>931.509611716878</v>
      </c>
      <c r="M1446">
        <v>50.447688456903698</v>
      </c>
      <c r="N1446">
        <v>0.56506323509063205</v>
      </c>
      <c r="O1446">
        <v>19.9925001339261</v>
      </c>
      <c r="P1446">
        <v>32.108987968860497</v>
      </c>
      <c r="Q1446">
        <v>6.6862463500234004E-2</v>
      </c>
    </row>
    <row r="1447" spans="1:17" hidden="1" x14ac:dyDescent="0.3">
      <c r="A1447" t="s">
        <v>3065</v>
      </c>
      <c r="B1447" t="s">
        <v>3066</v>
      </c>
      <c r="C1447" t="s">
        <v>3159</v>
      </c>
      <c r="D1447" t="s">
        <v>221</v>
      </c>
      <c r="E1447">
        <v>1087.1547499999999</v>
      </c>
      <c r="F1447">
        <v>100.43</v>
      </c>
      <c r="G1447">
        <v>-27.150239808266601</v>
      </c>
      <c r="H1447">
        <v>18.715159087063999</v>
      </c>
      <c r="I1447">
        <v>-7.9153612870549797</v>
      </c>
      <c r="J1447">
        <v>10.158087063630701</v>
      </c>
      <c r="K1447">
        <v>96.896366395897701</v>
      </c>
      <c r="L1447">
        <v>104.47486171803099</v>
      </c>
      <c r="M1447">
        <v>68.798737671021101</v>
      </c>
      <c r="N1447">
        <v>0.87211006487791298</v>
      </c>
      <c r="O1447">
        <v>43.383451160011901</v>
      </c>
      <c r="P1447">
        <v>18.152941176470499</v>
      </c>
      <c r="Q1447">
        <v>2.9173840012417001E-2</v>
      </c>
    </row>
    <row r="1448" spans="1:17" hidden="1" x14ac:dyDescent="0.3">
      <c r="A1448" t="s">
        <v>3067</v>
      </c>
      <c r="B1448" t="s">
        <v>3068</v>
      </c>
      <c r="C1448" t="s">
        <v>3159</v>
      </c>
      <c r="D1448" t="s">
        <v>136</v>
      </c>
      <c r="E1448">
        <v>1082.5892924</v>
      </c>
      <c r="F1448">
        <v>55.1</v>
      </c>
      <c r="G1448">
        <v>203.41015198369499</v>
      </c>
      <c r="H1448">
        <v>20.018727383402801</v>
      </c>
      <c r="I1448">
        <v>52.5868863228037</v>
      </c>
      <c r="J1448">
        <v>-6.8024634840090599</v>
      </c>
      <c r="K1448">
        <v>52.723039057769903</v>
      </c>
      <c r="L1448">
        <v>42.747965927637502</v>
      </c>
      <c r="M1448">
        <v>52.0643315780584</v>
      </c>
      <c r="N1448">
        <v>0.46666026592813198</v>
      </c>
      <c r="O1448">
        <v>15.9709618874773</v>
      </c>
      <c r="P1448">
        <v>230.23673958645401</v>
      </c>
      <c r="Q1448">
        <v>0.26497575291627101</v>
      </c>
    </row>
    <row r="1449" spans="1:17" hidden="1" x14ac:dyDescent="0.3">
      <c r="A1449" t="s">
        <v>3069</v>
      </c>
      <c r="B1449" t="s">
        <v>3070</v>
      </c>
      <c r="C1449" t="s">
        <v>3159</v>
      </c>
      <c r="D1449" t="s">
        <v>221</v>
      </c>
      <c r="E1449">
        <v>1081.5</v>
      </c>
      <c r="F1449">
        <v>108.15</v>
      </c>
      <c r="G1449">
        <v>21.181976700995701</v>
      </c>
      <c r="H1449">
        <v>-7.3767928807137002</v>
      </c>
      <c r="I1449">
        <v>27.8109090022887</v>
      </c>
      <c r="J1449">
        <v>6.5252327832878603</v>
      </c>
      <c r="K1449">
        <v>119.092279575166</v>
      </c>
      <c r="L1449">
        <v>103.067887119426</v>
      </c>
      <c r="M1449">
        <v>39.032802377889702</v>
      </c>
      <c r="N1449">
        <v>0.50959712078498098</v>
      </c>
      <c r="O1449">
        <v>34.720295885344399</v>
      </c>
      <c r="P1449">
        <v>52.002810962754701</v>
      </c>
      <c r="Q1449">
        <v>7.2264294544946997E-2</v>
      </c>
    </row>
    <row r="1450" spans="1:17" hidden="1" x14ac:dyDescent="0.3">
      <c r="A1450" t="s">
        <v>3071</v>
      </c>
      <c r="B1450" t="s">
        <v>3072</v>
      </c>
      <c r="C1450" t="s">
        <v>3159</v>
      </c>
      <c r="D1450" t="s">
        <v>221</v>
      </c>
      <c r="E1450">
        <v>1080.2861137150001</v>
      </c>
      <c r="F1450">
        <v>680.95</v>
      </c>
      <c r="G1450">
        <v>36.953588153526802</v>
      </c>
      <c r="H1450">
        <v>-0.67134564784215001</v>
      </c>
      <c r="I1450">
        <v>-27.465194568911901</v>
      </c>
      <c r="J1450">
        <v>5.34710754409197</v>
      </c>
      <c r="K1450">
        <v>710.05689334578904</v>
      </c>
      <c r="L1450">
        <v>732.825092243987</v>
      </c>
      <c r="M1450">
        <v>62.126901091267797</v>
      </c>
      <c r="N1450">
        <v>0.42775639874881</v>
      </c>
      <c r="O1450">
        <v>60.738673911447201</v>
      </c>
      <c r="P1450">
        <v>71.653642551046104</v>
      </c>
      <c r="Q1450">
        <v>9.3608514257813996E-2</v>
      </c>
    </row>
    <row r="1451" spans="1:17" hidden="1" x14ac:dyDescent="0.3">
      <c r="A1451" t="s">
        <v>3073</v>
      </c>
      <c r="B1451" t="s">
        <v>3074</v>
      </c>
      <c r="C1451" t="s">
        <v>3159</v>
      </c>
      <c r="D1451" t="s">
        <v>499</v>
      </c>
      <c r="E1451">
        <v>1079.3860999999999</v>
      </c>
      <c r="F1451">
        <v>97.68</v>
      </c>
      <c r="G1451">
        <v>-21.116640234362801</v>
      </c>
      <c r="H1451">
        <v>0.41282460562509998</v>
      </c>
      <c r="I1451">
        <v>28.1446222629998</v>
      </c>
      <c r="J1451">
        <v>-1.27754640771923</v>
      </c>
      <c r="K1451">
        <v>92.926345940400694</v>
      </c>
      <c r="L1451">
        <v>85.050360378832494</v>
      </c>
      <c r="M1451">
        <v>51.796095986206602</v>
      </c>
      <c r="N1451">
        <v>0.577917762446302</v>
      </c>
      <c r="O1451">
        <v>28.675266175266099</v>
      </c>
      <c r="P1451">
        <v>48</v>
      </c>
      <c r="Q1451">
        <v>1.478613035235E-2</v>
      </c>
    </row>
    <row r="1452" spans="1:17" hidden="1" x14ac:dyDescent="0.3">
      <c r="A1452" t="s">
        <v>3075</v>
      </c>
      <c r="B1452" t="s">
        <v>3076</v>
      </c>
      <c r="C1452" t="s">
        <v>3159</v>
      </c>
      <c r="D1452" t="s">
        <v>391</v>
      </c>
      <c r="E1452">
        <v>1076.60876136</v>
      </c>
      <c r="F1452">
        <v>770.55</v>
      </c>
      <c r="G1452">
        <v>-12.335964897331101</v>
      </c>
      <c r="H1452">
        <v>16.871139229184401</v>
      </c>
      <c r="I1452">
        <v>-5.5991271121826998</v>
      </c>
      <c r="J1452">
        <v>16.123996149701799</v>
      </c>
      <c r="K1452">
        <v>713.78300298875797</v>
      </c>
      <c r="M1452">
        <v>75.927462909974594</v>
      </c>
      <c r="N1452">
        <v>1.6513826419137201</v>
      </c>
      <c r="O1452">
        <v>32.626046330543097</v>
      </c>
      <c r="P1452">
        <v>22.708814396050599</v>
      </c>
    </row>
    <row r="1453" spans="1:17" hidden="1" x14ac:dyDescent="0.3">
      <c r="A1453" t="s">
        <v>3077</v>
      </c>
      <c r="B1453" t="s">
        <v>3078</v>
      </c>
      <c r="C1453" t="s">
        <v>3159</v>
      </c>
      <c r="D1453" t="s">
        <v>80</v>
      </c>
      <c r="E1453">
        <v>1074.8843625</v>
      </c>
      <c r="F1453">
        <v>2547</v>
      </c>
      <c r="G1453">
        <v>75.710960312789098</v>
      </c>
      <c r="H1453">
        <v>-1.9811147883143001</v>
      </c>
      <c r="I1453">
        <v>-5.0468025755679502</v>
      </c>
      <c r="J1453">
        <v>2.5584100460772201</v>
      </c>
      <c r="K1453">
        <v>2556.9302388691899</v>
      </c>
      <c r="L1453">
        <v>2354.2991595128901</v>
      </c>
      <c r="M1453">
        <v>61.143134070742597</v>
      </c>
      <c r="N1453">
        <v>0.60119180107453896</v>
      </c>
      <c r="O1453">
        <v>39.301138594424799</v>
      </c>
      <c r="P1453">
        <v>128.04190169218299</v>
      </c>
      <c r="Q1453">
        <v>0.106689421443817</v>
      </c>
    </row>
    <row r="1454" spans="1:17" hidden="1" x14ac:dyDescent="0.3">
      <c r="A1454" t="s">
        <v>3079</v>
      </c>
      <c r="B1454" t="s">
        <v>3080</v>
      </c>
      <c r="C1454" t="s">
        <v>3159</v>
      </c>
      <c r="D1454" t="s">
        <v>398</v>
      </c>
      <c r="E1454">
        <v>1073.025234</v>
      </c>
      <c r="F1454">
        <v>154.29</v>
      </c>
      <c r="G1454">
        <v>-18.660436070564401</v>
      </c>
      <c r="H1454">
        <v>11.048811806829599</v>
      </c>
      <c r="I1454">
        <v>-1.6911966275971899</v>
      </c>
      <c r="J1454">
        <v>3.3621899528618102</v>
      </c>
      <c r="K1454">
        <v>159.17561938126201</v>
      </c>
      <c r="L1454">
        <v>160.59792214929701</v>
      </c>
      <c r="M1454">
        <v>56.662064193747199</v>
      </c>
      <c r="N1454">
        <v>0.18956094132721699</v>
      </c>
      <c r="O1454">
        <v>26.709443256205802</v>
      </c>
      <c r="P1454">
        <v>17.286202964652102</v>
      </c>
      <c r="Q1454">
        <v>7.8325544218409999E-3</v>
      </c>
    </row>
    <row r="1455" spans="1:17" hidden="1" x14ac:dyDescent="0.3">
      <c r="A1455" t="s">
        <v>3081</v>
      </c>
      <c r="B1455" t="s">
        <v>3082</v>
      </c>
      <c r="C1455" t="s">
        <v>3159</v>
      </c>
      <c r="D1455" t="s">
        <v>259</v>
      </c>
      <c r="E1455">
        <v>1068.6013977600001</v>
      </c>
      <c r="F1455">
        <v>667.2</v>
      </c>
      <c r="G1455">
        <v>-16.457557035122701</v>
      </c>
      <c r="H1455">
        <v>4.2295466432773701</v>
      </c>
      <c r="I1455">
        <v>18.753385693707099</v>
      </c>
      <c r="J1455">
        <v>-2.5864014843497101</v>
      </c>
      <c r="K1455">
        <v>624.08588583651101</v>
      </c>
      <c r="L1455">
        <v>577.75108065722804</v>
      </c>
      <c r="M1455">
        <v>63.741860501642897</v>
      </c>
      <c r="N1455">
        <v>1.2138578465484999</v>
      </c>
      <c r="O1455">
        <v>14.2086330935251</v>
      </c>
      <c r="P1455">
        <v>66.384039900249306</v>
      </c>
    </row>
    <row r="1456" spans="1:17" hidden="1" x14ac:dyDescent="0.3">
      <c r="A1456" t="s">
        <v>3083</v>
      </c>
      <c r="B1456" t="s">
        <v>3084</v>
      </c>
      <c r="C1456" t="s">
        <v>3159</v>
      </c>
      <c r="D1456" t="s">
        <v>491</v>
      </c>
      <c r="E1456">
        <v>1066.942797791</v>
      </c>
      <c r="F1456">
        <v>204.23</v>
      </c>
      <c r="G1456">
        <v>60.101701213317199</v>
      </c>
      <c r="H1456">
        <v>3.4960596298746598</v>
      </c>
      <c r="I1456">
        <v>43.3493976149188</v>
      </c>
      <c r="J1456">
        <v>-3.75110295685705</v>
      </c>
      <c r="K1456">
        <v>202.48476065328799</v>
      </c>
      <c r="L1456">
        <v>171.55200477220299</v>
      </c>
      <c r="M1456">
        <v>45.804435372102702</v>
      </c>
      <c r="N1456">
        <v>0.82439696488012904</v>
      </c>
      <c r="O1456">
        <v>15.898741614845999</v>
      </c>
      <c r="P1456">
        <v>103.619142572283</v>
      </c>
      <c r="Q1456">
        <v>6.7476362554781996E-2</v>
      </c>
    </row>
    <row r="1457" spans="1:17" hidden="1" x14ac:dyDescent="0.3">
      <c r="A1457" t="s">
        <v>3085</v>
      </c>
      <c r="B1457" t="s">
        <v>3086</v>
      </c>
      <c r="C1457" t="s">
        <v>3159</v>
      </c>
      <c r="D1457" t="s">
        <v>3087</v>
      </c>
      <c r="E1457">
        <v>1064.5781999999999</v>
      </c>
      <c r="F1457">
        <v>525.79999999999995</v>
      </c>
      <c r="G1457">
        <v>237.453235204397</v>
      </c>
      <c r="H1457">
        <v>8.3257816667264901</v>
      </c>
      <c r="I1457">
        <v>51.912333995057203</v>
      </c>
      <c r="J1457">
        <v>1.2535014282716399</v>
      </c>
      <c r="K1457">
        <v>496.58898522594097</v>
      </c>
      <c r="L1457">
        <v>399.96682878831399</v>
      </c>
      <c r="M1457">
        <v>67.103913462010397</v>
      </c>
      <c r="N1457">
        <v>1.0174878164745</v>
      </c>
      <c r="O1457">
        <v>27.405857740585699</v>
      </c>
      <c r="P1457">
        <v>275.57142857142799</v>
      </c>
    </row>
    <row r="1458" spans="1:17" hidden="1" x14ac:dyDescent="0.3">
      <c r="A1458" t="s">
        <v>3088</v>
      </c>
      <c r="B1458" t="s">
        <v>3089</v>
      </c>
      <c r="C1458" t="s">
        <v>3159</v>
      </c>
      <c r="D1458" t="s">
        <v>2722</v>
      </c>
      <c r="E1458">
        <v>1062.2595792</v>
      </c>
      <c r="F1458">
        <v>1686</v>
      </c>
      <c r="G1458">
        <v>142.200385952136</v>
      </c>
      <c r="H1458">
        <v>6.0912155496315599</v>
      </c>
      <c r="I1458">
        <v>136.61557211887799</v>
      </c>
      <c r="J1458">
        <v>-2.4948957842719</v>
      </c>
      <c r="K1458">
        <v>1680.3266508337199</v>
      </c>
      <c r="L1458">
        <v>1292.2053289151299</v>
      </c>
      <c r="M1458">
        <v>44.845653103901697</v>
      </c>
      <c r="N1458">
        <v>0.51665304707426296</v>
      </c>
      <c r="O1458">
        <v>22.304270462633401</v>
      </c>
      <c r="P1458">
        <v>213.38289962825201</v>
      </c>
      <c r="Q1458">
        <v>0.23240433406762301</v>
      </c>
    </row>
    <row r="1459" spans="1:17" hidden="1" x14ac:dyDescent="0.3">
      <c r="A1459" t="s">
        <v>3090</v>
      </c>
      <c r="B1459" t="s">
        <v>3091</v>
      </c>
      <c r="C1459" t="s">
        <v>3159</v>
      </c>
      <c r="D1459" t="s">
        <v>51</v>
      </c>
      <c r="E1459">
        <v>1058.1332250400001</v>
      </c>
      <c r="F1459">
        <v>364.9</v>
      </c>
      <c r="G1459">
        <v>105.895192632529</v>
      </c>
      <c r="H1459">
        <v>27.238460122989899</v>
      </c>
      <c r="I1459">
        <v>124.797883958117</v>
      </c>
      <c r="J1459">
        <v>5.7625137739506496</v>
      </c>
      <c r="K1459">
        <v>313.98926013371897</v>
      </c>
      <c r="L1459">
        <v>247.66391963161001</v>
      </c>
      <c r="M1459">
        <v>65.292204860171694</v>
      </c>
      <c r="N1459">
        <v>2.0233803238930901</v>
      </c>
      <c r="O1459">
        <v>9.50945464510826</v>
      </c>
      <c r="P1459">
        <v>151.655172413793</v>
      </c>
      <c r="Q1459">
        <v>1.6628591657974E-2</v>
      </c>
    </row>
    <row r="1460" spans="1:17" hidden="1" x14ac:dyDescent="0.3">
      <c r="A1460" t="s">
        <v>3092</v>
      </c>
      <c r="B1460" t="s">
        <v>3093</v>
      </c>
      <c r="C1460" t="s">
        <v>3159</v>
      </c>
      <c r="D1460" t="s">
        <v>120</v>
      </c>
      <c r="E1460">
        <v>1056.5114748999999</v>
      </c>
      <c r="F1460">
        <v>220.45</v>
      </c>
      <c r="G1460">
        <v>22.616719953135298</v>
      </c>
      <c r="H1460">
        <v>8.27568810735157</v>
      </c>
      <c r="I1460">
        <v>38.713173826743102</v>
      </c>
      <c r="J1460">
        <v>3.1747423041840501</v>
      </c>
      <c r="K1460">
        <v>219.89090354390001</v>
      </c>
      <c r="L1460">
        <v>200.636742598419</v>
      </c>
      <c r="M1460">
        <v>62.340164639617399</v>
      </c>
      <c r="N1460">
        <v>0.374206981617276</v>
      </c>
      <c r="O1460">
        <v>27.9201633023361</v>
      </c>
      <c r="P1460">
        <v>70.494972931167794</v>
      </c>
    </row>
    <row r="1461" spans="1:17" hidden="1" x14ac:dyDescent="0.3">
      <c r="A1461" t="s">
        <v>3094</v>
      </c>
      <c r="B1461" t="s">
        <v>3095</v>
      </c>
      <c r="C1461" t="s">
        <v>3159</v>
      </c>
      <c r="D1461" t="s">
        <v>259</v>
      </c>
      <c r="E1461">
        <v>1054.87771608</v>
      </c>
      <c r="F1461">
        <v>244.35</v>
      </c>
      <c r="G1461">
        <v>50.126174355590599</v>
      </c>
      <c r="H1461">
        <v>-5.4864267584149999</v>
      </c>
      <c r="I1461">
        <v>-14.5985417032913</v>
      </c>
      <c r="J1461">
        <v>-3.3111712028792302</v>
      </c>
      <c r="K1461">
        <v>257.66394972376702</v>
      </c>
      <c r="L1461">
        <v>248.398254841186</v>
      </c>
      <c r="M1461">
        <v>42.623457886166896</v>
      </c>
      <c r="N1461">
        <v>0.73861091230534603</v>
      </c>
      <c r="O1461">
        <v>38.326171475342697</v>
      </c>
      <c r="P1461">
        <v>77.773735903965004</v>
      </c>
      <c r="Q1461">
        <v>9.1259643211006006E-2</v>
      </c>
    </row>
    <row r="1462" spans="1:17" hidden="1" x14ac:dyDescent="0.3">
      <c r="A1462" t="s">
        <v>3096</v>
      </c>
      <c r="B1462" t="s">
        <v>3097</v>
      </c>
      <c r="C1462" t="s">
        <v>3159</v>
      </c>
      <c r="D1462" t="s">
        <v>51</v>
      </c>
      <c r="E1462">
        <v>1053.043264125</v>
      </c>
      <c r="F1462">
        <v>218.25</v>
      </c>
      <c r="G1462">
        <v>-34.552590830005798</v>
      </c>
      <c r="H1462">
        <v>-20.3222031478075</v>
      </c>
      <c r="I1462">
        <v>-10.893475154319701</v>
      </c>
      <c r="J1462">
        <v>5.33919701721977</v>
      </c>
      <c r="K1462">
        <v>274.81712193324302</v>
      </c>
      <c r="L1462">
        <v>269.86323714341</v>
      </c>
      <c r="M1462">
        <v>33.714080559119203</v>
      </c>
      <c r="N1462">
        <v>0.87622192427901002</v>
      </c>
      <c r="O1462">
        <v>69.392898052691805</v>
      </c>
      <c r="P1462">
        <v>10.2272727272727</v>
      </c>
      <c r="Q1462">
        <v>-2.6055786013250998E-2</v>
      </c>
    </row>
    <row r="1463" spans="1:17" hidden="1" x14ac:dyDescent="0.3">
      <c r="A1463" t="s">
        <v>3098</v>
      </c>
      <c r="B1463" t="s">
        <v>3099</v>
      </c>
      <c r="C1463" t="s">
        <v>3159</v>
      </c>
      <c r="D1463" t="s">
        <v>249</v>
      </c>
      <c r="E1463">
        <v>1051.4944800000001</v>
      </c>
      <c r="F1463">
        <v>566.04999999999995</v>
      </c>
      <c r="G1463">
        <v>5.3144059885002601</v>
      </c>
      <c r="H1463">
        <v>7.0916359038125902</v>
      </c>
      <c r="I1463">
        <v>17.866839288226199</v>
      </c>
      <c r="J1463">
        <v>1.4949271474839001</v>
      </c>
      <c r="K1463">
        <v>560.04107177611797</v>
      </c>
      <c r="L1463">
        <v>507.54725734135599</v>
      </c>
      <c r="M1463">
        <v>52.837164586076597</v>
      </c>
      <c r="N1463">
        <v>0.31453178427488798</v>
      </c>
      <c r="O1463">
        <v>22.056355445632001</v>
      </c>
      <c r="P1463">
        <v>36.331888246628097</v>
      </c>
    </row>
    <row r="1464" spans="1:17" hidden="1" x14ac:dyDescent="0.3">
      <c r="A1464" t="s">
        <v>3100</v>
      </c>
      <c r="B1464" t="s">
        <v>3101</v>
      </c>
      <c r="C1464" t="s">
        <v>3159</v>
      </c>
      <c r="D1464" t="s">
        <v>249</v>
      </c>
      <c r="E1464">
        <v>1048.8344431999999</v>
      </c>
      <c r="F1464">
        <v>430.4</v>
      </c>
      <c r="G1464">
        <v>-13.7691683792149</v>
      </c>
      <c r="H1464">
        <v>14.095672502065201</v>
      </c>
      <c r="I1464">
        <v>2.2368946209348501</v>
      </c>
      <c r="J1464">
        <v>-9.3933139047394698E-2</v>
      </c>
      <c r="K1464">
        <v>424.65336049454299</v>
      </c>
      <c r="L1464">
        <v>429.03981942535302</v>
      </c>
      <c r="M1464">
        <v>52.1941817772828</v>
      </c>
      <c r="N1464">
        <v>0.299334369123327</v>
      </c>
      <c r="O1464">
        <v>18.866171003717401</v>
      </c>
      <c r="P1464">
        <v>19.010092630996802</v>
      </c>
      <c r="Q1464">
        <v>-1.2836537748326E-2</v>
      </c>
    </row>
    <row r="1465" spans="1:17" hidden="1" x14ac:dyDescent="0.3">
      <c r="A1465" t="s">
        <v>3102</v>
      </c>
      <c r="B1465" t="s">
        <v>3103</v>
      </c>
      <c r="C1465" t="s">
        <v>3159</v>
      </c>
      <c r="D1465" t="s">
        <v>224</v>
      </c>
      <c r="E1465">
        <v>1048.8074999999999</v>
      </c>
      <c r="F1465">
        <v>8080</v>
      </c>
      <c r="G1465">
        <v>-5.5503025525312699</v>
      </c>
      <c r="H1465">
        <v>1.95016954328821</v>
      </c>
      <c r="I1465">
        <v>-12.853991925088501</v>
      </c>
      <c r="J1465">
        <v>-3.92986624403642</v>
      </c>
      <c r="K1465">
        <v>8222.7937861528208</v>
      </c>
      <c r="L1465">
        <v>8127.7480125245902</v>
      </c>
      <c r="M1465">
        <v>40.165526843920098</v>
      </c>
      <c r="N1465">
        <v>0.54129353233830801</v>
      </c>
      <c r="O1465">
        <v>24.393564356435601</v>
      </c>
      <c r="P1465">
        <v>18.471599073340901</v>
      </c>
      <c r="Q1465">
        <v>0.192941955915862</v>
      </c>
    </row>
    <row r="1466" spans="1:17" hidden="1" x14ac:dyDescent="0.3">
      <c r="A1466" t="s">
        <v>3104</v>
      </c>
      <c r="B1466" t="s">
        <v>3105</v>
      </c>
      <c r="C1466" t="s">
        <v>3159</v>
      </c>
      <c r="D1466" t="s">
        <v>153</v>
      </c>
      <c r="E1466">
        <v>1045.9821750000001</v>
      </c>
      <c r="F1466">
        <v>399.75</v>
      </c>
      <c r="G1466">
        <v>-14.7728186520484</v>
      </c>
      <c r="H1466">
        <v>16.287193111963798</v>
      </c>
      <c r="I1466">
        <v>0.97835199412366203</v>
      </c>
      <c r="J1466">
        <v>-4.6736972052081001</v>
      </c>
      <c r="K1466">
        <v>403.12356615492598</v>
      </c>
      <c r="M1466">
        <v>65.064945349759199</v>
      </c>
      <c r="N1466">
        <v>0.64280747836835594</v>
      </c>
      <c r="O1466">
        <v>47.079424640400198</v>
      </c>
      <c r="P1466">
        <v>22.098350641417198</v>
      </c>
    </row>
    <row r="1467" spans="1:17" hidden="1" x14ac:dyDescent="0.3">
      <c r="A1467" t="s">
        <v>3106</v>
      </c>
      <c r="B1467" t="s">
        <v>3107</v>
      </c>
      <c r="C1467" t="s">
        <v>3159</v>
      </c>
      <c r="D1467" t="s">
        <v>51</v>
      </c>
      <c r="E1467">
        <v>1042.58016</v>
      </c>
      <c r="F1467">
        <v>208.05</v>
      </c>
      <c r="G1467">
        <v>9.3664141815717699</v>
      </c>
      <c r="H1467">
        <v>9.2461579389584205</v>
      </c>
      <c r="I1467">
        <v>-14.8059448414316</v>
      </c>
      <c r="J1467">
        <v>2.8127646946291902</v>
      </c>
      <c r="K1467">
        <v>200.652337720888</v>
      </c>
      <c r="L1467">
        <v>202.46530054284301</v>
      </c>
      <c r="M1467">
        <v>68.530836069649794</v>
      </c>
      <c r="N1467">
        <v>0.82048465504136803</v>
      </c>
      <c r="O1467">
        <v>27.373227589521701</v>
      </c>
      <c r="P1467">
        <v>48.501070663811497</v>
      </c>
      <c r="Q1467">
        <v>6.7241837741153998E-2</v>
      </c>
    </row>
    <row r="1468" spans="1:17" hidden="1" x14ac:dyDescent="0.3">
      <c r="A1468" t="s">
        <v>3108</v>
      </c>
      <c r="B1468" t="s">
        <v>3109</v>
      </c>
      <c r="C1468" t="s">
        <v>3159</v>
      </c>
      <c r="D1468" t="s">
        <v>1519</v>
      </c>
      <c r="E1468">
        <v>1037.8458403279999</v>
      </c>
      <c r="F1468">
        <v>70.58</v>
      </c>
      <c r="G1468">
        <v>-29.8972059621684</v>
      </c>
      <c r="H1468">
        <v>1.5419870187309399</v>
      </c>
      <c r="I1468">
        <v>14.5392534489678</v>
      </c>
      <c r="J1468">
        <v>0.13108122746241399</v>
      </c>
      <c r="K1468">
        <v>73.635830108523805</v>
      </c>
      <c r="L1468">
        <v>73.176679419388194</v>
      </c>
      <c r="M1468">
        <v>58.056796200749098</v>
      </c>
      <c r="N1468">
        <v>0.41455797883731699</v>
      </c>
      <c r="O1468">
        <v>39.132898838197796</v>
      </c>
      <c r="P1468">
        <v>38.392156862744997</v>
      </c>
      <c r="Q1468">
        <v>-2.6266253817598E-2</v>
      </c>
    </row>
    <row r="1469" spans="1:17" hidden="1" x14ac:dyDescent="0.3">
      <c r="A1469" t="s">
        <v>3110</v>
      </c>
      <c r="B1469" t="s">
        <v>3111</v>
      </c>
      <c r="C1469" t="s">
        <v>3159</v>
      </c>
      <c r="D1469" t="s">
        <v>46</v>
      </c>
      <c r="E1469">
        <v>1037.60849338</v>
      </c>
      <c r="F1469">
        <v>363.5</v>
      </c>
      <c r="G1469">
        <v>-71.010901043926395</v>
      </c>
      <c r="H1469">
        <v>-2.8196315347257901</v>
      </c>
      <c r="I1469">
        <v>-32.4953435015926</v>
      </c>
      <c r="J1469">
        <v>-4.3632337346322503</v>
      </c>
      <c r="K1469">
        <v>391.73974671364402</v>
      </c>
      <c r="L1469">
        <v>469.14473886643401</v>
      </c>
      <c r="M1469">
        <v>42.629346795260801</v>
      </c>
      <c r="N1469">
        <v>0.19529150794355399</v>
      </c>
      <c r="O1469">
        <v>120.08253094910501</v>
      </c>
      <c r="P1469">
        <v>19.749629385603601</v>
      </c>
      <c r="Q1469">
        <v>0.15847768054982</v>
      </c>
    </row>
    <row r="1470" spans="1:17" hidden="1" x14ac:dyDescent="0.3">
      <c r="A1470" t="s">
        <v>3112</v>
      </c>
      <c r="B1470" t="s">
        <v>3113</v>
      </c>
      <c r="C1470" t="s">
        <v>3159</v>
      </c>
      <c r="D1470" t="s">
        <v>3114</v>
      </c>
      <c r="E1470">
        <v>1034.19472</v>
      </c>
      <c r="F1470">
        <v>969.8</v>
      </c>
      <c r="G1470">
        <v>1101.4328270411299</v>
      </c>
      <c r="H1470">
        <v>1.73605335653029</v>
      </c>
      <c r="I1470">
        <v>641.51733102063702</v>
      </c>
      <c r="K1470">
        <v>837.63116335521795</v>
      </c>
      <c r="L1470">
        <v>465.61799153735899</v>
      </c>
      <c r="M1470">
        <v>10.7829123007051</v>
      </c>
      <c r="N1470">
        <v>0.13068181818181801</v>
      </c>
      <c r="O1470">
        <v>2.0468137760362999</v>
      </c>
      <c r="P1470">
        <v>1341.0104011886999</v>
      </c>
    </row>
    <row r="1471" spans="1:17" hidden="1" x14ac:dyDescent="0.3">
      <c r="A1471" t="s">
        <v>3115</v>
      </c>
      <c r="B1471" t="s">
        <v>3116</v>
      </c>
      <c r="C1471" t="s">
        <v>3159</v>
      </c>
      <c r="D1471" t="s">
        <v>18</v>
      </c>
      <c r="E1471">
        <v>1032.8455756799999</v>
      </c>
      <c r="F1471">
        <v>1004.8</v>
      </c>
      <c r="G1471">
        <v>12.554773974886899</v>
      </c>
      <c r="H1471">
        <v>-2.56533303919921</v>
      </c>
      <c r="I1471">
        <v>0.118621880516551</v>
      </c>
      <c r="J1471">
        <v>-14.030533659447601</v>
      </c>
      <c r="K1471">
        <v>1005.8150339200801</v>
      </c>
      <c r="L1471">
        <v>971.62006134971</v>
      </c>
      <c r="M1471">
        <v>41.951291537695901</v>
      </c>
      <c r="N1471">
        <v>1.04697309741389</v>
      </c>
      <c r="O1471">
        <v>57.444267515923499</v>
      </c>
      <c r="P1471">
        <v>35.3265993265993</v>
      </c>
      <c r="Q1471">
        <v>0.16062962478866</v>
      </c>
    </row>
    <row r="1472" spans="1:17" hidden="1" x14ac:dyDescent="0.3">
      <c r="A1472" t="s">
        <v>3117</v>
      </c>
      <c r="B1472" t="s">
        <v>3118</v>
      </c>
      <c r="C1472" t="s">
        <v>3159</v>
      </c>
      <c r="D1472" t="s">
        <v>139</v>
      </c>
      <c r="E1472">
        <v>1030.146884</v>
      </c>
      <c r="F1472">
        <v>1.98</v>
      </c>
      <c r="G1472">
        <v>53.409571227178297</v>
      </c>
      <c r="H1472">
        <v>1.2385437257604499</v>
      </c>
      <c r="I1472">
        <v>-47.2572354533511</v>
      </c>
      <c r="J1472">
        <v>-9.9636683830491197</v>
      </c>
      <c r="K1472">
        <v>2.0884397190414701</v>
      </c>
      <c r="L1472">
        <v>2.3052681650505802</v>
      </c>
      <c r="M1472">
        <v>43.126123488523803</v>
      </c>
      <c r="N1472">
        <v>0.28468782535058801</v>
      </c>
      <c r="O1472">
        <v>108.58585858585801</v>
      </c>
      <c r="P1472">
        <v>75.415282392026597</v>
      </c>
    </row>
    <row r="1473" spans="1:17" hidden="1" x14ac:dyDescent="0.3">
      <c r="A1473" t="s">
        <v>3119</v>
      </c>
      <c r="B1473" t="s">
        <v>3120</v>
      </c>
      <c r="C1473" t="s">
        <v>3159</v>
      </c>
      <c r="D1473" t="s">
        <v>491</v>
      </c>
      <c r="E1473">
        <v>1027.32224</v>
      </c>
      <c r="F1473">
        <v>1278.4000000000001</v>
      </c>
      <c r="G1473">
        <v>34.388882644246202</v>
      </c>
      <c r="H1473">
        <v>-0.77118978656201098</v>
      </c>
      <c r="I1473">
        <v>1.1833226724949999</v>
      </c>
      <c r="J1473">
        <v>-1.2725443298980299</v>
      </c>
      <c r="K1473">
        <v>1265.67388171212</v>
      </c>
      <c r="L1473">
        <v>1207.0572839353499</v>
      </c>
      <c r="M1473">
        <v>66.9585490294359</v>
      </c>
      <c r="N1473">
        <v>0.58180878149738802</v>
      </c>
      <c r="O1473">
        <v>26.705256570713299</v>
      </c>
      <c r="P1473">
        <v>62.843131010763599</v>
      </c>
      <c r="Q1473">
        <v>0.143586406221232</v>
      </c>
    </row>
    <row r="1474" spans="1:17" hidden="1" x14ac:dyDescent="0.3">
      <c r="A1474" t="s">
        <v>3121</v>
      </c>
      <c r="B1474" t="s">
        <v>3122</v>
      </c>
      <c r="C1474" t="s">
        <v>3159</v>
      </c>
      <c r="D1474" t="s">
        <v>499</v>
      </c>
      <c r="E1474">
        <v>1021.16423935</v>
      </c>
      <c r="F1474">
        <v>790.55</v>
      </c>
      <c r="G1474">
        <v>-54.228162076899899</v>
      </c>
      <c r="H1474">
        <v>-22.5234081114295</v>
      </c>
      <c r="I1474">
        <v>-39.261152602826002</v>
      </c>
      <c r="J1474">
        <v>-6.6792899734843401</v>
      </c>
      <c r="K1474">
        <v>1038.8564767357</v>
      </c>
      <c r="L1474">
        <v>1212.7749210157799</v>
      </c>
      <c r="M1474">
        <v>19.082772994268201</v>
      </c>
      <c r="N1474">
        <v>1.6208858922256799</v>
      </c>
      <c r="O1474">
        <v>96.445512617797704</v>
      </c>
      <c r="P1474">
        <v>2.1250484433535699</v>
      </c>
      <c r="Q1474">
        <v>-9.4982148153423998E-2</v>
      </c>
    </row>
    <row r="1475" spans="1:17" hidden="1" x14ac:dyDescent="0.3">
      <c r="A1475" t="s">
        <v>3123</v>
      </c>
      <c r="B1475" t="s">
        <v>3124</v>
      </c>
      <c r="C1475" t="s">
        <v>3159</v>
      </c>
      <c r="D1475" t="s">
        <v>398</v>
      </c>
      <c r="E1475">
        <v>1020.647596944</v>
      </c>
      <c r="F1475">
        <v>51.19</v>
      </c>
      <c r="G1475">
        <v>-50.349880581166197</v>
      </c>
      <c r="H1475">
        <v>-5.4748486255929896</v>
      </c>
      <c r="I1475">
        <v>-27.0394012032658</v>
      </c>
      <c r="J1475">
        <v>1.4202361221491899</v>
      </c>
      <c r="K1475">
        <v>53.4591995978802</v>
      </c>
      <c r="L1475">
        <v>62.1243084362901</v>
      </c>
      <c r="M1475">
        <v>51.879974302136503</v>
      </c>
      <c r="N1475">
        <v>0.31680736564352302</v>
      </c>
      <c r="O1475">
        <v>66.048056260988403</v>
      </c>
      <c r="P1475">
        <v>4.46938775510203</v>
      </c>
      <c r="Q1475">
        <v>-6.0408965339855E-2</v>
      </c>
    </row>
    <row r="1476" spans="1:17" hidden="1" x14ac:dyDescent="0.3">
      <c r="A1476" t="s">
        <v>3125</v>
      </c>
      <c r="B1476" t="s">
        <v>3126</v>
      </c>
      <c r="C1476" t="s">
        <v>3159</v>
      </c>
      <c r="D1476" t="s">
        <v>1006</v>
      </c>
      <c r="E1476">
        <v>1019.106366425</v>
      </c>
      <c r="F1476">
        <v>364.15</v>
      </c>
      <c r="G1476">
        <v>866.36466824956801</v>
      </c>
      <c r="H1476">
        <v>47.213666596526103</v>
      </c>
      <c r="I1476">
        <v>790.89475910030205</v>
      </c>
      <c r="J1476">
        <v>5.7968670897354997</v>
      </c>
      <c r="K1476">
        <v>245.27735797200799</v>
      </c>
      <c r="L1476">
        <v>129.111120752814</v>
      </c>
      <c r="M1476">
        <v>99.997419793077597</v>
      </c>
      <c r="N1476">
        <v>0.735836031957119</v>
      </c>
      <c r="O1476">
        <v>0</v>
      </c>
      <c r="P1476">
        <v>950.63473744950898</v>
      </c>
      <c r="Q1476">
        <v>0.161943870134267</v>
      </c>
    </row>
    <row r="1477" spans="1:17" hidden="1" x14ac:dyDescent="0.3">
      <c r="A1477" t="s">
        <v>3127</v>
      </c>
      <c r="B1477" t="s">
        <v>3128</v>
      </c>
      <c r="C1477" t="s">
        <v>3159</v>
      </c>
      <c r="D1477" t="s">
        <v>117</v>
      </c>
      <c r="E1477">
        <v>1016.609022</v>
      </c>
      <c r="F1477">
        <v>116.85</v>
      </c>
      <c r="G1477">
        <v>-54.244316924719897</v>
      </c>
      <c r="H1477">
        <v>6.1301199446210504</v>
      </c>
      <c r="I1477">
        <v>-17.862950669503501</v>
      </c>
      <c r="J1477">
        <v>0.36227840668890998</v>
      </c>
      <c r="K1477">
        <v>122.02649734876699</v>
      </c>
      <c r="L1477">
        <v>135.610461253663</v>
      </c>
      <c r="M1477">
        <v>60.594263470798403</v>
      </c>
      <c r="N1477">
        <v>0.68276132167463199</v>
      </c>
      <c r="O1477">
        <v>53.444587077449697</v>
      </c>
      <c r="P1477">
        <v>11.0635871114913</v>
      </c>
      <c r="Q1477">
        <v>4.1262631427890002E-2</v>
      </c>
    </row>
    <row r="1478" spans="1:17" hidden="1" x14ac:dyDescent="0.3">
      <c r="A1478" t="s">
        <v>3129</v>
      </c>
      <c r="B1478" t="s">
        <v>3130</v>
      </c>
      <c r="C1478" t="s">
        <v>3159</v>
      </c>
      <c r="D1478" t="s">
        <v>979</v>
      </c>
      <c r="E1478">
        <v>1015.7246904</v>
      </c>
      <c r="F1478">
        <v>720.8</v>
      </c>
      <c r="G1478">
        <v>-31.7432620059902</v>
      </c>
      <c r="H1478">
        <v>4.2497141267251397</v>
      </c>
      <c r="I1478">
        <v>7.1135533460746796</v>
      </c>
      <c r="J1478">
        <v>9.2178933725009191</v>
      </c>
      <c r="K1478">
        <v>752.30641036822101</v>
      </c>
      <c r="L1478">
        <v>731.32635923610201</v>
      </c>
      <c r="M1478">
        <v>63.424275821675103</v>
      </c>
      <c r="N1478">
        <v>0.20902952214458301</v>
      </c>
      <c r="O1478">
        <v>40.122086570477201</v>
      </c>
      <c r="P1478">
        <v>38.084291187739403</v>
      </c>
      <c r="Q1478">
        <v>0.109081067824756</v>
      </c>
    </row>
    <row r="1479" spans="1:17" hidden="1" x14ac:dyDescent="0.3">
      <c r="A1479" t="s">
        <v>3131</v>
      </c>
      <c r="B1479" t="s">
        <v>3132</v>
      </c>
      <c r="C1479" t="s">
        <v>3159</v>
      </c>
      <c r="D1479" t="s">
        <v>1469</v>
      </c>
      <c r="E1479">
        <v>1012.7</v>
      </c>
      <c r="F1479">
        <v>101.27</v>
      </c>
      <c r="G1479">
        <v>-35.8770643253633</v>
      </c>
      <c r="H1479">
        <v>-5.9490372562367702</v>
      </c>
      <c r="I1479">
        <v>-14.783820440833001</v>
      </c>
      <c r="J1479">
        <v>-0.98306555120654604</v>
      </c>
      <c r="K1479">
        <v>108.051025249913</v>
      </c>
      <c r="L1479">
        <v>117.007950276366</v>
      </c>
      <c r="M1479">
        <v>53.050768573356798</v>
      </c>
      <c r="N1479">
        <v>0.68848974638683302</v>
      </c>
      <c r="O1479">
        <v>53.056186432309602</v>
      </c>
      <c r="P1479">
        <v>8.8924731182795593</v>
      </c>
      <c r="Q1479">
        <v>2.9918853413089998E-3</v>
      </c>
    </row>
    <row r="1480" spans="1:17" hidden="1" x14ac:dyDescent="0.3">
      <c r="A1480" t="s">
        <v>3133</v>
      </c>
      <c r="B1480" t="s">
        <v>3134</v>
      </c>
      <c r="C1480" t="s">
        <v>3159</v>
      </c>
      <c r="D1480" t="s">
        <v>1469</v>
      </c>
      <c r="E1480">
        <v>1012.60716252</v>
      </c>
      <c r="F1480">
        <v>116.04</v>
      </c>
      <c r="G1480">
        <v>-53.7733585258784</v>
      </c>
      <c r="H1480">
        <v>-3.3863452538895902</v>
      </c>
      <c r="I1480">
        <v>-29.569821981299398</v>
      </c>
      <c r="J1480">
        <v>-8.7748345313879899</v>
      </c>
      <c r="K1480">
        <v>132.57058906443001</v>
      </c>
      <c r="L1480">
        <v>148.716507990861</v>
      </c>
      <c r="M1480">
        <v>19.389433075295699</v>
      </c>
      <c r="N1480">
        <v>2.3455437520339402</v>
      </c>
      <c r="O1480">
        <v>64.598414339882694</v>
      </c>
      <c r="P1480">
        <v>0.63307605584945703</v>
      </c>
      <c r="Q1480">
        <v>3.4307991502651E-2</v>
      </c>
    </row>
    <row r="1481" spans="1:17" hidden="1" x14ac:dyDescent="0.3">
      <c r="A1481" t="s">
        <v>3135</v>
      </c>
      <c r="B1481" t="s">
        <v>3136</v>
      </c>
      <c r="C1481" t="s">
        <v>3159</v>
      </c>
      <c r="D1481" t="s">
        <v>499</v>
      </c>
      <c r="E1481">
        <v>1010.767254</v>
      </c>
      <c r="F1481">
        <v>41.2</v>
      </c>
      <c r="G1481">
        <v>394.76616037446502</v>
      </c>
      <c r="H1481">
        <v>13.0975092903097</v>
      </c>
      <c r="I1481">
        <v>525.96874647587799</v>
      </c>
      <c r="J1481">
        <v>-8.6095768959542198</v>
      </c>
      <c r="K1481">
        <v>36.734378935900899</v>
      </c>
      <c r="L1481">
        <v>22.219598277510698</v>
      </c>
      <c r="M1481">
        <v>56.711145915092303</v>
      </c>
      <c r="N1481">
        <v>0.37369476844594401</v>
      </c>
      <c r="O1481">
        <v>11.650485436893099</v>
      </c>
      <c r="P1481">
        <v>607.903780068728</v>
      </c>
    </row>
    <row r="1482" spans="1:17" hidden="1" x14ac:dyDescent="0.3">
      <c r="A1482" t="s">
        <v>3137</v>
      </c>
      <c r="B1482" t="s">
        <v>3138</v>
      </c>
      <c r="C1482" t="s">
        <v>3159</v>
      </c>
      <c r="D1482" t="s">
        <v>1569</v>
      </c>
      <c r="E1482">
        <v>1001.713561353</v>
      </c>
      <c r="F1482">
        <v>172.17</v>
      </c>
      <c r="G1482">
        <v>-52.356843765097203</v>
      </c>
      <c r="H1482">
        <v>3.0822379860449298</v>
      </c>
      <c r="I1482">
        <v>-28.0306263505882</v>
      </c>
      <c r="J1482">
        <v>2.6933915381617299</v>
      </c>
      <c r="K1482">
        <v>188.491233960833</v>
      </c>
      <c r="L1482">
        <v>220.06280052603799</v>
      </c>
      <c r="M1482">
        <v>55.854878453931804</v>
      </c>
      <c r="N1482">
        <v>0.73911920303789203</v>
      </c>
      <c r="O1482">
        <v>72.794331184294606</v>
      </c>
      <c r="P1482">
        <v>7.5995250296856298</v>
      </c>
      <c r="Q1482">
        <v>-5.2431513658157999E-2</v>
      </c>
    </row>
    <row r="1483" spans="1:17" hidden="1" x14ac:dyDescent="0.3">
      <c r="A1483" t="s">
        <v>3139</v>
      </c>
      <c r="B1483" t="s">
        <v>3140</v>
      </c>
      <c r="C1483" t="s">
        <v>3159</v>
      </c>
      <c r="D1483" t="s">
        <v>574</v>
      </c>
      <c r="E1483">
        <v>1000.24047</v>
      </c>
      <c r="F1483">
        <v>411.3</v>
      </c>
      <c r="G1483">
        <v>-34.250772833436898</v>
      </c>
      <c r="H1483">
        <v>7.6421414611005503</v>
      </c>
      <c r="I1483">
        <v>-1.29651744900643</v>
      </c>
      <c r="J1483">
        <v>1.0421858704801601</v>
      </c>
      <c r="K1483">
        <v>424.689659039898</v>
      </c>
      <c r="L1483">
        <v>437.44444554747201</v>
      </c>
      <c r="M1483">
        <v>58.204455299828503</v>
      </c>
      <c r="N1483">
        <v>0.70405178109029598</v>
      </c>
      <c r="O1483">
        <v>42.086068563092603</v>
      </c>
      <c r="P1483">
        <v>19.390420899854799</v>
      </c>
      <c r="Q1483">
        <v>3.2249935308173001E-2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Price_Filter_28_11_2024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2024-11-29T14:56:32Z</dcterms:created>
  <dcterms:modified xsi:type="dcterms:W3CDTF">2024-11-30T11:40:49Z</dcterms:modified>
</cp:coreProperties>
</file>